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BL_PI_data\"/>
    </mc:Choice>
  </mc:AlternateContent>
  <xr:revisionPtr revIDLastSave="0" documentId="13_ncr:1_{9D5A2B88-F296-4BA4-A3AF-E3CBAC0CF46C}" xr6:coauthVersionLast="47" xr6:coauthVersionMax="47" xr10:uidLastSave="{00000000-0000-0000-0000-000000000000}"/>
  <bookViews>
    <workbookView xWindow="-120" yWindow="-120" windowWidth="29040" windowHeight="16440" xr2:uid="{81D93563-17FC-4A82-8F08-6FAE22CE880C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Coordination!$R$2695:$R$2698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Q12" i="2" s="1"/>
  <c r="BR3" i="3"/>
  <c r="BS3" i="3"/>
  <c r="BR4" i="3"/>
  <c r="BS4" i="3"/>
  <c r="BR5" i="3"/>
  <c r="BS5" i="3"/>
  <c r="BP12" i="2" s="1"/>
  <c r="BS6" i="3"/>
  <c r="BR8" i="3"/>
  <c r="BR9" i="3"/>
  <c r="BS9" i="3"/>
  <c r="BR10" i="3"/>
  <c r="BS10" i="3"/>
  <c r="BR11" i="3"/>
  <c r="BS11" i="3"/>
  <c r="BR12" i="3"/>
  <c r="BS12" i="3"/>
  <c r="BS13" i="3"/>
  <c r="BR15" i="3"/>
  <c r="BR16" i="3"/>
  <c r="BS16" i="3"/>
  <c r="BR17" i="3"/>
  <c r="BS17" i="3"/>
  <c r="BS18" i="3"/>
  <c r="BS19" i="3"/>
  <c r="BR20" i="3"/>
  <c r="BR21" i="3"/>
  <c r="BR22" i="3"/>
  <c r="BS22" i="3"/>
  <c r="BR23" i="3"/>
  <c r="BS23" i="3"/>
  <c r="BR26" i="3"/>
  <c r="BS26" i="3"/>
  <c r="BR27" i="3"/>
  <c r="BS27" i="3"/>
  <c r="BR28" i="3"/>
  <c r="BS28" i="3"/>
  <c r="BR29" i="3"/>
  <c r="BS29" i="3"/>
  <c r="BR30" i="3"/>
  <c r="BS30" i="3"/>
  <c r="BR33" i="3"/>
  <c r="BS33" i="3"/>
  <c r="BR34" i="3"/>
  <c r="BS34" i="3"/>
  <c r="BR35" i="3"/>
  <c r="BS35" i="3"/>
  <c r="BR38" i="3"/>
  <c r="BS38" i="3"/>
  <c r="BR39" i="3"/>
  <c r="BS39" i="3"/>
  <c r="BR40" i="3"/>
  <c r="BS42" i="3"/>
  <c r="BR43" i="3"/>
  <c r="BS43" i="3"/>
  <c r="BR44" i="3"/>
  <c r="BS44" i="3"/>
  <c r="BR45" i="3"/>
  <c r="BS45" i="3"/>
  <c r="BR46" i="3"/>
  <c r="BS48" i="3"/>
  <c r="BR49" i="3"/>
  <c r="BS49" i="3"/>
  <c r="BR50" i="3"/>
  <c r="BS50" i="3"/>
  <c r="BR51" i="3"/>
  <c r="BR52" i="3"/>
  <c r="BS53" i="3"/>
  <c r="BS54" i="3"/>
  <c r="BR55" i="3"/>
  <c r="BS55" i="3"/>
  <c r="BR56" i="3"/>
  <c r="BR57" i="3"/>
  <c r="BR58" i="3"/>
  <c r="BS58" i="3"/>
  <c r="BS59" i="3"/>
  <c r="BS60" i="3"/>
  <c r="BR61" i="3"/>
  <c r="BS61" i="3"/>
  <c r="BR62" i="3"/>
  <c r="BR63" i="3"/>
  <c r="BR64" i="3"/>
  <c r="BS64" i="3"/>
  <c r="BS65" i="3"/>
  <c r="BS66" i="3"/>
  <c r="BR67" i="3"/>
  <c r="BS67" i="3"/>
  <c r="BR68" i="3"/>
  <c r="BR69" i="3"/>
  <c r="BS70" i="3"/>
  <c r="BS71" i="3"/>
  <c r="BR72" i="3"/>
  <c r="BS72" i="3"/>
  <c r="BR73" i="3"/>
  <c r="BR74" i="3"/>
  <c r="BS75" i="3"/>
  <c r="BS76" i="3"/>
  <c r="BR77" i="3"/>
  <c r="BR78" i="3"/>
  <c r="BR79" i="3"/>
  <c r="BS79" i="3"/>
  <c r="BR82" i="3"/>
  <c r="BS82" i="3"/>
  <c r="BR83" i="3"/>
  <c r="BS83" i="3"/>
  <c r="BS84" i="3"/>
  <c r="BS85" i="3"/>
  <c r="BR86" i="3"/>
  <c r="BR87" i="3"/>
  <c r="BS87" i="3"/>
  <c r="BR88" i="3"/>
  <c r="BS88" i="3"/>
  <c r="BR89" i="3"/>
  <c r="BS89" i="3"/>
  <c r="BS90" i="3"/>
  <c r="BS91" i="3"/>
  <c r="BR92" i="3"/>
  <c r="BS92" i="3"/>
  <c r="BR93" i="3"/>
  <c r="BS93" i="3"/>
  <c r="BR94" i="3"/>
  <c r="BR95" i="3"/>
  <c r="BR96" i="3"/>
  <c r="BR97" i="3"/>
  <c r="BR98" i="3"/>
  <c r="BZ151" i="4"/>
  <c r="CA150" i="4"/>
  <c r="BZ150" i="4"/>
  <c r="CA149" i="4"/>
  <c r="CB150" i="4"/>
  <c r="CB149" i="4"/>
  <c r="BZ149" i="4"/>
  <c r="CA148" i="4"/>
  <c r="CB148" i="4"/>
  <c r="BZ148" i="4"/>
  <c r="CA147" i="4"/>
  <c r="CB147" i="4"/>
  <c r="BZ147" i="4"/>
  <c r="CA146" i="4"/>
  <c r="CB146" i="4"/>
  <c r="BZ146" i="4"/>
  <c r="CA145" i="4"/>
  <c r="CB145" i="4"/>
  <c r="BZ145" i="4"/>
  <c r="CA144" i="4"/>
  <c r="CB144" i="4"/>
  <c r="BZ144" i="4"/>
  <c r="CA143" i="4"/>
  <c r="BZ143" i="4"/>
  <c r="CB143" i="4"/>
  <c r="BW150" i="4"/>
  <c r="BX150" i="4"/>
  <c r="BY149" i="4"/>
  <c r="BW149" i="4"/>
  <c r="BX149" i="4"/>
  <c r="BY148" i="4"/>
  <c r="BW148" i="4"/>
  <c r="BX148" i="4"/>
  <c r="BW147" i="4"/>
  <c r="BX147" i="4"/>
  <c r="BY147" i="4"/>
  <c r="BW146" i="4"/>
  <c r="BX146" i="4"/>
  <c r="BY146" i="4"/>
  <c r="BW145" i="4"/>
  <c r="BX145" i="4"/>
  <c r="BY145" i="4"/>
  <c r="BW144" i="4"/>
  <c r="BX144" i="4"/>
  <c r="BY144" i="4"/>
  <c r="BW143" i="4"/>
  <c r="BX143" i="4"/>
  <c r="BY143" i="4"/>
  <c r="BT149" i="4"/>
  <c r="BU149" i="4"/>
  <c r="BV149" i="4"/>
  <c r="BT148" i="4"/>
  <c r="BU148" i="4"/>
  <c r="BV148" i="4"/>
  <c r="BT147" i="4"/>
  <c r="BU147" i="4"/>
  <c r="BV147" i="4"/>
  <c r="BT146" i="4"/>
  <c r="BU146" i="4"/>
  <c r="BV146" i="4"/>
  <c r="BT145" i="4"/>
  <c r="BU145" i="4"/>
  <c r="BV145" i="4"/>
  <c r="BT144" i="4"/>
  <c r="BU144" i="4"/>
  <c r="BV144" i="4"/>
  <c r="BT143" i="4"/>
  <c r="BU143" i="4"/>
  <c r="BV143" i="4"/>
  <c r="BQ150" i="4"/>
  <c r="BR150" i="4"/>
  <c r="BS150" i="4"/>
  <c r="BQ149" i="4"/>
  <c r="BR149" i="4"/>
  <c r="BS149" i="4"/>
  <c r="BQ148" i="4"/>
  <c r="BR148" i="4"/>
  <c r="BS148" i="4"/>
  <c r="BQ147" i="4"/>
  <c r="BR147" i="4"/>
  <c r="BS147" i="4"/>
  <c r="BQ146" i="4"/>
  <c r="BR146" i="4"/>
  <c r="BS146" i="4"/>
  <c r="BQ145" i="4"/>
  <c r="BR145" i="4"/>
  <c r="BS145" i="4"/>
  <c r="BQ144" i="4"/>
  <c r="BR144" i="4"/>
  <c r="BS144" i="4"/>
  <c r="BQ143" i="4"/>
  <c r="BR143" i="4"/>
  <c r="BS143" i="4"/>
  <c r="CA139" i="4"/>
  <c r="BZ139" i="4"/>
  <c r="CB138" i="4"/>
  <c r="CA138" i="4"/>
  <c r="BZ138" i="4"/>
  <c r="CA137" i="4"/>
  <c r="BZ137" i="4"/>
  <c r="CB137" i="4"/>
  <c r="CB136" i="4"/>
  <c r="CA136" i="4"/>
  <c r="BZ136" i="4"/>
  <c r="CB135" i="4"/>
  <c r="CA135" i="4"/>
  <c r="BZ135" i="4"/>
  <c r="CB134" i="4"/>
  <c r="CA134" i="4"/>
  <c r="BZ134" i="4"/>
  <c r="BX139" i="4"/>
  <c r="BW139" i="4"/>
  <c r="BY140" i="4"/>
  <c r="BX138" i="4"/>
  <c r="BW138" i="4"/>
  <c r="BY139" i="4"/>
  <c r="BY138" i="4"/>
  <c r="BX137" i="4"/>
  <c r="BW137" i="4"/>
  <c r="BY137" i="4"/>
  <c r="BX136" i="4"/>
  <c r="BW136" i="4"/>
  <c r="BY136" i="4"/>
  <c r="BX135" i="4"/>
  <c r="BW135" i="4"/>
  <c r="BY135" i="4"/>
  <c r="BX134" i="4"/>
  <c r="BW134" i="4"/>
  <c r="BY134" i="4"/>
  <c r="BT140" i="4"/>
  <c r="BU139" i="4"/>
  <c r="BV139" i="4"/>
  <c r="BT139" i="4"/>
  <c r="BU138" i="4"/>
  <c r="BV138" i="4"/>
  <c r="BT138" i="4"/>
  <c r="BT137" i="4"/>
  <c r="BU137" i="4"/>
  <c r="BV137" i="4"/>
  <c r="BT136" i="4"/>
  <c r="BU136" i="4"/>
  <c r="BV136" i="4"/>
  <c r="BT135" i="4"/>
  <c r="BU135" i="4"/>
  <c r="BV135" i="4"/>
  <c r="BT134" i="4"/>
  <c r="BU134" i="4"/>
  <c r="BV134" i="4"/>
  <c r="BQ138" i="4"/>
  <c r="BR139" i="4"/>
  <c r="BS139" i="4"/>
  <c r="BQ137" i="4"/>
  <c r="BR138" i="4"/>
  <c r="BS138" i="4"/>
  <c r="BQ136" i="4"/>
  <c r="BR137" i="4"/>
  <c r="BS137" i="4"/>
  <c r="BR136" i="4"/>
  <c r="BS136" i="4"/>
  <c r="BQ135" i="4"/>
  <c r="BR135" i="4"/>
  <c r="BS135" i="4"/>
  <c r="BQ134" i="4"/>
  <c r="BR134" i="4"/>
  <c r="BS134" i="4"/>
  <c r="CA131" i="4"/>
  <c r="BZ131" i="4"/>
  <c r="CB131" i="4"/>
  <c r="CA130" i="4"/>
  <c r="BZ130" i="4"/>
  <c r="CB130" i="4"/>
  <c r="CA129" i="4"/>
  <c r="BZ129" i="4"/>
  <c r="CB129" i="4"/>
  <c r="CA128" i="4"/>
  <c r="BZ128" i="4"/>
  <c r="CB128" i="4"/>
  <c r="CA127" i="4"/>
  <c r="BZ127" i="4"/>
  <c r="CB127" i="4"/>
  <c r="BX131" i="4"/>
  <c r="BW131" i="4"/>
  <c r="BY132" i="4"/>
  <c r="BY131" i="4"/>
  <c r="BX130" i="4"/>
  <c r="BW130" i="4"/>
  <c r="BY130" i="4"/>
  <c r="BX129" i="4"/>
  <c r="BW129" i="4"/>
  <c r="BY129" i="4"/>
  <c r="BX128" i="4"/>
  <c r="BW128" i="4"/>
  <c r="BY128" i="4"/>
  <c r="BX127" i="4"/>
  <c r="BW127" i="4"/>
  <c r="BY127" i="4"/>
  <c r="BT132" i="4"/>
  <c r="BU132" i="4"/>
  <c r="BV132" i="4"/>
  <c r="BT131" i="4"/>
  <c r="BU131" i="4"/>
  <c r="BV131" i="4"/>
  <c r="BT130" i="4"/>
  <c r="BU130" i="4"/>
  <c r="BV130" i="4"/>
  <c r="BT129" i="4"/>
  <c r="BU129" i="4"/>
  <c r="BV129" i="4"/>
  <c r="BT128" i="4"/>
  <c r="BU128" i="4"/>
  <c r="BV128" i="4"/>
  <c r="BT127" i="4"/>
  <c r="BU127" i="4"/>
  <c r="BV127" i="4"/>
  <c r="BQ132" i="4"/>
  <c r="BR132" i="4"/>
  <c r="BS132" i="4"/>
  <c r="BQ131" i="4"/>
  <c r="BR131" i="4"/>
  <c r="BS131" i="4"/>
  <c r="BQ130" i="4"/>
  <c r="BR130" i="4"/>
  <c r="BS130" i="4"/>
  <c r="BQ129" i="4"/>
  <c r="BR129" i="4"/>
  <c r="BS129" i="4"/>
  <c r="BQ128" i="4"/>
  <c r="BR128" i="4"/>
  <c r="BS128" i="4"/>
  <c r="BQ127" i="4"/>
  <c r="BR127" i="4"/>
  <c r="BS127" i="4"/>
  <c r="CA123" i="4"/>
  <c r="BZ123" i="4"/>
  <c r="CB123" i="4"/>
  <c r="CA122" i="4"/>
  <c r="BZ122" i="4"/>
  <c r="CB122" i="4"/>
  <c r="CA121" i="4"/>
  <c r="BZ121" i="4"/>
  <c r="CB121" i="4"/>
  <c r="CA120" i="4"/>
  <c r="BZ120" i="4"/>
  <c r="CB120" i="4"/>
  <c r="CA119" i="4"/>
  <c r="BZ119" i="4"/>
  <c r="CB119" i="4"/>
  <c r="CA118" i="4"/>
  <c r="BZ118" i="4"/>
  <c r="CB118" i="4"/>
  <c r="BX123" i="4"/>
  <c r="BW123" i="4"/>
  <c r="BY124" i="4"/>
  <c r="BX122" i="4"/>
  <c r="BW122" i="4"/>
  <c r="BY123" i="4"/>
  <c r="BY122" i="4"/>
  <c r="BX121" i="4"/>
  <c r="BW121" i="4"/>
  <c r="BY121" i="4"/>
  <c r="BX120" i="4"/>
  <c r="BW120" i="4"/>
  <c r="BY120" i="4"/>
  <c r="BX119" i="4"/>
  <c r="BW119" i="4"/>
  <c r="BY119" i="4"/>
  <c r="BX118" i="4"/>
  <c r="BW118" i="4"/>
  <c r="BY118" i="4"/>
  <c r="BT124" i="4"/>
  <c r="BU124" i="4"/>
  <c r="BV124" i="4"/>
  <c r="BT123" i="4"/>
  <c r="BU123" i="4"/>
  <c r="BV123" i="4"/>
  <c r="BT122" i="4"/>
  <c r="BU122" i="4"/>
  <c r="BV122" i="4"/>
  <c r="BU121" i="4"/>
  <c r="BV121" i="4"/>
  <c r="BT121" i="4"/>
  <c r="BT120" i="4"/>
  <c r="BU120" i="4"/>
  <c r="BV120" i="4"/>
  <c r="BT119" i="4"/>
  <c r="BU119" i="4"/>
  <c r="BV119" i="4"/>
  <c r="BT118" i="4"/>
  <c r="BU118" i="4"/>
  <c r="BV118" i="4"/>
  <c r="BQ124" i="4"/>
  <c r="BR124" i="4"/>
  <c r="BS124" i="4"/>
  <c r="BQ123" i="4"/>
  <c r="BR123" i="4"/>
  <c r="BS123" i="4"/>
  <c r="BQ122" i="4"/>
  <c r="BR122" i="4"/>
  <c r="BS122" i="4"/>
  <c r="BQ121" i="4"/>
  <c r="BQ120" i="4"/>
  <c r="BR121" i="4"/>
  <c r="BS121" i="4"/>
  <c r="BR120" i="4"/>
  <c r="BS120" i="4"/>
  <c r="BQ119" i="4"/>
  <c r="BR119" i="4"/>
  <c r="BS119" i="4"/>
  <c r="BQ118" i="4"/>
  <c r="BR118" i="4"/>
  <c r="BS118" i="4"/>
  <c r="CA115" i="4"/>
  <c r="BZ115" i="4"/>
  <c r="CB115" i="4"/>
  <c r="CA114" i="4"/>
  <c r="BZ114" i="4"/>
  <c r="CB114" i="4"/>
  <c r="CA113" i="4"/>
  <c r="BZ113" i="4"/>
  <c r="CB113" i="4"/>
  <c r="CA112" i="4"/>
  <c r="BZ112" i="4"/>
  <c r="CA111" i="4"/>
  <c r="BZ111" i="4"/>
  <c r="CB112" i="4"/>
  <c r="CB111" i="4"/>
  <c r="CA110" i="4"/>
  <c r="BZ110" i="4"/>
  <c r="CB110" i="4"/>
  <c r="BX114" i="4"/>
  <c r="BW114" i="4"/>
  <c r="BY114" i="4"/>
  <c r="BX113" i="4"/>
  <c r="BW113" i="4"/>
  <c r="BY113" i="4"/>
  <c r="BX112" i="4"/>
  <c r="BW112" i="4"/>
  <c r="BY112" i="4"/>
  <c r="BX111" i="4"/>
  <c r="BW111" i="4"/>
  <c r="BY111" i="4"/>
  <c r="BX110" i="4"/>
  <c r="BW110" i="4"/>
  <c r="BY110" i="4"/>
  <c r="BT115" i="4"/>
  <c r="BU115" i="4"/>
  <c r="BV115" i="4"/>
  <c r="BT114" i="4"/>
  <c r="BU114" i="4"/>
  <c r="BV114" i="4"/>
  <c r="BU113" i="4"/>
  <c r="BV113" i="4"/>
  <c r="BT113" i="4"/>
  <c r="BT112" i="4"/>
  <c r="BU112" i="4"/>
  <c r="BV112" i="4"/>
  <c r="BT111" i="4"/>
  <c r="BU111" i="4"/>
  <c r="BV111" i="4"/>
  <c r="BT110" i="4"/>
  <c r="BU110" i="4"/>
  <c r="BV110" i="4"/>
  <c r="BQ115" i="4"/>
  <c r="BR115" i="4"/>
  <c r="BS115" i="4"/>
  <c r="BQ114" i="4"/>
  <c r="BR114" i="4"/>
  <c r="BS114" i="4"/>
  <c r="BQ113" i="4"/>
  <c r="BQ112" i="4"/>
  <c r="BR113" i="4"/>
  <c r="BS113" i="4"/>
  <c r="BR112" i="4"/>
  <c r="BS112" i="4"/>
  <c r="BQ111" i="4"/>
  <c r="BR111" i="4"/>
  <c r="BS111" i="4"/>
  <c r="BQ110" i="4"/>
  <c r="BR110" i="4"/>
  <c r="BS110" i="4"/>
  <c r="CA106" i="4"/>
  <c r="BZ106" i="4"/>
  <c r="CA105" i="4"/>
  <c r="BZ105" i="4"/>
  <c r="CB106" i="4"/>
  <c r="CB105" i="4"/>
  <c r="CA104" i="4"/>
  <c r="BZ104" i="4"/>
  <c r="CB104" i="4"/>
  <c r="CA103" i="4"/>
  <c r="BZ103" i="4"/>
  <c r="CA102" i="4"/>
  <c r="BZ102" i="4"/>
  <c r="CB103" i="4"/>
  <c r="CB102" i="4"/>
  <c r="BX107" i="4"/>
  <c r="BW107" i="4"/>
  <c r="BX106" i="4"/>
  <c r="BW106" i="4"/>
  <c r="BY107" i="4"/>
  <c r="BY106" i="4"/>
  <c r="BX105" i="4"/>
  <c r="BW105" i="4"/>
  <c r="BX104" i="4"/>
  <c r="BW104" i="4"/>
  <c r="BY105" i="4"/>
  <c r="BY104" i="4"/>
  <c r="BX103" i="4"/>
  <c r="BW103" i="4"/>
  <c r="BY103" i="4"/>
  <c r="BX102" i="4"/>
  <c r="BW102" i="4"/>
  <c r="BY102" i="4"/>
  <c r="BT107" i="4"/>
  <c r="BU107" i="4"/>
  <c r="BV107" i="4"/>
  <c r="BT106" i="4"/>
  <c r="BU106" i="4"/>
  <c r="BV106" i="4"/>
  <c r="BU105" i="4"/>
  <c r="BV105" i="4"/>
  <c r="BT105" i="4"/>
  <c r="BU104" i="4"/>
  <c r="BV104" i="4"/>
  <c r="BT104" i="4"/>
  <c r="BU103" i="4"/>
  <c r="BV103" i="4"/>
  <c r="BT103" i="4"/>
  <c r="BT102" i="4"/>
  <c r="BU102" i="4"/>
  <c r="BV102" i="4"/>
  <c r="BR107" i="4"/>
  <c r="BS107" i="4"/>
  <c r="BQ106" i="4"/>
  <c r="BR106" i="4"/>
  <c r="BS106" i="4"/>
  <c r="BQ105" i="4"/>
  <c r="BQ104" i="4"/>
  <c r="BR105" i="4"/>
  <c r="BS105" i="4"/>
  <c r="BQ103" i="4"/>
  <c r="BR104" i="4"/>
  <c r="BS104" i="4"/>
  <c r="BQ102" i="4"/>
  <c r="BR103" i="4"/>
  <c r="BS103" i="4"/>
  <c r="BR102" i="4"/>
  <c r="BS102" i="4"/>
  <c r="CA98" i="4"/>
  <c r="BZ98" i="4"/>
  <c r="CB98" i="4"/>
  <c r="CA97" i="4"/>
  <c r="BZ97" i="4"/>
  <c r="CB97" i="4"/>
  <c r="CA96" i="4"/>
  <c r="BZ96" i="4"/>
  <c r="CB96" i="4"/>
  <c r="CA95" i="4"/>
  <c r="BZ95" i="4"/>
  <c r="CA94" i="4"/>
  <c r="BZ94" i="4"/>
  <c r="CB95" i="4"/>
  <c r="CA93" i="4"/>
  <c r="BZ93" i="4"/>
  <c r="CB94" i="4"/>
  <c r="CB93" i="4"/>
  <c r="CA92" i="4"/>
  <c r="BZ92" i="4"/>
  <c r="CB92" i="4"/>
  <c r="BX97" i="4"/>
  <c r="BW97" i="4"/>
  <c r="BY97" i="4"/>
  <c r="BX96" i="4"/>
  <c r="BW96" i="4"/>
  <c r="BY96" i="4"/>
  <c r="BX95" i="4"/>
  <c r="BW95" i="4"/>
  <c r="BY95" i="4"/>
  <c r="BX94" i="4"/>
  <c r="BW94" i="4"/>
  <c r="BY94" i="4"/>
  <c r="BX93" i="4"/>
  <c r="BW93" i="4"/>
  <c r="BY93" i="4"/>
  <c r="BX92" i="4"/>
  <c r="BW92" i="4"/>
  <c r="BY92" i="4"/>
  <c r="BT97" i="4"/>
  <c r="BU98" i="4"/>
  <c r="BV98" i="4"/>
  <c r="BT96" i="4"/>
  <c r="BU97" i="4"/>
  <c r="BV97" i="4"/>
  <c r="BU96" i="4"/>
  <c r="BV96" i="4"/>
  <c r="BT95" i="4"/>
  <c r="BT94" i="4"/>
  <c r="BU95" i="4"/>
  <c r="BV95" i="4"/>
  <c r="BT93" i="4"/>
  <c r="BU94" i="4"/>
  <c r="BV94" i="4"/>
  <c r="BU93" i="4"/>
  <c r="BV93" i="4"/>
  <c r="BT92" i="4"/>
  <c r="BU92" i="4"/>
  <c r="BV92" i="4"/>
  <c r="BQ99" i="4"/>
  <c r="BR98" i="4"/>
  <c r="BS98" i="4"/>
  <c r="BQ98" i="4"/>
  <c r="BR97" i="4"/>
  <c r="BS97" i="4"/>
  <c r="BQ97" i="4"/>
  <c r="BQ96" i="4"/>
  <c r="BR96" i="4"/>
  <c r="BS96" i="4"/>
  <c r="BR95" i="4"/>
  <c r="BS95" i="4"/>
  <c r="BQ95" i="4"/>
  <c r="BR94" i="4"/>
  <c r="BS94" i="4"/>
  <c r="BQ94" i="4"/>
  <c r="BQ93" i="4"/>
  <c r="BR93" i="4"/>
  <c r="BS93" i="4"/>
  <c r="BQ92" i="4"/>
  <c r="BR92" i="4"/>
  <c r="BS92" i="4"/>
  <c r="CA88" i="4"/>
  <c r="BZ88" i="4"/>
  <c r="CB87" i="4"/>
  <c r="CA87" i="4"/>
  <c r="BZ87" i="4"/>
  <c r="CB86" i="4"/>
  <c r="CA86" i="4"/>
  <c r="BZ86" i="4"/>
  <c r="CB85" i="4"/>
  <c r="CA85" i="4"/>
  <c r="BZ85" i="4"/>
  <c r="CB84" i="4"/>
  <c r="CA84" i="4"/>
  <c r="BZ84" i="4"/>
  <c r="BX88" i="4"/>
  <c r="BW88" i="4"/>
  <c r="BX87" i="4"/>
  <c r="BW87" i="4"/>
  <c r="BY88" i="4"/>
  <c r="BY87" i="4"/>
  <c r="BX86" i="4"/>
  <c r="BW86" i="4"/>
  <c r="BY86" i="4"/>
  <c r="BX85" i="4"/>
  <c r="BW85" i="4"/>
  <c r="BY85" i="4"/>
  <c r="BX84" i="4"/>
  <c r="BW84" i="4"/>
  <c r="BY84" i="4"/>
  <c r="BT89" i="4"/>
  <c r="BU89" i="4"/>
  <c r="BV89" i="4"/>
  <c r="BT88" i="4"/>
  <c r="BU88" i="4"/>
  <c r="BV88" i="4"/>
  <c r="BT87" i="4"/>
  <c r="BU87" i="4"/>
  <c r="BV87" i="4"/>
  <c r="BU86" i="4"/>
  <c r="BV86" i="4"/>
  <c r="BT86" i="4"/>
  <c r="BU85" i="4"/>
  <c r="BV85" i="4"/>
  <c r="BT85" i="4"/>
  <c r="BT84" i="4"/>
  <c r="BU84" i="4"/>
  <c r="BV84" i="4"/>
  <c r="BQ89" i="4"/>
  <c r="BR89" i="4"/>
  <c r="BS89" i="4"/>
  <c r="BQ88" i="4"/>
  <c r="BR88" i="4"/>
  <c r="BS88" i="4"/>
  <c r="BQ87" i="4"/>
  <c r="BR87" i="4"/>
  <c r="BS87" i="4"/>
  <c r="BQ86" i="4"/>
  <c r="BQ85" i="4"/>
  <c r="BR86" i="4"/>
  <c r="BS86" i="4"/>
  <c r="BQ84" i="4"/>
  <c r="BR85" i="4"/>
  <c r="BS85" i="4"/>
  <c r="BR84" i="4"/>
  <c r="BS84" i="4"/>
  <c r="CA80" i="4"/>
  <c r="BZ80" i="4"/>
  <c r="CB81" i="4"/>
  <c r="CB80" i="4"/>
  <c r="CA79" i="4"/>
  <c r="BZ79" i="4"/>
  <c r="CB79" i="4"/>
  <c r="CA78" i="4"/>
  <c r="BZ78" i="4"/>
  <c r="CB78" i="4"/>
  <c r="CA77" i="4"/>
  <c r="BZ77" i="4"/>
  <c r="CB77" i="4"/>
  <c r="CA76" i="4"/>
  <c r="BZ76" i="4"/>
  <c r="CB76" i="4"/>
  <c r="BX80" i="4"/>
  <c r="BW80" i="4"/>
  <c r="BX79" i="4"/>
  <c r="BW79" i="4"/>
  <c r="BY79" i="4"/>
  <c r="BY78" i="4"/>
  <c r="BX78" i="4"/>
  <c r="BW78" i="4"/>
  <c r="BY77" i="4"/>
  <c r="BX77" i="4"/>
  <c r="BW77" i="4"/>
  <c r="BX76" i="4"/>
  <c r="BW76" i="4"/>
  <c r="BY76" i="4"/>
  <c r="BT81" i="4"/>
  <c r="BU80" i="4"/>
  <c r="BV80" i="4"/>
  <c r="BT80" i="4"/>
  <c r="BT79" i="4"/>
  <c r="BU79" i="4"/>
  <c r="BV79" i="4"/>
  <c r="BU78" i="4"/>
  <c r="BV78" i="4"/>
  <c r="BT78" i="4"/>
  <c r="BT77" i="4"/>
  <c r="BU77" i="4"/>
  <c r="BV77" i="4"/>
  <c r="BT76" i="4"/>
  <c r="BU76" i="4"/>
  <c r="BV76" i="4"/>
  <c r="BQ80" i="4"/>
  <c r="BR81" i="4"/>
  <c r="BS81" i="4"/>
  <c r="BR80" i="4"/>
  <c r="BS80" i="4"/>
  <c r="BQ79" i="4"/>
  <c r="BQ78" i="4"/>
  <c r="BR79" i="4"/>
  <c r="BS79" i="4"/>
  <c r="BQ77" i="4"/>
  <c r="BR78" i="4"/>
  <c r="BS78" i="4"/>
  <c r="BR77" i="4"/>
  <c r="BS77" i="4"/>
  <c r="BQ76" i="4"/>
  <c r="BR76" i="4"/>
  <c r="BS76" i="4"/>
  <c r="CA71" i="4"/>
  <c r="BZ71" i="4"/>
  <c r="CA70" i="4"/>
  <c r="BZ70" i="4"/>
  <c r="CB70" i="4"/>
  <c r="CB69" i="4"/>
  <c r="CA69" i="4"/>
  <c r="BZ69" i="4"/>
  <c r="CB68" i="4"/>
  <c r="CA68" i="4"/>
  <c r="BZ68" i="4"/>
  <c r="CB67" i="4"/>
  <c r="CA67" i="4"/>
  <c r="BZ67" i="4"/>
  <c r="BX71" i="4"/>
  <c r="BW71" i="4"/>
  <c r="BY71" i="4"/>
  <c r="BX70" i="4"/>
  <c r="BW70" i="4"/>
  <c r="BY70" i="4"/>
  <c r="BX69" i="4"/>
  <c r="BW69" i="4"/>
  <c r="BX68" i="4"/>
  <c r="BW68" i="4"/>
  <c r="BY69" i="4"/>
  <c r="BY68" i="4"/>
  <c r="BX67" i="4"/>
  <c r="BW67" i="4"/>
  <c r="BY67" i="4"/>
  <c r="BT73" i="4"/>
  <c r="BU72" i="4"/>
  <c r="BV72" i="4"/>
  <c r="BT72" i="4"/>
  <c r="BU71" i="4"/>
  <c r="BV71" i="4"/>
  <c r="BT71" i="4"/>
  <c r="BT70" i="4"/>
  <c r="BU70" i="4"/>
  <c r="BV70" i="4"/>
  <c r="BU69" i="4"/>
  <c r="BV69" i="4"/>
  <c r="BT69" i="4"/>
  <c r="BT68" i="4"/>
  <c r="BU68" i="4"/>
  <c r="BV68" i="4"/>
  <c r="BT67" i="4"/>
  <c r="BU67" i="4"/>
  <c r="BV67" i="4"/>
  <c r="BQ71" i="4"/>
  <c r="BR72" i="4"/>
  <c r="BS72" i="4"/>
  <c r="BQ70" i="4"/>
  <c r="BR71" i="4"/>
  <c r="BS71" i="4"/>
  <c r="BQ69" i="4"/>
  <c r="BR70" i="4"/>
  <c r="BS70" i="4"/>
  <c r="BQ68" i="4"/>
  <c r="BR69" i="4"/>
  <c r="BS69" i="4"/>
  <c r="BQ67" i="4"/>
  <c r="BR68" i="4"/>
  <c r="BS68" i="4"/>
  <c r="BR67" i="4"/>
  <c r="BS67" i="4"/>
  <c r="CA63" i="4"/>
  <c r="BZ63" i="4"/>
  <c r="CB64" i="4"/>
  <c r="CB63" i="4"/>
  <c r="CA62" i="4"/>
  <c r="BZ62" i="4"/>
  <c r="CA61" i="4"/>
  <c r="BZ61" i="4"/>
  <c r="CB62" i="4"/>
  <c r="CB61" i="4"/>
  <c r="CA60" i="4"/>
  <c r="BZ60" i="4"/>
  <c r="CB60" i="4"/>
  <c r="BX63" i="4"/>
  <c r="BW63" i="4"/>
  <c r="BY63" i="4"/>
  <c r="BX62" i="4"/>
  <c r="BW62" i="4"/>
  <c r="BY62" i="4"/>
  <c r="BX61" i="4"/>
  <c r="BW61" i="4"/>
  <c r="BY61" i="4"/>
  <c r="BX60" i="4"/>
  <c r="BW60" i="4"/>
  <c r="BY60" i="4"/>
  <c r="BT64" i="4"/>
  <c r="BU64" i="4"/>
  <c r="BV64" i="4"/>
  <c r="BT63" i="4"/>
  <c r="BU63" i="4"/>
  <c r="BV63" i="4"/>
  <c r="BT62" i="4"/>
  <c r="BU62" i="4"/>
  <c r="BV62" i="4"/>
  <c r="BT61" i="4"/>
  <c r="BU61" i="4"/>
  <c r="BV61" i="4"/>
  <c r="BT60" i="4"/>
  <c r="BU60" i="4"/>
  <c r="BV60" i="4"/>
  <c r="BQ64" i="4"/>
  <c r="BR64" i="4"/>
  <c r="BS64" i="4"/>
  <c r="BQ63" i="4"/>
  <c r="BR63" i="4"/>
  <c r="BS63" i="4"/>
  <c r="BQ62" i="4"/>
  <c r="BR62" i="4"/>
  <c r="BS62" i="4"/>
  <c r="BQ61" i="4"/>
  <c r="BR61" i="4"/>
  <c r="BS61" i="4"/>
  <c r="BQ60" i="4"/>
  <c r="BR60" i="4"/>
  <c r="BS60" i="4"/>
  <c r="CA56" i="4"/>
  <c r="BZ56" i="4"/>
  <c r="CA55" i="4"/>
  <c r="CB56" i="4"/>
  <c r="BZ55" i="4"/>
  <c r="CB55" i="4"/>
  <c r="CA54" i="4"/>
  <c r="BZ54" i="4"/>
  <c r="CB54" i="4"/>
  <c r="CA53" i="4"/>
  <c r="BZ53" i="4"/>
  <c r="CB53" i="4"/>
  <c r="CA52" i="4"/>
  <c r="BZ52" i="4"/>
  <c r="CB52" i="4"/>
  <c r="CA51" i="4"/>
  <c r="BZ51" i="4"/>
  <c r="CB51" i="4"/>
  <c r="BX56" i="4"/>
  <c r="BW56" i="4"/>
  <c r="BY56" i="4"/>
  <c r="BY55" i="4"/>
  <c r="BX55" i="4"/>
  <c r="BW55" i="4"/>
  <c r="BY54" i="4"/>
  <c r="BX54" i="4"/>
  <c r="BW54" i="4"/>
  <c r="BY53" i="4"/>
  <c r="BX53" i="4"/>
  <c r="BW53" i="4"/>
  <c r="BY52" i="4"/>
  <c r="BX52" i="4"/>
  <c r="BW52" i="4"/>
  <c r="BY51" i="4"/>
  <c r="BX51" i="4"/>
  <c r="BW51" i="4"/>
  <c r="BT57" i="4"/>
  <c r="BU56" i="4"/>
  <c r="BV56" i="4"/>
  <c r="BT56" i="4"/>
  <c r="BU55" i="4"/>
  <c r="BV55" i="4"/>
  <c r="BT55" i="4"/>
  <c r="BU54" i="4"/>
  <c r="BV54" i="4"/>
  <c r="BT54" i="4"/>
  <c r="BU53" i="4"/>
  <c r="BV53" i="4"/>
  <c r="BT53" i="4"/>
  <c r="BU52" i="4"/>
  <c r="BT52" i="4"/>
  <c r="BV52" i="4"/>
  <c r="BU51" i="4"/>
  <c r="BT51" i="4"/>
  <c r="BV51" i="4"/>
  <c r="BQ56" i="4"/>
  <c r="BR57" i="4"/>
  <c r="BS57" i="4"/>
  <c r="BQ55" i="4"/>
  <c r="BR56" i="4"/>
  <c r="BS56" i="4"/>
  <c r="BQ54" i="4"/>
  <c r="BR55" i="4"/>
  <c r="BS55" i="4"/>
  <c r="BQ53" i="4"/>
  <c r="BR54" i="4"/>
  <c r="BS54" i="4"/>
  <c r="BR53" i="4"/>
  <c r="BS53" i="4"/>
  <c r="BQ52" i="4"/>
  <c r="BR52" i="4"/>
  <c r="BS52" i="4"/>
  <c r="BQ51" i="4"/>
  <c r="BR51" i="4"/>
  <c r="BS51" i="4"/>
  <c r="CA47" i="4"/>
  <c r="BZ47" i="4"/>
  <c r="CB46" i="4"/>
  <c r="CA46" i="4"/>
  <c r="BZ46" i="4"/>
  <c r="CB45" i="4"/>
  <c r="CA45" i="4"/>
  <c r="BZ45" i="4"/>
  <c r="CA44" i="4"/>
  <c r="CB44" i="4"/>
  <c r="BZ44" i="4"/>
  <c r="CA43" i="4"/>
  <c r="CB43" i="4"/>
  <c r="BZ43" i="4"/>
  <c r="CA42" i="4"/>
  <c r="CB42" i="4"/>
  <c r="BZ42" i="4"/>
  <c r="BX48" i="4"/>
  <c r="BW48" i="4"/>
  <c r="BY48" i="4"/>
  <c r="BX47" i="4"/>
  <c r="BW47" i="4"/>
  <c r="BY47" i="4"/>
  <c r="BX46" i="4"/>
  <c r="BW46" i="4"/>
  <c r="BX45" i="4"/>
  <c r="BW45" i="4"/>
  <c r="BY46" i="4"/>
  <c r="BY45" i="4"/>
  <c r="BX44" i="4"/>
  <c r="BW44" i="4"/>
  <c r="BY44" i="4"/>
  <c r="BX43" i="4"/>
  <c r="BW43" i="4"/>
  <c r="BY43" i="4"/>
  <c r="BX42" i="4"/>
  <c r="BW42" i="4"/>
  <c r="BY42" i="4"/>
  <c r="BT48" i="4"/>
  <c r="BU48" i="4"/>
  <c r="BV48" i="4"/>
  <c r="BT47" i="4"/>
  <c r="BU47" i="4"/>
  <c r="BV47" i="4"/>
  <c r="BT46" i="4"/>
  <c r="BU46" i="4"/>
  <c r="BV46" i="4"/>
  <c r="BT45" i="4"/>
  <c r="BU45" i="4"/>
  <c r="BV45" i="4"/>
  <c r="BT44" i="4"/>
  <c r="BU44" i="4"/>
  <c r="BV44" i="4"/>
  <c r="BT43" i="4"/>
  <c r="BU43" i="4"/>
  <c r="BV43" i="4"/>
  <c r="BT42" i="4"/>
  <c r="BU42" i="4"/>
  <c r="BV42" i="4"/>
  <c r="BQ47" i="4"/>
  <c r="BR47" i="4"/>
  <c r="BS47" i="4"/>
  <c r="BQ46" i="4"/>
  <c r="BR46" i="4"/>
  <c r="BS46" i="4"/>
  <c r="BQ45" i="4"/>
  <c r="BR45" i="4"/>
  <c r="BS45" i="4"/>
  <c r="BQ44" i="4"/>
  <c r="BR44" i="4"/>
  <c r="BS44" i="4"/>
  <c r="BQ43" i="4"/>
  <c r="BR43" i="4"/>
  <c r="BS43" i="4"/>
  <c r="BQ42" i="4"/>
  <c r="BR42" i="4"/>
  <c r="BS42" i="4"/>
  <c r="CA38" i="4"/>
  <c r="CB38" i="4"/>
  <c r="BZ38" i="4"/>
  <c r="CB37" i="4"/>
  <c r="CA37" i="4"/>
  <c r="BZ37" i="4"/>
  <c r="CB36" i="4"/>
  <c r="CA36" i="4"/>
  <c r="BZ36" i="4"/>
  <c r="CB35" i="4"/>
  <c r="CA35" i="4"/>
  <c r="BZ35" i="4"/>
  <c r="CA34" i="4"/>
  <c r="CB34" i="4"/>
  <c r="BZ34" i="4"/>
  <c r="CB33" i="4"/>
  <c r="CA33" i="4"/>
  <c r="BZ33" i="4"/>
  <c r="BX38" i="4"/>
  <c r="BW38" i="4"/>
  <c r="BX37" i="4"/>
  <c r="BW37" i="4"/>
  <c r="BY38" i="4"/>
  <c r="BY37" i="4"/>
  <c r="BX36" i="4"/>
  <c r="BW36" i="4"/>
  <c r="BY36" i="4"/>
  <c r="BX35" i="4"/>
  <c r="BW35" i="4"/>
  <c r="BY35" i="4"/>
  <c r="BX34" i="4"/>
  <c r="BW34" i="4"/>
  <c r="BY34" i="4"/>
  <c r="BX33" i="4"/>
  <c r="BW33" i="4"/>
  <c r="BY33" i="4"/>
  <c r="BT39" i="4"/>
  <c r="BU39" i="4"/>
  <c r="BV39" i="4"/>
  <c r="BT38" i="4"/>
  <c r="BU38" i="4"/>
  <c r="BV38" i="4"/>
  <c r="BT37" i="4"/>
  <c r="BU37" i="4"/>
  <c r="BV37" i="4"/>
  <c r="BT36" i="4"/>
  <c r="BU36" i="4"/>
  <c r="BV36" i="4"/>
  <c r="BT35" i="4"/>
  <c r="BU35" i="4"/>
  <c r="BV35" i="4"/>
  <c r="BT34" i="4"/>
  <c r="BU34" i="4"/>
  <c r="BV34" i="4"/>
  <c r="BT33" i="4"/>
  <c r="BU33" i="4"/>
  <c r="BV33" i="4"/>
  <c r="BQ38" i="4"/>
  <c r="BR38" i="4"/>
  <c r="BS38" i="4"/>
  <c r="BQ37" i="4"/>
  <c r="BR37" i="4"/>
  <c r="BS37" i="4"/>
  <c r="BQ36" i="4"/>
  <c r="BR36" i="4"/>
  <c r="BS36" i="4"/>
  <c r="BQ35" i="4"/>
  <c r="BR35" i="4"/>
  <c r="BS35" i="4"/>
  <c r="BQ34" i="4"/>
  <c r="BR34" i="4"/>
  <c r="BS34" i="4"/>
  <c r="BQ33" i="4"/>
  <c r="BR33" i="4"/>
  <c r="BS33" i="4"/>
  <c r="CA29" i="4"/>
  <c r="BZ29" i="4"/>
  <c r="CB29" i="4"/>
  <c r="CA28" i="4"/>
  <c r="BZ28" i="4"/>
  <c r="CB28" i="4"/>
  <c r="CA27" i="4"/>
  <c r="BZ27" i="4"/>
  <c r="CB27" i="4"/>
  <c r="CA26" i="4"/>
  <c r="BZ26" i="4"/>
  <c r="CB26" i="4"/>
  <c r="CA25" i="4"/>
  <c r="BZ25" i="4"/>
  <c r="CB25" i="4"/>
  <c r="CA24" i="4"/>
  <c r="BZ24" i="4"/>
  <c r="CB24" i="4"/>
  <c r="CA23" i="4"/>
  <c r="BZ23" i="4"/>
  <c r="CB23" i="4"/>
  <c r="BX29" i="4"/>
  <c r="BW29" i="4"/>
  <c r="BY28" i="4"/>
  <c r="BX28" i="4"/>
  <c r="BW28" i="4"/>
  <c r="BY27" i="4"/>
  <c r="BX27" i="4"/>
  <c r="BW27" i="4"/>
  <c r="BY26" i="4"/>
  <c r="BX26" i="4"/>
  <c r="BW26" i="4"/>
  <c r="BY25" i="4"/>
  <c r="BX25" i="4"/>
  <c r="BW25" i="4"/>
  <c r="BY24" i="4"/>
  <c r="BX24" i="4"/>
  <c r="BW24" i="4"/>
  <c r="BX23" i="4"/>
  <c r="BW23" i="4"/>
  <c r="BY23" i="4"/>
  <c r="BT30" i="4"/>
  <c r="BU29" i="4"/>
  <c r="BV29" i="4"/>
  <c r="BT29" i="4"/>
  <c r="BU28" i="4"/>
  <c r="BV28" i="4"/>
  <c r="BT28" i="4"/>
  <c r="BU27" i="4"/>
  <c r="BV27" i="4"/>
  <c r="BT27" i="4"/>
  <c r="BU26" i="4"/>
  <c r="BV26" i="4"/>
  <c r="BT26" i="4"/>
  <c r="BU25" i="4"/>
  <c r="BV25" i="4"/>
  <c r="BT25" i="4"/>
  <c r="BU24" i="4"/>
  <c r="BT24" i="4"/>
  <c r="BV24" i="4"/>
  <c r="BU23" i="4"/>
  <c r="BT23" i="4"/>
  <c r="BV23" i="4"/>
  <c r="BR30" i="4"/>
  <c r="BQ29" i="4"/>
  <c r="BS30" i="4"/>
  <c r="BR29" i="4"/>
  <c r="BQ28" i="4"/>
  <c r="BS29" i="4"/>
  <c r="BR28" i="4"/>
  <c r="BQ27" i="4"/>
  <c r="BS28" i="4"/>
  <c r="BR27" i="4"/>
  <c r="BQ26" i="4"/>
  <c r="BS27" i="4"/>
  <c r="BR26" i="4"/>
  <c r="BQ25" i="4"/>
  <c r="BS26" i="4"/>
  <c r="BR25" i="4"/>
  <c r="BS25" i="4"/>
  <c r="BQ24" i="4"/>
  <c r="BR24" i="4"/>
  <c r="BS24" i="4"/>
  <c r="BQ23" i="4"/>
  <c r="BR23" i="4"/>
  <c r="BS23" i="4"/>
  <c r="CA19" i="4"/>
  <c r="BZ19" i="4"/>
  <c r="CA18" i="4"/>
  <c r="CB18" i="4"/>
  <c r="BZ18" i="4"/>
  <c r="CB17" i="4"/>
  <c r="CA17" i="4"/>
  <c r="BZ17" i="4"/>
  <c r="CA16" i="4"/>
  <c r="CB16" i="4"/>
  <c r="BZ16" i="4"/>
  <c r="CB15" i="4"/>
  <c r="CA15" i="4"/>
  <c r="BZ15" i="4"/>
  <c r="CA14" i="4"/>
  <c r="CB14" i="4"/>
  <c r="BZ14" i="4"/>
  <c r="CA13" i="4"/>
  <c r="CB13" i="4"/>
  <c r="BZ13" i="4"/>
  <c r="BX20" i="4"/>
  <c r="BW20" i="4"/>
  <c r="BY20" i="4"/>
  <c r="BX19" i="4"/>
  <c r="BW19" i="4"/>
  <c r="BY19" i="4"/>
  <c r="BX18" i="4"/>
  <c r="BW18" i="4"/>
  <c r="BY18" i="4"/>
  <c r="BX17" i="4"/>
  <c r="BW17" i="4"/>
  <c r="BY17" i="4"/>
  <c r="BX16" i="4"/>
  <c r="BW16" i="4"/>
  <c r="BY16" i="4"/>
  <c r="BX15" i="4"/>
  <c r="BW15" i="4"/>
  <c r="BY15" i="4"/>
  <c r="BX14" i="4"/>
  <c r="BW14" i="4"/>
  <c r="BY14" i="4"/>
  <c r="BX13" i="4"/>
  <c r="BW13" i="4"/>
  <c r="BY13" i="4"/>
  <c r="BT20" i="4"/>
  <c r="BV20" i="4"/>
  <c r="BU20" i="4"/>
  <c r="BT19" i="4"/>
  <c r="BV19" i="4"/>
  <c r="BU19" i="4"/>
  <c r="BT18" i="4"/>
  <c r="BV18" i="4"/>
  <c r="BU18" i="4"/>
  <c r="BT17" i="4"/>
  <c r="BV17" i="4"/>
  <c r="BU17" i="4"/>
  <c r="BT16" i="4"/>
  <c r="BV16" i="4"/>
  <c r="BU16" i="4"/>
  <c r="BT15" i="4"/>
  <c r="BV15" i="4"/>
  <c r="BU15" i="4"/>
  <c r="BT14" i="4"/>
  <c r="BV14" i="4"/>
  <c r="BU14" i="4"/>
  <c r="BT13" i="4"/>
  <c r="BV13" i="4"/>
  <c r="BU13" i="4"/>
  <c r="BQ19" i="4"/>
  <c r="BS19" i="4"/>
  <c r="BR19" i="4"/>
  <c r="BQ18" i="4"/>
  <c r="BS18" i="4"/>
  <c r="BR18" i="4"/>
  <c r="BQ17" i="4"/>
  <c r="BS17" i="4"/>
  <c r="BR17" i="4"/>
  <c r="BQ16" i="4"/>
  <c r="BS16" i="4"/>
  <c r="BR16" i="4"/>
  <c r="BQ15" i="4"/>
  <c r="BS15" i="4"/>
  <c r="BR15" i="4"/>
  <c r="BQ14" i="4"/>
  <c r="BS14" i="4"/>
  <c r="BR14" i="4"/>
  <c r="BQ13" i="4"/>
  <c r="BS13" i="4"/>
  <c r="BR13" i="4"/>
  <c r="CB9" i="4"/>
  <c r="CA8" i="4"/>
  <c r="BZ8" i="4"/>
  <c r="CB8" i="4"/>
  <c r="CA7" i="4"/>
  <c r="BZ7" i="4"/>
  <c r="CB7" i="4"/>
  <c r="CA6" i="4"/>
  <c r="BZ6" i="4"/>
  <c r="CB6" i="4"/>
  <c r="CA5" i="4"/>
  <c r="BZ5" i="4"/>
  <c r="CB5" i="4"/>
  <c r="CA4" i="4"/>
  <c r="BZ4" i="4"/>
  <c r="CB4" i="4"/>
  <c r="CA3" i="4"/>
  <c r="BZ3" i="4"/>
  <c r="CB3" i="4"/>
  <c r="CA2" i="4"/>
  <c r="AV3" i="2" s="1"/>
  <c r="BZ2" i="4"/>
  <c r="AV2" i="2" s="1"/>
  <c r="CB2" i="4"/>
  <c r="AV4" i="2" s="1"/>
  <c r="BX8" i="4"/>
  <c r="BW8" i="4"/>
  <c r="BY7" i="4"/>
  <c r="BX7" i="4"/>
  <c r="BW7" i="4"/>
  <c r="BY6" i="4"/>
  <c r="BX6" i="4"/>
  <c r="BW6" i="4"/>
  <c r="BY5" i="4"/>
  <c r="BX5" i="4"/>
  <c r="BW5" i="4"/>
  <c r="BY4" i="4"/>
  <c r="BX4" i="4"/>
  <c r="BW4" i="4"/>
  <c r="BY3" i="4"/>
  <c r="BX3" i="4"/>
  <c r="BW3" i="4"/>
  <c r="BY2" i="4"/>
  <c r="AS4" i="2" s="1"/>
  <c r="BX2" i="4"/>
  <c r="AS3" i="2" s="1"/>
  <c r="BW2" i="4"/>
  <c r="AS2" i="2" s="1"/>
  <c r="BT10" i="4"/>
  <c r="BV9" i="4"/>
  <c r="BU9" i="4"/>
  <c r="BT9" i="4"/>
  <c r="BV8" i="4"/>
  <c r="BU8" i="4"/>
  <c r="BT8" i="4"/>
  <c r="BV7" i="4"/>
  <c r="BU7" i="4"/>
  <c r="BT7" i="4"/>
  <c r="BV6" i="4"/>
  <c r="BU6" i="4"/>
  <c r="BT6" i="4"/>
  <c r="BV5" i="4"/>
  <c r="BU5" i="4"/>
  <c r="BT5" i="4"/>
  <c r="BV4" i="4"/>
  <c r="BU4" i="4"/>
  <c r="BT4" i="4"/>
  <c r="BV3" i="4"/>
  <c r="BU3" i="4"/>
  <c r="BT3" i="4"/>
  <c r="BV2" i="4"/>
  <c r="AP4" i="2" s="1"/>
  <c r="BU2" i="4"/>
  <c r="AP3" i="2" s="1"/>
  <c r="BT2" i="4"/>
  <c r="AP2" i="2" s="1"/>
  <c r="BS9" i="4"/>
  <c r="BR9" i="4"/>
  <c r="BQ8" i="4"/>
  <c r="BS8" i="4"/>
  <c r="BR8" i="4"/>
  <c r="BQ7" i="4"/>
  <c r="BS7" i="4"/>
  <c r="BR7" i="4"/>
  <c r="BQ6" i="4"/>
  <c r="BS6" i="4"/>
  <c r="BR6" i="4"/>
  <c r="BQ5" i="4"/>
  <c r="BS5" i="4"/>
  <c r="BR5" i="4"/>
  <c r="BQ4" i="4"/>
  <c r="BS4" i="4"/>
  <c r="BR4" i="4"/>
  <c r="BQ3" i="4"/>
  <c r="BS3" i="4"/>
  <c r="BR3" i="4"/>
  <c r="BQ2" i="4"/>
  <c r="AM2" i="2" s="1"/>
  <c r="BS2" i="4"/>
  <c r="AM4" i="2" s="1"/>
  <c r="BR2" i="4"/>
  <c r="AM3" i="2" s="1"/>
  <c r="BC152" i="4"/>
  <c r="BD151" i="4"/>
  <c r="BC151" i="4"/>
  <c r="BD150" i="4"/>
  <c r="BE151" i="4"/>
  <c r="BE150" i="4"/>
  <c r="BC150" i="4"/>
  <c r="BD149" i="4"/>
  <c r="BE149" i="4"/>
  <c r="BC149" i="4"/>
  <c r="BD148" i="4"/>
  <c r="BE148" i="4"/>
  <c r="BC148" i="4"/>
  <c r="BD147" i="4"/>
  <c r="BE147" i="4"/>
  <c r="BC147" i="4"/>
  <c r="BD146" i="4"/>
  <c r="BE146" i="4"/>
  <c r="BC146" i="4"/>
  <c r="BD145" i="4"/>
  <c r="BE145" i="4"/>
  <c r="BC145" i="4"/>
  <c r="BD144" i="4"/>
  <c r="BC144" i="4"/>
  <c r="BE144" i="4"/>
  <c r="AZ151" i="4"/>
  <c r="BA151" i="4"/>
  <c r="BB150" i="4"/>
  <c r="AZ150" i="4"/>
  <c r="BA150" i="4"/>
  <c r="BB149" i="4"/>
  <c r="AZ149" i="4"/>
  <c r="BA149" i="4"/>
  <c r="AZ148" i="4"/>
  <c r="BA148" i="4"/>
  <c r="BB148" i="4"/>
  <c r="AZ147" i="4"/>
  <c r="BA147" i="4"/>
  <c r="BB147" i="4"/>
  <c r="AZ146" i="4"/>
  <c r="BA146" i="4"/>
  <c r="BB146" i="4"/>
  <c r="AZ145" i="4"/>
  <c r="BA145" i="4"/>
  <c r="BB145" i="4"/>
  <c r="AZ144" i="4"/>
  <c r="BA144" i="4"/>
  <c r="BB144" i="4"/>
  <c r="AW150" i="4"/>
  <c r="AX150" i="4"/>
  <c r="AY150" i="4"/>
  <c r="AW149" i="4"/>
  <c r="AX149" i="4"/>
  <c r="AY149" i="4"/>
  <c r="AW148" i="4"/>
  <c r="AX148" i="4"/>
  <c r="AY148" i="4"/>
  <c r="AW147" i="4"/>
  <c r="AX147" i="4"/>
  <c r="AY147" i="4"/>
  <c r="AW146" i="4"/>
  <c r="AX146" i="4"/>
  <c r="AY146" i="4"/>
  <c r="AW145" i="4"/>
  <c r="AX145" i="4"/>
  <c r="AY145" i="4"/>
  <c r="AW144" i="4"/>
  <c r="AX144" i="4"/>
  <c r="AY144" i="4"/>
  <c r="AT151" i="4"/>
  <c r="AU151" i="4"/>
  <c r="AV151" i="4"/>
  <c r="AT150" i="4"/>
  <c r="AU150" i="4"/>
  <c r="AV150" i="4"/>
  <c r="AT149" i="4"/>
  <c r="AU149" i="4"/>
  <c r="AV149" i="4"/>
  <c r="AT148" i="4"/>
  <c r="AU148" i="4"/>
  <c r="AV148" i="4"/>
  <c r="AT147" i="4"/>
  <c r="AU147" i="4"/>
  <c r="AV147" i="4"/>
  <c r="AT146" i="4"/>
  <c r="AU146" i="4"/>
  <c r="AV146" i="4"/>
  <c r="AT145" i="4"/>
  <c r="AU145" i="4"/>
  <c r="AV145" i="4"/>
  <c r="AT144" i="4"/>
  <c r="AU144" i="4"/>
  <c r="AV144" i="4"/>
  <c r="BD140" i="4"/>
  <c r="BC140" i="4"/>
  <c r="BE139" i="4"/>
  <c r="BD139" i="4"/>
  <c r="BC139" i="4"/>
  <c r="BD138" i="4"/>
  <c r="BC138" i="4"/>
  <c r="BE138" i="4"/>
  <c r="BE137" i="4"/>
  <c r="BD137" i="4"/>
  <c r="BC137" i="4"/>
  <c r="BE136" i="4"/>
  <c r="BD136" i="4"/>
  <c r="BC136" i="4"/>
  <c r="BE135" i="4"/>
  <c r="BD135" i="4"/>
  <c r="BC135" i="4"/>
  <c r="BA140" i="4"/>
  <c r="AZ140" i="4"/>
  <c r="BB141" i="4"/>
  <c r="BA139" i="4"/>
  <c r="AZ139" i="4"/>
  <c r="BB140" i="4"/>
  <c r="BB139" i="4"/>
  <c r="BA138" i="4"/>
  <c r="AZ138" i="4"/>
  <c r="BB138" i="4"/>
  <c r="BA137" i="4"/>
  <c r="AZ137" i="4"/>
  <c r="BB137" i="4"/>
  <c r="BA136" i="4"/>
  <c r="AZ136" i="4"/>
  <c r="BB136" i="4"/>
  <c r="BA135" i="4"/>
  <c r="AZ135" i="4"/>
  <c r="BB135" i="4"/>
  <c r="AW141" i="4"/>
  <c r="AX140" i="4"/>
  <c r="AY140" i="4"/>
  <c r="AW140" i="4"/>
  <c r="AX139" i="4"/>
  <c r="AY139" i="4"/>
  <c r="AW139" i="4"/>
  <c r="AW138" i="4"/>
  <c r="AX138" i="4"/>
  <c r="AY138" i="4"/>
  <c r="AW137" i="4"/>
  <c r="AX137" i="4"/>
  <c r="AY137" i="4"/>
  <c r="AW136" i="4"/>
  <c r="AX136" i="4"/>
  <c r="AY136" i="4"/>
  <c r="AW135" i="4"/>
  <c r="AX135" i="4"/>
  <c r="AY135" i="4"/>
  <c r="AT139" i="4"/>
  <c r="AU140" i="4"/>
  <c r="AV140" i="4"/>
  <c r="AT138" i="4"/>
  <c r="AU139" i="4"/>
  <c r="AV139" i="4"/>
  <c r="AT137" i="4"/>
  <c r="AU138" i="4"/>
  <c r="AV138" i="4"/>
  <c r="AU137" i="4"/>
  <c r="AV137" i="4"/>
  <c r="AT136" i="4"/>
  <c r="AU136" i="4"/>
  <c r="AV136" i="4"/>
  <c r="AT135" i="4"/>
  <c r="AU135" i="4"/>
  <c r="AV135" i="4"/>
  <c r="BD131" i="4"/>
  <c r="BC131" i="4"/>
  <c r="BE131" i="4"/>
  <c r="BD130" i="4"/>
  <c r="BC130" i="4"/>
  <c r="BE130" i="4"/>
  <c r="BD129" i="4"/>
  <c r="BC129" i="4"/>
  <c r="BE129" i="4"/>
  <c r="BD128" i="4"/>
  <c r="BC128" i="4"/>
  <c r="BE128" i="4"/>
  <c r="BD127" i="4"/>
  <c r="BC127" i="4"/>
  <c r="BE127" i="4"/>
  <c r="BA131" i="4"/>
  <c r="AZ131" i="4"/>
  <c r="BB132" i="4"/>
  <c r="BB131" i="4"/>
  <c r="BA130" i="4"/>
  <c r="AZ130" i="4"/>
  <c r="BB130" i="4"/>
  <c r="BA129" i="4"/>
  <c r="AZ129" i="4"/>
  <c r="BB129" i="4"/>
  <c r="BA128" i="4"/>
  <c r="AZ128" i="4"/>
  <c r="BB128" i="4"/>
  <c r="BA127" i="4"/>
  <c r="AZ127" i="4"/>
  <c r="BB127" i="4"/>
  <c r="AW132" i="4"/>
  <c r="AX132" i="4"/>
  <c r="AY132" i="4"/>
  <c r="AW131" i="4"/>
  <c r="AX131" i="4"/>
  <c r="AY131" i="4"/>
  <c r="AW130" i="4"/>
  <c r="AX130" i="4"/>
  <c r="AY130" i="4"/>
  <c r="AW129" i="4"/>
  <c r="AX129" i="4"/>
  <c r="AY129" i="4"/>
  <c r="AW128" i="4"/>
  <c r="AX128" i="4"/>
  <c r="AY128" i="4"/>
  <c r="AW127" i="4"/>
  <c r="AX127" i="4"/>
  <c r="AY127" i="4"/>
  <c r="AT132" i="4"/>
  <c r="AU132" i="4"/>
  <c r="AV132" i="4"/>
  <c r="AT131" i="4"/>
  <c r="AU131" i="4"/>
  <c r="AV131" i="4"/>
  <c r="AT130" i="4"/>
  <c r="AU130" i="4"/>
  <c r="AV130" i="4"/>
  <c r="AT129" i="4"/>
  <c r="AU129" i="4"/>
  <c r="AV129" i="4"/>
  <c r="AT128" i="4"/>
  <c r="AU128" i="4"/>
  <c r="AV128" i="4"/>
  <c r="AT127" i="4"/>
  <c r="AU127" i="4"/>
  <c r="AV127" i="4"/>
  <c r="BD123" i="4"/>
  <c r="BC123" i="4"/>
  <c r="BE123" i="4"/>
  <c r="BD122" i="4"/>
  <c r="BC122" i="4"/>
  <c r="BE122" i="4"/>
  <c r="BD121" i="4"/>
  <c r="BC121" i="4"/>
  <c r="BE121" i="4"/>
  <c r="BD120" i="4"/>
  <c r="BC120" i="4"/>
  <c r="BE120" i="4"/>
  <c r="BD119" i="4"/>
  <c r="BC119" i="4"/>
  <c r="BE119" i="4"/>
  <c r="BD118" i="4"/>
  <c r="BC118" i="4"/>
  <c r="BE118" i="4"/>
  <c r="BA123" i="4"/>
  <c r="AZ123" i="4"/>
  <c r="BB124" i="4"/>
  <c r="BA122" i="4"/>
  <c r="AZ122" i="4"/>
  <c r="BB123" i="4"/>
  <c r="BB122" i="4"/>
  <c r="BA121" i="4"/>
  <c r="AZ121" i="4"/>
  <c r="BB121" i="4"/>
  <c r="BA120" i="4"/>
  <c r="AZ120" i="4"/>
  <c r="BB120" i="4"/>
  <c r="BA119" i="4"/>
  <c r="AZ119" i="4"/>
  <c r="BB119" i="4"/>
  <c r="BA118" i="4"/>
  <c r="AZ118" i="4"/>
  <c r="BB118" i="4"/>
  <c r="AW124" i="4"/>
  <c r="AX124" i="4"/>
  <c r="AY124" i="4"/>
  <c r="AW123" i="4"/>
  <c r="AX123" i="4"/>
  <c r="AY123" i="4"/>
  <c r="AW122" i="4"/>
  <c r="AX122" i="4"/>
  <c r="AY122" i="4"/>
  <c r="AX121" i="4"/>
  <c r="AY121" i="4"/>
  <c r="AW121" i="4"/>
  <c r="AW120" i="4"/>
  <c r="AX120" i="4"/>
  <c r="AY120" i="4"/>
  <c r="AW119" i="4"/>
  <c r="AX119" i="4"/>
  <c r="AY119" i="4"/>
  <c r="AW118" i="4"/>
  <c r="AX118" i="4"/>
  <c r="AY118" i="4"/>
  <c r="AT124" i="4"/>
  <c r="AU124" i="4"/>
  <c r="AV124" i="4"/>
  <c r="AT123" i="4"/>
  <c r="AU123" i="4"/>
  <c r="AV123" i="4"/>
  <c r="AT122" i="4"/>
  <c r="AU122" i="4"/>
  <c r="AV122" i="4"/>
  <c r="AT121" i="4"/>
  <c r="AT120" i="4"/>
  <c r="AU121" i="4"/>
  <c r="AV121" i="4"/>
  <c r="AU120" i="4"/>
  <c r="AV120" i="4"/>
  <c r="AT119" i="4"/>
  <c r="AU119" i="4"/>
  <c r="AV119" i="4"/>
  <c r="AT118" i="4"/>
  <c r="AU118" i="4"/>
  <c r="AV118" i="4"/>
  <c r="BD115" i="4"/>
  <c r="BC115" i="4"/>
  <c r="BE115" i="4"/>
  <c r="BD114" i="4"/>
  <c r="BC114" i="4"/>
  <c r="BE114" i="4"/>
  <c r="BD113" i="4"/>
  <c r="BC113" i="4"/>
  <c r="BE113" i="4"/>
  <c r="BD112" i="4"/>
  <c r="BC112" i="4"/>
  <c r="BD111" i="4"/>
  <c r="BC111" i="4"/>
  <c r="BE112" i="4"/>
  <c r="BE111" i="4"/>
  <c r="BD110" i="4"/>
  <c r="BC110" i="4"/>
  <c r="BE110" i="4"/>
  <c r="BA114" i="4"/>
  <c r="AZ114" i="4"/>
  <c r="BB114" i="4"/>
  <c r="BA113" i="4"/>
  <c r="AZ113" i="4"/>
  <c r="BB113" i="4"/>
  <c r="BA112" i="4"/>
  <c r="AZ112" i="4"/>
  <c r="BB112" i="4"/>
  <c r="BA111" i="4"/>
  <c r="AZ111" i="4"/>
  <c r="BB111" i="4"/>
  <c r="BA110" i="4"/>
  <c r="AZ110" i="4"/>
  <c r="BB110" i="4"/>
  <c r="AW115" i="4"/>
  <c r="AX115" i="4"/>
  <c r="AY115" i="4"/>
  <c r="AW114" i="4"/>
  <c r="AX114" i="4"/>
  <c r="AY114" i="4"/>
  <c r="AX113" i="4"/>
  <c r="AY113" i="4"/>
  <c r="AW113" i="4"/>
  <c r="AW112" i="4"/>
  <c r="AX112" i="4"/>
  <c r="AY112" i="4"/>
  <c r="AW111" i="4"/>
  <c r="AX111" i="4"/>
  <c r="AY111" i="4"/>
  <c r="AW110" i="4"/>
  <c r="AX110" i="4"/>
  <c r="AY110" i="4"/>
  <c r="AT115" i="4"/>
  <c r="AU115" i="4"/>
  <c r="AV115" i="4"/>
  <c r="AT114" i="4"/>
  <c r="AU114" i="4"/>
  <c r="AV114" i="4"/>
  <c r="AT113" i="4"/>
  <c r="AT112" i="4"/>
  <c r="AU113" i="4"/>
  <c r="AV113" i="4"/>
  <c r="AU112" i="4"/>
  <c r="AV112" i="4"/>
  <c r="AT111" i="4"/>
  <c r="AU111" i="4"/>
  <c r="AV111" i="4"/>
  <c r="AT110" i="4"/>
  <c r="AU110" i="4"/>
  <c r="AV110" i="4"/>
  <c r="BD106" i="4"/>
  <c r="BC106" i="4"/>
  <c r="BD105" i="4"/>
  <c r="BC105" i="4"/>
  <c r="BE106" i="4"/>
  <c r="BE105" i="4"/>
  <c r="BD104" i="4"/>
  <c r="BC104" i="4"/>
  <c r="BE104" i="4"/>
  <c r="BD103" i="4"/>
  <c r="BC103" i="4"/>
  <c r="BD102" i="4"/>
  <c r="BC102" i="4"/>
  <c r="BE103" i="4"/>
  <c r="BE102" i="4"/>
  <c r="BA107" i="4"/>
  <c r="AZ107" i="4"/>
  <c r="BA106" i="4"/>
  <c r="AZ106" i="4"/>
  <c r="BB107" i="4"/>
  <c r="BB106" i="4"/>
  <c r="BA105" i="4"/>
  <c r="AZ105" i="4"/>
  <c r="BA104" i="4"/>
  <c r="AZ104" i="4"/>
  <c r="BB105" i="4"/>
  <c r="BB104" i="4"/>
  <c r="BA103" i="4"/>
  <c r="AZ103" i="4"/>
  <c r="BB103" i="4"/>
  <c r="BA102" i="4"/>
  <c r="AZ102" i="4"/>
  <c r="BB102" i="4"/>
  <c r="AW107" i="4"/>
  <c r="AX107" i="4"/>
  <c r="AY107" i="4"/>
  <c r="AW106" i="4"/>
  <c r="AX106" i="4"/>
  <c r="AY106" i="4"/>
  <c r="AX105" i="4"/>
  <c r="AY105" i="4"/>
  <c r="AW105" i="4"/>
  <c r="AX104" i="4"/>
  <c r="AY104" i="4"/>
  <c r="AW104" i="4"/>
  <c r="AX103" i="4"/>
  <c r="AY103" i="4"/>
  <c r="AW103" i="4"/>
  <c r="AW102" i="4"/>
  <c r="AX102" i="4"/>
  <c r="AY102" i="4"/>
  <c r="AU107" i="4"/>
  <c r="AV107" i="4"/>
  <c r="AT106" i="4"/>
  <c r="AU106" i="4"/>
  <c r="AV106" i="4"/>
  <c r="AT105" i="4"/>
  <c r="AT104" i="4"/>
  <c r="AU105" i="4"/>
  <c r="AV105" i="4"/>
  <c r="AT103" i="4"/>
  <c r="AU104" i="4"/>
  <c r="AV104" i="4"/>
  <c r="AT102" i="4"/>
  <c r="AU103" i="4"/>
  <c r="AV103" i="4"/>
  <c r="AU102" i="4"/>
  <c r="AV102" i="4"/>
  <c r="BD98" i="4"/>
  <c r="BC98" i="4"/>
  <c r="BE98" i="4"/>
  <c r="BD97" i="4"/>
  <c r="BC97" i="4"/>
  <c r="BE97" i="4"/>
  <c r="BD96" i="4"/>
  <c r="BC96" i="4"/>
  <c r="BE96" i="4"/>
  <c r="BD95" i="4"/>
  <c r="BC95" i="4"/>
  <c r="BD94" i="4"/>
  <c r="BC94" i="4"/>
  <c r="BE95" i="4"/>
  <c r="BD93" i="4"/>
  <c r="BC93" i="4"/>
  <c r="BE94" i="4"/>
  <c r="BE93" i="4"/>
  <c r="BD92" i="4"/>
  <c r="BC92" i="4"/>
  <c r="BE92" i="4"/>
  <c r="BA97" i="4"/>
  <c r="AZ97" i="4"/>
  <c r="BB97" i="4"/>
  <c r="BA96" i="4"/>
  <c r="AZ96" i="4"/>
  <c r="BB96" i="4"/>
  <c r="BA95" i="4"/>
  <c r="AZ95" i="4"/>
  <c r="BB95" i="4"/>
  <c r="BA94" i="4"/>
  <c r="AZ94" i="4"/>
  <c r="BB94" i="4"/>
  <c r="BA93" i="4"/>
  <c r="AZ93" i="4"/>
  <c r="BB93" i="4"/>
  <c r="BA92" i="4"/>
  <c r="AZ92" i="4"/>
  <c r="BB92" i="4"/>
  <c r="AW97" i="4"/>
  <c r="AX98" i="4"/>
  <c r="AY98" i="4"/>
  <c r="AW96" i="4"/>
  <c r="AX97" i="4"/>
  <c r="AY97" i="4"/>
  <c r="AX96" i="4"/>
  <c r="AY96" i="4"/>
  <c r="AW95" i="4"/>
  <c r="AW94" i="4"/>
  <c r="AX95" i="4"/>
  <c r="AY95" i="4"/>
  <c r="AW93" i="4"/>
  <c r="AX94" i="4"/>
  <c r="AY94" i="4"/>
  <c r="AX93" i="4"/>
  <c r="AY93" i="4"/>
  <c r="AW92" i="4"/>
  <c r="AX92" i="4"/>
  <c r="AY92" i="4"/>
  <c r="AT99" i="4"/>
  <c r="AU98" i="4"/>
  <c r="AV98" i="4"/>
  <c r="AT98" i="4"/>
  <c r="AU97" i="4"/>
  <c r="AV97" i="4"/>
  <c r="AT97" i="4"/>
  <c r="AT96" i="4"/>
  <c r="AU96" i="4"/>
  <c r="AV96" i="4"/>
  <c r="AU95" i="4"/>
  <c r="AV95" i="4"/>
  <c r="AT95" i="4"/>
  <c r="AU94" i="4"/>
  <c r="AV94" i="4"/>
  <c r="AT94" i="4"/>
  <c r="AT93" i="4"/>
  <c r="AU93" i="4"/>
  <c r="AV93" i="4"/>
  <c r="AT92" i="4"/>
  <c r="AU92" i="4"/>
  <c r="AV92" i="4"/>
  <c r="BD88" i="4"/>
  <c r="BC88" i="4"/>
  <c r="BE87" i="4"/>
  <c r="BD87" i="4"/>
  <c r="BC87" i="4"/>
  <c r="BE86" i="4"/>
  <c r="BD86" i="4"/>
  <c r="BC86" i="4"/>
  <c r="BE85" i="4"/>
  <c r="BD85" i="4"/>
  <c r="BC85" i="4"/>
  <c r="BE84" i="4"/>
  <c r="BD84" i="4"/>
  <c r="BC84" i="4"/>
  <c r="BA88" i="4"/>
  <c r="AZ88" i="4"/>
  <c r="BA87" i="4"/>
  <c r="AZ87" i="4"/>
  <c r="BB88" i="4"/>
  <c r="BB87" i="4"/>
  <c r="BA86" i="4"/>
  <c r="AZ86" i="4"/>
  <c r="BB86" i="4"/>
  <c r="BA85" i="4"/>
  <c r="AZ85" i="4"/>
  <c r="BB85" i="4"/>
  <c r="BA84" i="4"/>
  <c r="AZ84" i="4"/>
  <c r="BB84" i="4"/>
  <c r="AW89" i="4"/>
  <c r="AX89" i="4"/>
  <c r="AY89" i="4"/>
  <c r="AW88" i="4"/>
  <c r="AX88" i="4"/>
  <c r="AY88" i="4"/>
  <c r="AW87" i="4"/>
  <c r="AX87" i="4"/>
  <c r="AY87" i="4"/>
  <c r="AX86" i="4"/>
  <c r="AY86" i="4"/>
  <c r="AW86" i="4"/>
  <c r="AX85" i="4"/>
  <c r="AY85" i="4"/>
  <c r="AW85" i="4"/>
  <c r="AW84" i="4"/>
  <c r="AX84" i="4"/>
  <c r="AY84" i="4"/>
  <c r="AT89" i="4"/>
  <c r="AU89" i="4"/>
  <c r="AV89" i="4"/>
  <c r="AT88" i="4"/>
  <c r="AU88" i="4"/>
  <c r="AV88" i="4"/>
  <c r="AT87" i="4"/>
  <c r="AU87" i="4"/>
  <c r="AV87" i="4"/>
  <c r="AT86" i="4"/>
  <c r="AT85" i="4"/>
  <c r="AU86" i="4"/>
  <c r="AV86" i="4"/>
  <c r="AT84" i="4"/>
  <c r="AU85" i="4"/>
  <c r="AV85" i="4"/>
  <c r="AU84" i="4"/>
  <c r="AV84" i="4"/>
  <c r="BD80" i="4"/>
  <c r="BC80" i="4"/>
  <c r="BE81" i="4"/>
  <c r="BE80" i="4"/>
  <c r="BD79" i="4"/>
  <c r="BC79" i="4"/>
  <c r="BE79" i="4"/>
  <c r="BD78" i="4"/>
  <c r="BC78" i="4"/>
  <c r="BE78" i="4"/>
  <c r="BD77" i="4"/>
  <c r="BC77" i="4"/>
  <c r="BE77" i="4"/>
  <c r="BD76" i="4"/>
  <c r="BC76" i="4"/>
  <c r="BE76" i="4"/>
  <c r="BA80" i="4"/>
  <c r="AZ80" i="4"/>
  <c r="BA79" i="4"/>
  <c r="AZ79" i="4"/>
  <c r="BB79" i="4"/>
  <c r="BB78" i="4"/>
  <c r="BA78" i="4"/>
  <c r="AZ78" i="4"/>
  <c r="BB77" i="4"/>
  <c r="BA77" i="4"/>
  <c r="AZ77" i="4"/>
  <c r="BA76" i="4"/>
  <c r="AZ76" i="4"/>
  <c r="BB76" i="4"/>
  <c r="AW81" i="4"/>
  <c r="AX80" i="4"/>
  <c r="AY80" i="4"/>
  <c r="AW80" i="4"/>
  <c r="AW79" i="4"/>
  <c r="AX79" i="4"/>
  <c r="AY79" i="4"/>
  <c r="AX78" i="4"/>
  <c r="AY78" i="4"/>
  <c r="AW78" i="4"/>
  <c r="AW77" i="4"/>
  <c r="AX77" i="4"/>
  <c r="AY77" i="4"/>
  <c r="AW76" i="4"/>
  <c r="AX76" i="4"/>
  <c r="AY76" i="4"/>
  <c r="AT80" i="4"/>
  <c r="AU81" i="4"/>
  <c r="AV81" i="4"/>
  <c r="AU80" i="4"/>
  <c r="AV80" i="4"/>
  <c r="AT79" i="4"/>
  <c r="AT78" i="4"/>
  <c r="AU79" i="4"/>
  <c r="AV79" i="4"/>
  <c r="AT77" i="4"/>
  <c r="AU78" i="4"/>
  <c r="AV78" i="4"/>
  <c r="AU77" i="4"/>
  <c r="AV77" i="4"/>
  <c r="AT76" i="4"/>
  <c r="AU76" i="4"/>
  <c r="AV76" i="4"/>
  <c r="BD71" i="4"/>
  <c r="BC71" i="4"/>
  <c r="BD70" i="4"/>
  <c r="BC70" i="4"/>
  <c r="BE70" i="4"/>
  <c r="BE69" i="4"/>
  <c r="BD69" i="4"/>
  <c r="BC69" i="4"/>
  <c r="BE68" i="4"/>
  <c r="BD68" i="4"/>
  <c r="BC68" i="4"/>
  <c r="BE67" i="4"/>
  <c r="BD67" i="4"/>
  <c r="BC67" i="4"/>
  <c r="BA71" i="4"/>
  <c r="AZ71" i="4"/>
  <c r="BB71" i="4"/>
  <c r="BA70" i="4"/>
  <c r="AZ70" i="4"/>
  <c r="BB70" i="4"/>
  <c r="BA69" i="4"/>
  <c r="AZ69" i="4"/>
  <c r="BA68" i="4"/>
  <c r="AZ68" i="4"/>
  <c r="BB69" i="4"/>
  <c r="BB68" i="4"/>
  <c r="BA67" i="4"/>
  <c r="AZ67" i="4"/>
  <c r="BB67" i="4"/>
  <c r="AW73" i="4"/>
  <c r="AX72" i="4"/>
  <c r="AY72" i="4"/>
  <c r="AW72" i="4"/>
  <c r="AX71" i="4"/>
  <c r="AY71" i="4"/>
  <c r="AW71" i="4"/>
  <c r="AW70" i="4"/>
  <c r="AX70" i="4"/>
  <c r="AY70" i="4"/>
  <c r="AX69" i="4"/>
  <c r="AY69" i="4"/>
  <c r="AW69" i="4"/>
  <c r="AW68" i="4"/>
  <c r="AX68" i="4"/>
  <c r="AY68" i="4"/>
  <c r="AW67" i="4"/>
  <c r="AX67" i="4"/>
  <c r="AY67" i="4"/>
  <c r="AT71" i="4"/>
  <c r="AU72" i="4"/>
  <c r="AV72" i="4"/>
  <c r="AT70" i="4"/>
  <c r="AU71" i="4"/>
  <c r="AV71" i="4"/>
  <c r="AT69" i="4"/>
  <c r="AU70" i="4"/>
  <c r="AV70" i="4"/>
  <c r="AT68" i="4"/>
  <c r="AU69" i="4"/>
  <c r="AV69" i="4"/>
  <c r="AT67" i="4"/>
  <c r="AU68" i="4"/>
  <c r="AV68" i="4"/>
  <c r="AU67" i="4"/>
  <c r="AV67" i="4"/>
  <c r="BD63" i="4"/>
  <c r="BC63" i="4"/>
  <c r="BE64" i="4"/>
  <c r="BE63" i="4"/>
  <c r="BD62" i="4"/>
  <c r="BC62" i="4"/>
  <c r="BD61" i="4"/>
  <c r="BC61" i="4"/>
  <c r="BE62" i="4"/>
  <c r="BE61" i="4"/>
  <c r="BD60" i="4"/>
  <c r="BC60" i="4"/>
  <c r="BE60" i="4"/>
  <c r="BA63" i="4"/>
  <c r="AZ63" i="4"/>
  <c r="BB63" i="4"/>
  <c r="BA62" i="4"/>
  <c r="AZ62" i="4"/>
  <c r="BB62" i="4"/>
  <c r="BA61" i="4"/>
  <c r="AZ61" i="4"/>
  <c r="BB61" i="4"/>
  <c r="BA60" i="4"/>
  <c r="AZ60" i="4"/>
  <c r="BB60" i="4"/>
  <c r="AW64" i="4"/>
  <c r="AX64" i="4"/>
  <c r="AY64" i="4"/>
  <c r="AW63" i="4"/>
  <c r="AX63" i="4"/>
  <c r="AY63" i="4"/>
  <c r="AW62" i="4"/>
  <c r="AX62" i="4"/>
  <c r="AY62" i="4"/>
  <c r="AW61" i="4"/>
  <c r="AX61" i="4"/>
  <c r="AY61" i="4"/>
  <c r="AW60" i="4"/>
  <c r="AX60" i="4"/>
  <c r="AY60" i="4"/>
  <c r="AT64" i="4"/>
  <c r="AU64" i="4"/>
  <c r="AV64" i="4"/>
  <c r="AT63" i="4"/>
  <c r="AU63" i="4"/>
  <c r="AV63" i="4"/>
  <c r="AT62" i="4"/>
  <c r="AU62" i="4"/>
  <c r="AV62" i="4"/>
  <c r="AT61" i="4"/>
  <c r="AU61" i="4"/>
  <c r="AV61" i="4"/>
  <c r="AT60" i="4"/>
  <c r="AU60" i="4"/>
  <c r="AV60" i="4"/>
  <c r="BD56" i="4"/>
  <c r="BC56" i="4"/>
  <c r="BD55" i="4"/>
  <c r="BE56" i="4"/>
  <c r="BC55" i="4"/>
  <c r="BE55" i="4"/>
  <c r="BD54" i="4"/>
  <c r="BC54" i="4"/>
  <c r="BE54" i="4"/>
  <c r="BD53" i="4"/>
  <c r="BC53" i="4"/>
  <c r="BE53" i="4"/>
  <c r="BD52" i="4"/>
  <c r="BC52" i="4"/>
  <c r="BE52" i="4"/>
  <c r="BD51" i="4"/>
  <c r="BC51" i="4"/>
  <c r="BE51" i="4"/>
  <c r="BA56" i="4"/>
  <c r="AZ56" i="4"/>
  <c r="BB56" i="4"/>
  <c r="BB55" i="4"/>
  <c r="BA55" i="4"/>
  <c r="AZ55" i="4"/>
  <c r="BB54" i="4"/>
  <c r="BA54" i="4"/>
  <c r="AZ54" i="4"/>
  <c r="BB53" i="4"/>
  <c r="BA53" i="4"/>
  <c r="AZ53" i="4"/>
  <c r="BB52" i="4"/>
  <c r="BA52" i="4"/>
  <c r="AZ52" i="4"/>
  <c r="BB51" i="4"/>
  <c r="BA51" i="4"/>
  <c r="AZ51" i="4"/>
  <c r="AW57" i="4"/>
  <c r="AX56" i="4"/>
  <c r="AY56" i="4"/>
  <c r="AW56" i="4"/>
  <c r="AX55" i="4"/>
  <c r="AY55" i="4"/>
  <c r="AW55" i="4"/>
  <c r="AX54" i="4"/>
  <c r="AY54" i="4"/>
  <c r="AW54" i="4"/>
  <c r="AX53" i="4"/>
  <c r="AY53" i="4"/>
  <c r="AW53" i="4"/>
  <c r="AX52" i="4"/>
  <c r="AW52" i="4"/>
  <c r="AY52" i="4"/>
  <c r="AX51" i="4"/>
  <c r="AW51" i="4"/>
  <c r="AY51" i="4"/>
  <c r="AT56" i="4"/>
  <c r="AU57" i="4"/>
  <c r="AV57" i="4"/>
  <c r="AT55" i="4"/>
  <c r="AU56" i="4"/>
  <c r="AV56" i="4"/>
  <c r="AT54" i="4"/>
  <c r="AU55" i="4"/>
  <c r="AV55" i="4"/>
  <c r="AT53" i="4"/>
  <c r="AU54" i="4"/>
  <c r="AV54" i="4"/>
  <c r="AU53" i="4"/>
  <c r="AV53" i="4"/>
  <c r="AT52" i="4"/>
  <c r="AU52" i="4"/>
  <c r="AV52" i="4"/>
  <c r="AT51" i="4"/>
  <c r="AU51" i="4"/>
  <c r="AV51" i="4"/>
  <c r="BD47" i="4"/>
  <c r="BC47" i="4"/>
  <c r="BE46" i="4"/>
  <c r="BD46" i="4"/>
  <c r="BC46" i="4"/>
  <c r="BE45" i="4"/>
  <c r="BD45" i="4"/>
  <c r="BC45" i="4"/>
  <c r="BD44" i="4"/>
  <c r="BE44" i="4"/>
  <c r="BC44" i="4"/>
  <c r="BD43" i="4"/>
  <c r="BE43" i="4"/>
  <c r="BC43" i="4"/>
  <c r="BD42" i="4"/>
  <c r="BE42" i="4"/>
  <c r="BC42" i="4"/>
  <c r="BA48" i="4"/>
  <c r="AZ48" i="4"/>
  <c r="BB48" i="4"/>
  <c r="BA47" i="4"/>
  <c r="AZ47" i="4"/>
  <c r="BB47" i="4"/>
  <c r="BA46" i="4"/>
  <c r="AZ46" i="4"/>
  <c r="BA45" i="4"/>
  <c r="AZ45" i="4"/>
  <c r="BB46" i="4"/>
  <c r="BB45" i="4"/>
  <c r="BA44" i="4"/>
  <c r="AZ44" i="4"/>
  <c r="BB44" i="4"/>
  <c r="BA43" i="4"/>
  <c r="AZ43" i="4"/>
  <c r="BB43" i="4"/>
  <c r="BA42" i="4"/>
  <c r="AZ42" i="4"/>
  <c r="BB42" i="4"/>
  <c r="AW48" i="4"/>
  <c r="AX48" i="4"/>
  <c r="AY48" i="4"/>
  <c r="AW47" i="4"/>
  <c r="AX47" i="4"/>
  <c r="AY47" i="4"/>
  <c r="AW46" i="4"/>
  <c r="AX46" i="4"/>
  <c r="AY46" i="4"/>
  <c r="AW45" i="4"/>
  <c r="AX45" i="4"/>
  <c r="AY45" i="4"/>
  <c r="AW44" i="4"/>
  <c r="AX44" i="4"/>
  <c r="AY44" i="4"/>
  <c r="AW43" i="4"/>
  <c r="AX43" i="4"/>
  <c r="AY43" i="4"/>
  <c r="AW42" i="4"/>
  <c r="AX42" i="4"/>
  <c r="AY42" i="4"/>
  <c r="AT47" i="4"/>
  <c r="AU47" i="4"/>
  <c r="AV47" i="4"/>
  <c r="AT46" i="4"/>
  <c r="AU46" i="4"/>
  <c r="AV46" i="4"/>
  <c r="AT45" i="4"/>
  <c r="AU45" i="4"/>
  <c r="AV45" i="4"/>
  <c r="AT44" i="4"/>
  <c r="AU44" i="4"/>
  <c r="AV44" i="4"/>
  <c r="AT43" i="4"/>
  <c r="AU43" i="4"/>
  <c r="AV43" i="4"/>
  <c r="AT42" i="4"/>
  <c r="AU42" i="4"/>
  <c r="AV42" i="4"/>
  <c r="BD38" i="4"/>
  <c r="BE38" i="4"/>
  <c r="BC38" i="4"/>
  <c r="BE37" i="4"/>
  <c r="BD37" i="4"/>
  <c r="BC37" i="4"/>
  <c r="BE36" i="4"/>
  <c r="BD36" i="4"/>
  <c r="BC36" i="4"/>
  <c r="BE35" i="4"/>
  <c r="BD35" i="4"/>
  <c r="BC35" i="4"/>
  <c r="BD34" i="4"/>
  <c r="BE34" i="4"/>
  <c r="BC34" i="4"/>
  <c r="BE33" i="4"/>
  <c r="BD33" i="4"/>
  <c r="BC33" i="4"/>
  <c r="BA38" i="4"/>
  <c r="AZ38" i="4"/>
  <c r="BA37" i="4"/>
  <c r="AZ37" i="4"/>
  <c r="BB38" i="4"/>
  <c r="BB37" i="4"/>
  <c r="BA36" i="4"/>
  <c r="AZ36" i="4"/>
  <c r="BB36" i="4"/>
  <c r="BA35" i="4"/>
  <c r="AZ35" i="4"/>
  <c r="BB35" i="4"/>
  <c r="BA34" i="4"/>
  <c r="AZ34" i="4"/>
  <c r="BB34" i="4"/>
  <c r="BA33" i="4"/>
  <c r="AZ33" i="4"/>
  <c r="BB33" i="4"/>
  <c r="AW39" i="4"/>
  <c r="AX39" i="4"/>
  <c r="AY39" i="4"/>
  <c r="AW38" i="4"/>
  <c r="AX38" i="4"/>
  <c r="AY38" i="4"/>
  <c r="AW37" i="4"/>
  <c r="AX37" i="4"/>
  <c r="AY37" i="4"/>
  <c r="AW36" i="4"/>
  <c r="AX36" i="4"/>
  <c r="AY36" i="4"/>
  <c r="AW35" i="4"/>
  <c r="AX35" i="4"/>
  <c r="AY35" i="4"/>
  <c r="AW34" i="4"/>
  <c r="AX34" i="4"/>
  <c r="AY34" i="4"/>
  <c r="AW33" i="4"/>
  <c r="AX33" i="4"/>
  <c r="AY33" i="4"/>
  <c r="AT38" i="4"/>
  <c r="AU38" i="4"/>
  <c r="AV38" i="4"/>
  <c r="AT37" i="4"/>
  <c r="AU37" i="4"/>
  <c r="AV37" i="4"/>
  <c r="AT36" i="4"/>
  <c r="AU36" i="4"/>
  <c r="AV36" i="4"/>
  <c r="AT35" i="4"/>
  <c r="AU35" i="4"/>
  <c r="AV35" i="4"/>
  <c r="AT34" i="4"/>
  <c r="AU34" i="4"/>
  <c r="AV34" i="4"/>
  <c r="AT33" i="4"/>
  <c r="AU33" i="4"/>
  <c r="AV33" i="4"/>
  <c r="BD29" i="4"/>
  <c r="BC29" i="4"/>
  <c r="BE29" i="4"/>
  <c r="BD28" i="4"/>
  <c r="BC28" i="4"/>
  <c r="BE28" i="4"/>
  <c r="BD27" i="4"/>
  <c r="BC27" i="4"/>
  <c r="BE27" i="4"/>
  <c r="BD26" i="4"/>
  <c r="BC26" i="4"/>
  <c r="BE26" i="4"/>
  <c r="BD25" i="4"/>
  <c r="BC25" i="4"/>
  <c r="BE25" i="4"/>
  <c r="BD24" i="4"/>
  <c r="BC24" i="4"/>
  <c r="BE24" i="4"/>
  <c r="BD23" i="4"/>
  <c r="BC23" i="4"/>
  <c r="BE23" i="4"/>
  <c r="BA29" i="4"/>
  <c r="AZ29" i="4"/>
  <c r="BB28" i="4"/>
  <c r="BA28" i="4"/>
  <c r="AZ28" i="4"/>
  <c r="BB27" i="4"/>
  <c r="BA27" i="4"/>
  <c r="AZ27" i="4"/>
  <c r="BB26" i="4"/>
  <c r="BA26" i="4"/>
  <c r="AZ26" i="4"/>
  <c r="BB25" i="4"/>
  <c r="BA25" i="4"/>
  <c r="AZ25" i="4"/>
  <c r="BB24" i="4"/>
  <c r="BA24" i="4"/>
  <c r="AZ24" i="4"/>
  <c r="BA23" i="4"/>
  <c r="AZ23" i="4"/>
  <c r="BB23" i="4"/>
  <c r="AW30" i="4"/>
  <c r="AX29" i="4"/>
  <c r="AY29" i="4"/>
  <c r="AW29" i="4"/>
  <c r="AX28" i="4"/>
  <c r="AY28" i="4"/>
  <c r="AW28" i="4"/>
  <c r="AX27" i="4"/>
  <c r="AY27" i="4"/>
  <c r="AW27" i="4"/>
  <c r="AX26" i="4"/>
  <c r="AY26" i="4"/>
  <c r="AW26" i="4"/>
  <c r="AX25" i="4"/>
  <c r="AY25" i="4"/>
  <c r="AW25" i="4"/>
  <c r="AX24" i="4"/>
  <c r="AW24" i="4"/>
  <c r="AY24" i="4"/>
  <c r="AX23" i="4"/>
  <c r="AW23" i="4"/>
  <c r="AY23" i="4"/>
  <c r="AU30" i="4"/>
  <c r="AT29" i="4"/>
  <c r="AV30" i="4"/>
  <c r="AU29" i="4"/>
  <c r="AT28" i="4"/>
  <c r="AV29" i="4"/>
  <c r="AU28" i="4"/>
  <c r="AT27" i="4"/>
  <c r="AV28" i="4"/>
  <c r="AU27" i="4"/>
  <c r="AT26" i="4"/>
  <c r="AV27" i="4"/>
  <c r="AU26" i="4"/>
  <c r="AT25" i="4"/>
  <c r="AV26" i="4"/>
  <c r="AU25" i="4"/>
  <c r="AV25" i="4"/>
  <c r="AT24" i="4"/>
  <c r="AU24" i="4"/>
  <c r="AV24" i="4"/>
  <c r="AT23" i="4"/>
  <c r="AU23" i="4"/>
  <c r="AV23" i="4"/>
  <c r="BD19" i="4"/>
  <c r="BC19" i="4"/>
  <c r="BD18" i="4"/>
  <c r="BE18" i="4"/>
  <c r="BC18" i="4"/>
  <c r="BE17" i="4"/>
  <c r="BD17" i="4"/>
  <c r="BC17" i="4"/>
  <c r="BD16" i="4"/>
  <c r="BE16" i="4"/>
  <c r="BC16" i="4"/>
  <c r="BE15" i="4"/>
  <c r="BD15" i="4"/>
  <c r="BC15" i="4"/>
  <c r="BD14" i="4"/>
  <c r="BE14" i="4"/>
  <c r="BC14" i="4"/>
  <c r="BD13" i="4"/>
  <c r="BE13" i="4"/>
  <c r="BC13" i="4"/>
  <c r="BA20" i="4"/>
  <c r="AZ20" i="4"/>
  <c r="BB20" i="4"/>
  <c r="BA19" i="4"/>
  <c r="AZ19" i="4"/>
  <c r="BB19" i="4"/>
  <c r="BA18" i="4"/>
  <c r="AZ18" i="4"/>
  <c r="BB18" i="4"/>
  <c r="BA17" i="4"/>
  <c r="AZ17" i="4"/>
  <c r="BB17" i="4"/>
  <c r="BA16" i="4"/>
  <c r="AZ16" i="4"/>
  <c r="BB16" i="4"/>
  <c r="BA15" i="4"/>
  <c r="AZ15" i="4"/>
  <c r="BB15" i="4"/>
  <c r="BA14" i="4"/>
  <c r="AZ14" i="4"/>
  <c r="BB14" i="4"/>
  <c r="BA13" i="4"/>
  <c r="AZ13" i="4"/>
  <c r="BB13" i="4"/>
  <c r="AW20" i="4"/>
  <c r="AY20" i="4"/>
  <c r="AX20" i="4"/>
  <c r="AW19" i="4"/>
  <c r="AY19" i="4"/>
  <c r="AX19" i="4"/>
  <c r="AW18" i="4"/>
  <c r="AY18" i="4"/>
  <c r="AX18" i="4"/>
  <c r="AW17" i="4"/>
  <c r="AY17" i="4"/>
  <c r="AX17" i="4"/>
  <c r="AW16" i="4"/>
  <c r="AY16" i="4"/>
  <c r="AX16" i="4"/>
  <c r="AW15" i="4"/>
  <c r="AY15" i="4"/>
  <c r="AX15" i="4"/>
  <c r="AW14" i="4"/>
  <c r="AY14" i="4"/>
  <c r="AX14" i="4"/>
  <c r="AW13" i="4"/>
  <c r="AY13" i="4"/>
  <c r="AX13" i="4"/>
  <c r="AT19" i="4"/>
  <c r="AV19" i="4"/>
  <c r="AU19" i="4"/>
  <c r="AT18" i="4"/>
  <c r="AV18" i="4"/>
  <c r="AU18" i="4"/>
  <c r="AT17" i="4"/>
  <c r="AV17" i="4"/>
  <c r="AU17" i="4"/>
  <c r="AT16" i="4"/>
  <c r="AV16" i="4"/>
  <c r="AU16" i="4"/>
  <c r="AT15" i="4"/>
  <c r="AV15" i="4"/>
  <c r="AU15" i="4"/>
  <c r="AT14" i="4"/>
  <c r="AV14" i="4"/>
  <c r="AU14" i="4"/>
  <c r="AT13" i="4"/>
  <c r="AV13" i="4"/>
  <c r="AU13" i="4"/>
  <c r="BE9" i="4"/>
  <c r="BD8" i="4"/>
  <c r="BC8" i="4"/>
  <c r="BE8" i="4"/>
  <c r="BD7" i="4"/>
  <c r="BC7" i="4"/>
  <c r="BE7" i="4"/>
  <c r="BD6" i="4"/>
  <c r="BC6" i="4"/>
  <c r="BE6" i="4"/>
  <c r="BD5" i="4"/>
  <c r="BC5" i="4"/>
  <c r="BE5" i="4"/>
  <c r="BD4" i="4"/>
  <c r="BC4" i="4"/>
  <c r="BE4" i="4"/>
  <c r="BD3" i="4"/>
  <c r="BC3" i="4"/>
  <c r="BE3" i="4"/>
  <c r="BD2" i="4"/>
  <c r="AH3" i="2" s="1"/>
  <c r="BC2" i="4"/>
  <c r="AG2" i="2" s="1"/>
  <c r="BE2" i="4"/>
  <c r="AG4" i="2" s="1"/>
  <c r="BA8" i="4"/>
  <c r="AZ8" i="4"/>
  <c r="BB7" i="4"/>
  <c r="BA7" i="4"/>
  <c r="AZ7" i="4"/>
  <c r="BB6" i="4"/>
  <c r="BA6" i="4"/>
  <c r="AZ6" i="4"/>
  <c r="BB5" i="4"/>
  <c r="BA5" i="4"/>
  <c r="AZ5" i="4"/>
  <c r="BB4" i="4"/>
  <c r="BA4" i="4"/>
  <c r="AZ4" i="4"/>
  <c r="BB3" i="4"/>
  <c r="BA3" i="4"/>
  <c r="AZ3" i="4"/>
  <c r="BB2" i="4"/>
  <c r="AE4" i="2" s="1"/>
  <c r="BA2" i="4"/>
  <c r="AE3" i="2" s="1"/>
  <c r="AZ2" i="4"/>
  <c r="AE2" i="2" s="1"/>
  <c r="AW10" i="4"/>
  <c r="AY9" i="4"/>
  <c r="AX9" i="4"/>
  <c r="AW9" i="4"/>
  <c r="AY8" i="4"/>
  <c r="AX8" i="4"/>
  <c r="AW8" i="4"/>
  <c r="AY7" i="4"/>
  <c r="AX7" i="4"/>
  <c r="AW7" i="4"/>
  <c r="AY6" i="4"/>
  <c r="AX6" i="4"/>
  <c r="AW6" i="4"/>
  <c r="AY5" i="4"/>
  <c r="AX5" i="4"/>
  <c r="AW5" i="4"/>
  <c r="AY4" i="4"/>
  <c r="AX4" i="4"/>
  <c r="AW4" i="4"/>
  <c r="AY3" i="4"/>
  <c r="AX3" i="4"/>
  <c r="AW3" i="4"/>
  <c r="AY2" i="4"/>
  <c r="AB4" i="2" s="1"/>
  <c r="AX2" i="4"/>
  <c r="AB3" i="2" s="1"/>
  <c r="AW2" i="4"/>
  <c r="AB2" i="2" s="1"/>
  <c r="AV9" i="4"/>
  <c r="AU9" i="4"/>
  <c r="AT8" i="4"/>
  <c r="AV8" i="4"/>
  <c r="AU8" i="4"/>
  <c r="AT7" i="4"/>
  <c r="AV7" i="4"/>
  <c r="AU7" i="4"/>
  <c r="AT6" i="4"/>
  <c r="AV6" i="4"/>
  <c r="AU6" i="4"/>
  <c r="AT5" i="4"/>
  <c r="AV5" i="4"/>
  <c r="AU5" i="4"/>
  <c r="AT4" i="4"/>
  <c r="AV4" i="4"/>
  <c r="AU4" i="4"/>
  <c r="AT3" i="4"/>
  <c r="AV3" i="4"/>
  <c r="AU3" i="4"/>
  <c r="AT2" i="4"/>
  <c r="Y2" i="2" s="1"/>
  <c r="AV2" i="4"/>
  <c r="Y4" i="2" s="1"/>
  <c r="AU2" i="4"/>
  <c r="Y3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J18" i="4"/>
  <c r="BJ17" i="4"/>
  <c r="BJ16" i="4"/>
  <c r="BJ15" i="4"/>
  <c r="BJ14" i="4"/>
  <c r="BJ13" i="4"/>
  <c r="BJ12" i="4"/>
  <c r="BJ11" i="4"/>
  <c r="BJ10" i="4"/>
  <c r="BJ9" i="4"/>
  <c r="BJ8" i="4"/>
  <c r="BJ7" i="4"/>
  <c r="BJ6" i="4"/>
  <c r="BJ5" i="4"/>
  <c r="BJ4" i="4"/>
  <c r="BJ3" i="4"/>
  <c r="BK2" i="4" s="1"/>
  <c r="BJ2" i="4"/>
  <c r="BI442" i="4"/>
  <c r="BI441" i="4"/>
  <c r="BI440" i="4"/>
  <c r="BI439" i="4"/>
  <c r="BI438" i="4"/>
  <c r="BI437" i="4"/>
  <c r="BI436" i="4"/>
  <c r="BI435" i="4"/>
  <c r="BI434" i="4"/>
  <c r="BI433" i="4"/>
  <c r="BI432" i="4"/>
  <c r="BI431" i="4"/>
  <c r="BI430" i="4"/>
  <c r="BI429" i="4"/>
  <c r="BI428" i="4"/>
  <c r="BI427" i="4"/>
  <c r="BI426" i="4"/>
  <c r="BI425" i="4"/>
  <c r="BI424" i="4"/>
  <c r="BI423" i="4"/>
  <c r="BI422" i="4"/>
  <c r="BI421" i="4"/>
  <c r="BI420" i="4"/>
  <c r="BI419" i="4"/>
  <c r="BI418" i="4"/>
  <c r="BI417" i="4"/>
  <c r="BI416" i="4"/>
  <c r="BI415" i="4"/>
  <c r="BI414" i="4"/>
  <c r="BI413" i="4"/>
  <c r="BI412" i="4"/>
  <c r="BI411" i="4"/>
  <c r="BI410" i="4"/>
  <c r="BI409" i="4"/>
  <c r="BI408" i="4"/>
  <c r="BI407" i="4"/>
  <c r="BI406" i="4"/>
  <c r="BI405" i="4"/>
  <c r="BI404" i="4"/>
  <c r="BI403" i="4"/>
  <c r="BI402" i="4"/>
  <c r="BI401" i="4"/>
  <c r="BI400" i="4"/>
  <c r="BI399" i="4"/>
  <c r="BI398" i="4"/>
  <c r="BI397" i="4"/>
  <c r="BI396" i="4"/>
  <c r="BI395" i="4"/>
  <c r="BI394" i="4"/>
  <c r="BI393" i="4"/>
  <c r="BI392" i="4"/>
  <c r="BI391" i="4"/>
  <c r="BI390" i="4"/>
  <c r="BI389" i="4"/>
  <c r="BI388" i="4"/>
  <c r="BI387" i="4"/>
  <c r="BI386" i="4"/>
  <c r="BI385" i="4"/>
  <c r="BI384" i="4"/>
  <c r="BI383" i="4"/>
  <c r="BI382" i="4"/>
  <c r="BI381" i="4"/>
  <c r="BI380" i="4"/>
  <c r="BI379" i="4"/>
  <c r="BI378" i="4"/>
  <c r="BI377" i="4"/>
  <c r="BI376" i="4"/>
  <c r="BI375" i="4"/>
  <c r="BI374" i="4"/>
  <c r="BI373" i="4"/>
  <c r="BI372" i="4"/>
  <c r="BI371" i="4"/>
  <c r="BI370" i="4"/>
  <c r="BI369" i="4"/>
  <c r="BI368" i="4"/>
  <c r="BI367" i="4"/>
  <c r="BI366" i="4"/>
  <c r="BI365" i="4"/>
  <c r="BI364" i="4"/>
  <c r="BI363" i="4"/>
  <c r="BI362" i="4"/>
  <c r="BI361" i="4"/>
  <c r="BI360" i="4"/>
  <c r="BI359" i="4"/>
  <c r="BI358" i="4"/>
  <c r="BI357" i="4"/>
  <c r="BI356" i="4"/>
  <c r="BI355" i="4"/>
  <c r="BI354" i="4"/>
  <c r="BI353" i="4"/>
  <c r="BI352" i="4"/>
  <c r="BI351" i="4"/>
  <c r="BI350" i="4"/>
  <c r="BI349" i="4"/>
  <c r="BI348" i="4"/>
  <c r="BI347" i="4"/>
  <c r="BI346" i="4"/>
  <c r="BI345" i="4"/>
  <c r="BI344" i="4"/>
  <c r="BI343" i="4"/>
  <c r="BI342" i="4"/>
  <c r="BI341" i="4"/>
  <c r="BI340" i="4"/>
  <c r="BI339" i="4"/>
  <c r="BI338" i="4"/>
  <c r="BI337" i="4"/>
  <c r="BI336" i="4"/>
  <c r="BI335" i="4"/>
  <c r="BI334" i="4"/>
  <c r="BI333" i="4"/>
  <c r="BI332" i="4"/>
  <c r="BI331" i="4"/>
  <c r="BI330" i="4"/>
  <c r="BI329" i="4"/>
  <c r="BI328" i="4"/>
  <c r="BI327" i="4"/>
  <c r="BI326" i="4"/>
  <c r="BI325" i="4"/>
  <c r="BI324" i="4"/>
  <c r="BI323" i="4"/>
  <c r="BI322" i="4"/>
  <c r="BI321" i="4"/>
  <c r="BI320" i="4"/>
  <c r="BI319" i="4"/>
  <c r="BI318" i="4"/>
  <c r="BI317" i="4"/>
  <c r="BI316" i="4"/>
  <c r="BI315" i="4"/>
  <c r="BI314" i="4"/>
  <c r="BI313" i="4"/>
  <c r="BI312" i="4"/>
  <c r="BI311" i="4"/>
  <c r="BI310" i="4"/>
  <c r="BI309" i="4"/>
  <c r="BI308" i="4"/>
  <c r="BI307" i="4"/>
  <c r="BI306" i="4"/>
  <c r="BI305" i="4"/>
  <c r="BI304" i="4"/>
  <c r="BI303" i="4"/>
  <c r="BI302" i="4"/>
  <c r="BI301" i="4"/>
  <c r="BI300" i="4"/>
  <c r="BI299" i="4"/>
  <c r="BI298" i="4"/>
  <c r="BI297" i="4"/>
  <c r="BI296" i="4"/>
  <c r="BI295" i="4"/>
  <c r="BI294" i="4"/>
  <c r="BI293" i="4"/>
  <c r="BI292" i="4"/>
  <c r="BI291" i="4"/>
  <c r="BI290" i="4"/>
  <c r="BI289" i="4"/>
  <c r="BI288" i="4"/>
  <c r="BI287" i="4"/>
  <c r="BI286" i="4"/>
  <c r="BI285" i="4"/>
  <c r="BI284" i="4"/>
  <c r="BI283" i="4"/>
  <c r="BI282" i="4"/>
  <c r="BI281" i="4"/>
  <c r="BI280" i="4"/>
  <c r="BI279" i="4"/>
  <c r="BI278" i="4"/>
  <c r="BI277" i="4"/>
  <c r="BI276" i="4"/>
  <c r="BI275" i="4"/>
  <c r="BI274" i="4"/>
  <c r="BI273" i="4"/>
  <c r="BI272" i="4"/>
  <c r="BI271" i="4"/>
  <c r="BI270" i="4"/>
  <c r="BI269" i="4"/>
  <c r="BI268" i="4"/>
  <c r="BI267" i="4"/>
  <c r="BI266" i="4"/>
  <c r="BI265" i="4"/>
  <c r="BI264" i="4"/>
  <c r="BI263" i="4"/>
  <c r="BI262" i="4"/>
  <c r="BI261" i="4"/>
  <c r="BI260" i="4"/>
  <c r="BI259" i="4"/>
  <c r="BI258" i="4"/>
  <c r="BI257" i="4"/>
  <c r="BI256" i="4"/>
  <c r="BI255" i="4"/>
  <c r="BI254" i="4"/>
  <c r="BI253" i="4"/>
  <c r="BI252" i="4"/>
  <c r="BI251" i="4"/>
  <c r="BI250" i="4"/>
  <c r="BI249" i="4"/>
  <c r="BI248" i="4"/>
  <c r="BI247" i="4"/>
  <c r="BI246" i="4"/>
  <c r="BI245" i="4"/>
  <c r="BI244" i="4"/>
  <c r="BI243" i="4"/>
  <c r="BI242" i="4"/>
  <c r="BI241" i="4"/>
  <c r="BI240" i="4"/>
  <c r="BI239" i="4"/>
  <c r="BI238" i="4"/>
  <c r="BI237" i="4"/>
  <c r="BI236" i="4"/>
  <c r="BI235" i="4"/>
  <c r="BI234" i="4"/>
  <c r="BI233" i="4"/>
  <c r="BI232" i="4"/>
  <c r="BI231" i="4"/>
  <c r="BI230" i="4"/>
  <c r="BI229" i="4"/>
  <c r="BI228" i="4"/>
  <c r="BI227" i="4"/>
  <c r="BI226" i="4"/>
  <c r="BI225" i="4"/>
  <c r="BI224" i="4"/>
  <c r="BI223" i="4"/>
  <c r="BI222" i="4"/>
  <c r="BI221" i="4"/>
  <c r="BI220" i="4"/>
  <c r="BI219" i="4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M3" i="4" s="1"/>
  <c r="AC520" i="4"/>
  <c r="AC516" i="4"/>
  <c r="AC512" i="4"/>
  <c r="AC508" i="4"/>
  <c r="AC504" i="4"/>
  <c r="AC500" i="4"/>
  <c r="AC496" i="4"/>
  <c r="AC492" i="4"/>
  <c r="AC486" i="4"/>
  <c r="AC482" i="4"/>
  <c r="AC478" i="4"/>
  <c r="AC474" i="4"/>
  <c r="AC470" i="4"/>
  <c r="AC466" i="4"/>
  <c r="AC462" i="4"/>
  <c r="AC454" i="4"/>
  <c r="AC450" i="4"/>
  <c r="AC446" i="4"/>
  <c r="AC442" i="4"/>
  <c r="AC438" i="4"/>
  <c r="AC434" i="4"/>
  <c r="AC426" i="4"/>
  <c r="AC422" i="4"/>
  <c r="AC418" i="4"/>
  <c r="AC414" i="4"/>
  <c r="AC410" i="4"/>
  <c r="AC406" i="4"/>
  <c r="AC402" i="4"/>
  <c r="AC393" i="4"/>
  <c r="AC389" i="4"/>
  <c r="AC385" i="4"/>
  <c r="AC381" i="4"/>
  <c r="AC377" i="4"/>
  <c r="AC373" i="4"/>
  <c r="AC364" i="4"/>
  <c r="AC360" i="4"/>
  <c r="AC356" i="4"/>
  <c r="AC352" i="4"/>
  <c r="AC348" i="4"/>
  <c r="AC344" i="4"/>
  <c r="AC335" i="4"/>
  <c r="AC331" i="4"/>
  <c r="AC327" i="4"/>
  <c r="AC323" i="4"/>
  <c r="AC319" i="4"/>
  <c r="AC315" i="4"/>
  <c r="AC311" i="4"/>
  <c r="AC303" i="4"/>
  <c r="AC299" i="4"/>
  <c r="AC295" i="4"/>
  <c r="AC291" i="4"/>
  <c r="AC287" i="4"/>
  <c r="AC283" i="4"/>
  <c r="AC277" i="4"/>
  <c r="AC273" i="4"/>
  <c r="AC269" i="4"/>
  <c r="AC265" i="4"/>
  <c r="AC261" i="4"/>
  <c r="AC256" i="4"/>
  <c r="AC248" i="4"/>
  <c r="AC244" i="4"/>
  <c r="AC240" i="4"/>
  <c r="AC236" i="4"/>
  <c r="AC232" i="4"/>
  <c r="AC228" i="4"/>
  <c r="AC220" i="4"/>
  <c r="AC216" i="4"/>
  <c r="AC212" i="4"/>
  <c r="AC208" i="4"/>
  <c r="AC204" i="4"/>
  <c r="AC198" i="4"/>
  <c r="AC194" i="4"/>
  <c r="AC190" i="4"/>
  <c r="AC186" i="4"/>
  <c r="AC182" i="4"/>
  <c r="AC177" i="4"/>
  <c r="AC173" i="4"/>
  <c r="AC165" i="4"/>
  <c r="AC161" i="4"/>
  <c r="AC157" i="4"/>
  <c r="AC153" i="4"/>
  <c r="AC149" i="4"/>
  <c r="AC145" i="4"/>
  <c r="AC141" i="4"/>
  <c r="AC134" i="4"/>
  <c r="AC130" i="4"/>
  <c r="AC126" i="4"/>
  <c r="AC122" i="4"/>
  <c r="AC118" i="4"/>
  <c r="AC114" i="4"/>
  <c r="AC110" i="4"/>
  <c r="AC104" i="4"/>
  <c r="AC100" i="4"/>
  <c r="AC96" i="4"/>
  <c r="AC92" i="4"/>
  <c r="AC88" i="4"/>
  <c r="AC84" i="4"/>
  <c r="AC79" i="4"/>
  <c r="AC75" i="4"/>
  <c r="AC67" i="4"/>
  <c r="AC63" i="4"/>
  <c r="AC59" i="4"/>
  <c r="AC55" i="4"/>
  <c r="AC51" i="4"/>
  <c r="AC47" i="4"/>
  <c r="AC43" i="4"/>
  <c r="AC39" i="4"/>
  <c r="AC31" i="4"/>
  <c r="AC27" i="4"/>
  <c r="AC23" i="4"/>
  <c r="AC19" i="4"/>
  <c r="AC15" i="4"/>
  <c r="AC11" i="4"/>
  <c r="AC7" i="4"/>
  <c r="AC3" i="4"/>
  <c r="Q2695" i="4"/>
  <c r="Q2694" i="4"/>
  <c r="Q2693" i="4"/>
  <c r="Q2692" i="4"/>
  <c r="Q2691" i="4"/>
  <c r="Q2690" i="4"/>
  <c r="Q2689" i="4"/>
  <c r="Q2688" i="4"/>
  <c r="Q2687" i="4"/>
  <c r="Q2686" i="4"/>
  <c r="Q2685" i="4"/>
  <c r="Q2684" i="4"/>
  <c r="Q2683" i="4"/>
  <c r="Q2682" i="4"/>
  <c r="Q2681" i="4"/>
  <c r="Q2680" i="4"/>
  <c r="Q2679" i="4"/>
  <c r="Q2678" i="4"/>
  <c r="Q2677" i="4"/>
  <c r="Q2676" i="4"/>
  <c r="Q2675" i="4"/>
  <c r="Q2674" i="4"/>
  <c r="Q2673" i="4"/>
  <c r="Q2672" i="4"/>
  <c r="Q2671" i="4"/>
  <c r="Q2670" i="4"/>
  <c r="Q2669" i="4"/>
  <c r="Q2668" i="4"/>
  <c r="Q2667" i="4"/>
  <c r="Q2666" i="4"/>
  <c r="Q2665" i="4"/>
  <c r="Q2664" i="4"/>
  <c r="Q2663" i="4"/>
  <c r="Q2662" i="4"/>
  <c r="Q2661" i="4"/>
  <c r="Q2660" i="4"/>
  <c r="Q2659" i="4"/>
  <c r="Q2658" i="4"/>
  <c r="Q2657" i="4"/>
  <c r="Q2656" i="4"/>
  <c r="Q2655" i="4"/>
  <c r="Q2654" i="4"/>
  <c r="Q2653" i="4"/>
  <c r="Q2652" i="4"/>
  <c r="Q2651" i="4"/>
  <c r="Q2650" i="4"/>
  <c r="Q2649" i="4"/>
  <c r="Q2648" i="4"/>
  <c r="Q2647" i="4"/>
  <c r="Q2646" i="4"/>
  <c r="Q2645" i="4"/>
  <c r="Q2644" i="4"/>
  <c r="Q2643" i="4"/>
  <c r="Q2642" i="4"/>
  <c r="Q2641" i="4"/>
  <c r="Q2640" i="4"/>
  <c r="Q2639" i="4"/>
  <c r="Q2638" i="4"/>
  <c r="Q2637" i="4"/>
  <c r="Q2636" i="4"/>
  <c r="Q2635" i="4"/>
  <c r="Q2634" i="4"/>
  <c r="Q2633" i="4"/>
  <c r="Q2632" i="4"/>
  <c r="Q2631" i="4"/>
  <c r="Q2630" i="4"/>
  <c r="Q2629" i="4"/>
  <c r="Q2628" i="4"/>
  <c r="Q2627" i="4"/>
  <c r="Q2626" i="4"/>
  <c r="Q2625" i="4"/>
  <c r="Q2624" i="4"/>
  <c r="Q2623" i="4"/>
  <c r="Q2622" i="4"/>
  <c r="Q2621" i="4"/>
  <c r="Q2620" i="4"/>
  <c r="Q2619" i="4"/>
  <c r="Q2618" i="4"/>
  <c r="Q2617" i="4"/>
  <c r="Q2616" i="4"/>
  <c r="Q2615" i="4"/>
  <c r="Q2614" i="4"/>
  <c r="Q2613" i="4"/>
  <c r="Q2612" i="4"/>
  <c r="Q2611" i="4"/>
  <c r="Q2610" i="4"/>
  <c r="Q2609" i="4"/>
  <c r="Q2608" i="4"/>
  <c r="Q2607" i="4"/>
  <c r="Q2606" i="4"/>
  <c r="Q2605" i="4"/>
  <c r="Q2604" i="4"/>
  <c r="Q2603" i="4"/>
  <c r="Q2602" i="4"/>
  <c r="Q2601" i="4"/>
  <c r="Q2600" i="4"/>
  <c r="Q2599" i="4"/>
  <c r="Q2598" i="4"/>
  <c r="Q2597" i="4"/>
  <c r="Q2596" i="4"/>
  <c r="Q2595" i="4"/>
  <c r="Q2594" i="4"/>
  <c r="Q2593" i="4"/>
  <c r="Q2592" i="4"/>
  <c r="Q2591" i="4"/>
  <c r="Q2590" i="4"/>
  <c r="Q2589" i="4"/>
  <c r="Q2588" i="4"/>
  <c r="Q2587" i="4"/>
  <c r="Q2586" i="4"/>
  <c r="Q2585" i="4"/>
  <c r="Q2584" i="4"/>
  <c r="Q2583" i="4"/>
  <c r="Q2582" i="4"/>
  <c r="Q2581" i="4"/>
  <c r="Q2580" i="4"/>
  <c r="Q2579" i="4"/>
  <c r="Q2578" i="4"/>
  <c r="Q2577" i="4"/>
  <c r="Q2576" i="4"/>
  <c r="Q2575" i="4"/>
  <c r="Q2574" i="4"/>
  <c r="Q2573" i="4"/>
  <c r="Q2572" i="4"/>
  <c r="Q2571" i="4"/>
  <c r="Q2570" i="4"/>
  <c r="Q2569" i="4"/>
  <c r="Q2568" i="4"/>
  <c r="Q2567" i="4"/>
  <c r="Q2566" i="4"/>
  <c r="Q2565" i="4"/>
  <c r="Q2564" i="4"/>
  <c r="Q2563" i="4"/>
  <c r="Q2562" i="4"/>
  <c r="Q2561" i="4"/>
  <c r="Q2560" i="4"/>
  <c r="Q2559" i="4"/>
  <c r="Q2558" i="4"/>
  <c r="Q2557" i="4"/>
  <c r="Q2556" i="4"/>
  <c r="Q2555" i="4"/>
  <c r="Q2554" i="4"/>
  <c r="Q2553" i="4"/>
  <c r="Q2552" i="4"/>
  <c r="Q2551" i="4"/>
  <c r="Q2550" i="4"/>
  <c r="Q2549" i="4"/>
  <c r="Q2548" i="4"/>
  <c r="Q2547" i="4"/>
  <c r="Q2546" i="4"/>
  <c r="Q2545" i="4"/>
  <c r="Q2544" i="4"/>
  <c r="Q2543" i="4"/>
  <c r="Q2542" i="4"/>
  <c r="Q2541" i="4"/>
  <c r="Q2540" i="4"/>
  <c r="Q2539" i="4"/>
  <c r="Q2538" i="4"/>
  <c r="Q2537" i="4"/>
  <c r="Q2536" i="4"/>
  <c r="Q2535" i="4"/>
  <c r="Q2534" i="4"/>
  <c r="Q2533" i="4"/>
  <c r="Q2532" i="4"/>
  <c r="Q2531" i="4"/>
  <c r="Q2530" i="4"/>
  <c r="Q2529" i="4"/>
  <c r="Q2528" i="4"/>
  <c r="Q2527" i="4"/>
  <c r="Q2526" i="4"/>
  <c r="Q2525" i="4"/>
  <c r="Q2524" i="4"/>
  <c r="Q2523" i="4"/>
  <c r="Q2522" i="4"/>
  <c r="Q2521" i="4"/>
  <c r="Q2520" i="4"/>
  <c r="Q2519" i="4"/>
  <c r="Q2518" i="4"/>
  <c r="Q2517" i="4"/>
  <c r="Q2516" i="4"/>
  <c r="Q2515" i="4"/>
  <c r="Q2514" i="4"/>
  <c r="Q2513" i="4"/>
  <c r="Q2512" i="4"/>
  <c r="Q2511" i="4"/>
  <c r="Q2510" i="4"/>
  <c r="Q2509" i="4"/>
  <c r="Q2508" i="4"/>
  <c r="Q2507" i="4"/>
  <c r="Q2506" i="4"/>
  <c r="Q2505" i="4"/>
  <c r="Q2504" i="4"/>
  <c r="Q2503" i="4"/>
  <c r="Q2502" i="4"/>
  <c r="Q2501" i="4"/>
  <c r="Q2500" i="4"/>
  <c r="Q2499" i="4"/>
  <c r="Q2498" i="4"/>
  <c r="Q2497" i="4"/>
  <c r="Q2496" i="4"/>
  <c r="Q2495" i="4"/>
  <c r="Q2494" i="4"/>
  <c r="Q2493" i="4"/>
  <c r="Q2492" i="4"/>
  <c r="Q2491" i="4"/>
  <c r="Q2490" i="4"/>
  <c r="Q2489" i="4"/>
  <c r="Q2488" i="4"/>
  <c r="Q2487" i="4"/>
  <c r="Q2486" i="4"/>
  <c r="Q2485" i="4"/>
  <c r="Q2484" i="4"/>
  <c r="Q2483" i="4"/>
  <c r="Q2482" i="4"/>
  <c r="Q2481" i="4"/>
  <c r="Q2480" i="4"/>
  <c r="Q2479" i="4"/>
  <c r="Q2478" i="4"/>
  <c r="Q2477" i="4"/>
  <c r="Q2476" i="4"/>
  <c r="Q2475" i="4"/>
  <c r="Q2474" i="4"/>
  <c r="Q2473" i="4"/>
  <c r="Q2472" i="4"/>
  <c r="Q2471" i="4"/>
  <c r="Q2470" i="4"/>
  <c r="Q2469" i="4"/>
  <c r="Q2468" i="4"/>
  <c r="Q2467" i="4"/>
  <c r="Q2466" i="4"/>
  <c r="Q2465" i="4"/>
  <c r="Q2464" i="4"/>
  <c r="Q2463" i="4"/>
  <c r="Q2462" i="4"/>
  <c r="Q2461" i="4"/>
  <c r="Q2460" i="4"/>
  <c r="Q2459" i="4"/>
  <c r="Q2458" i="4"/>
  <c r="Q2457" i="4"/>
  <c r="Q2456" i="4"/>
  <c r="Q2455" i="4"/>
  <c r="Q2454" i="4"/>
  <c r="Q2453" i="4"/>
  <c r="Q2452" i="4"/>
  <c r="Q2451" i="4"/>
  <c r="Q2450" i="4"/>
  <c r="Q2449" i="4"/>
  <c r="Q2448" i="4"/>
  <c r="Q2447" i="4"/>
  <c r="Q2446" i="4"/>
  <c r="Q2445" i="4"/>
  <c r="Q2444" i="4"/>
  <c r="Q2443" i="4"/>
  <c r="Q2442" i="4"/>
  <c r="Q2441" i="4"/>
  <c r="Q2440" i="4"/>
  <c r="Q2439" i="4"/>
  <c r="Q2438" i="4"/>
  <c r="Q2437" i="4"/>
  <c r="Q2436" i="4"/>
  <c r="Q2435" i="4"/>
  <c r="Q2434" i="4"/>
  <c r="Q2433" i="4"/>
  <c r="Q2432" i="4"/>
  <c r="Q2431" i="4"/>
  <c r="Q2430" i="4"/>
  <c r="Q2429" i="4"/>
  <c r="Q2428" i="4"/>
  <c r="Q2427" i="4"/>
  <c r="Q2426" i="4"/>
  <c r="Q2425" i="4"/>
  <c r="Q2424" i="4"/>
  <c r="Q2423" i="4"/>
  <c r="Q2422" i="4"/>
  <c r="Q2421" i="4"/>
  <c r="Q2420" i="4"/>
  <c r="Q2419" i="4"/>
  <c r="Q2418" i="4"/>
  <c r="Q2417" i="4"/>
  <c r="Q2416" i="4"/>
  <c r="Q2415" i="4"/>
  <c r="Q2414" i="4"/>
  <c r="Q2413" i="4"/>
  <c r="Q2412" i="4"/>
  <c r="Q2411" i="4"/>
  <c r="Q2410" i="4"/>
  <c r="Q2409" i="4"/>
  <c r="Q2408" i="4"/>
  <c r="Q2407" i="4"/>
  <c r="Q2406" i="4"/>
  <c r="Q2405" i="4"/>
  <c r="Q2404" i="4"/>
  <c r="Q2403" i="4"/>
  <c r="Q2402" i="4"/>
  <c r="Q2401" i="4"/>
  <c r="Q2400" i="4"/>
  <c r="Q2399" i="4"/>
  <c r="Q2398" i="4"/>
  <c r="Q2397" i="4"/>
  <c r="Q2396" i="4"/>
  <c r="Q2395" i="4"/>
  <c r="Q2394" i="4"/>
  <c r="Q2393" i="4"/>
  <c r="Q2392" i="4"/>
  <c r="Q2391" i="4"/>
  <c r="Q2390" i="4"/>
  <c r="Q2389" i="4"/>
  <c r="Q2388" i="4"/>
  <c r="Q2387" i="4"/>
  <c r="Q2386" i="4"/>
  <c r="Q2385" i="4"/>
  <c r="Q2384" i="4"/>
  <c r="Q2383" i="4"/>
  <c r="Q2382" i="4"/>
  <c r="Q2381" i="4"/>
  <c r="Q2380" i="4"/>
  <c r="Q2379" i="4"/>
  <c r="Q2378" i="4"/>
  <c r="Q2377" i="4"/>
  <c r="Q2376" i="4"/>
  <c r="Q2375" i="4"/>
  <c r="Q2374" i="4"/>
  <c r="Q2373" i="4"/>
  <c r="Q2372" i="4"/>
  <c r="Q2371" i="4"/>
  <c r="Q2370" i="4"/>
  <c r="Q2369" i="4"/>
  <c r="Q2368" i="4"/>
  <c r="Q2367" i="4"/>
  <c r="Q2366" i="4"/>
  <c r="Q2365" i="4"/>
  <c r="Q2364" i="4"/>
  <c r="Q2363" i="4"/>
  <c r="Q2362" i="4"/>
  <c r="Q2361" i="4"/>
  <c r="Q2360" i="4"/>
  <c r="Q2359" i="4"/>
  <c r="Q2358" i="4"/>
  <c r="Q2357" i="4"/>
  <c r="Q2356" i="4"/>
  <c r="Q2355" i="4"/>
  <c r="Q2354" i="4"/>
  <c r="Q2353" i="4"/>
  <c r="Q2352" i="4"/>
  <c r="Q2351" i="4"/>
  <c r="Q2350" i="4"/>
  <c r="Q2349" i="4"/>
  <c r="Q2348" i="4"/>
  <c r="Q2347" i="4"/>
  <c r="Q2346" i="4"/>
  <c r="Q2345" i="4"/>
  <c r="Q2344" i="4"/>
  <c r="Q2343" i="4"/>
  <c r="Q2342" i="4"/>
  <c r="Q2341" i="4"/>
  <c r="Q2340" i="4"/>
  <c r="Q2339" i="4"/>
  <c r="Q2338" i="4"/>
  <c r="Q2337" i="4"/>
  <c r="Q2336" i="4"/>
  <c r="Q2335" i="4"/>
  <c r="Q2334" i="4"/>
  <c r="Q2333" i="4"/>
  <c r="Q2332" i="4"/>
  <c r="Q2331" i="4"/>
  <c r="Q2330" i="4"/>
  <c r="Q2329" i="4"/>
  <c r="Q2328" i="4"/>
  <c r="Q2327" i="4"/>
  <c r="Q2326" i="4"/>
  <c r="Q2325" i="4"/>
  <c r="Q2324" i="4"/>
  <c r="Q2323" i="4"/>
  <c r="Q2322" i="4"/>
  <c r="Q2321" i="4"/>
  <c r="Q2320" i="4"/>
  <c r="Q2319" i="4"/>
  <c r="Q2318" i="4"/>
  <c r="Q2317" i="4"/>
  <c r="Q2316" i="4"/>
  <c r="Q2315" i="4"/>
  <c r="Q2314" i="4"/>
  <c r="Q2313" i="4"/>
  <c r="Q2312" i="4"/>
  <c r="Q2311" i="4"/>
  <c r="Q2310" i="4"/>
  <c r="Q2309" i="4"/>
  <c r="Q2308" i="4"/>
  <c r="Q2307" i="4"/>
  <c r="Q2306" i="4"/>
  <c r="Q2305" i="4"/>
  <c r="Q2304" i="4"/>
  <c r="Q2303" i="4"/>
  <c r="Q2302" i="4"/>
  <c r="Q2301" i="4"/>
  <c r="Q2300" i="4"/>
  <c r="Q2299" i="4"/>
  <c r="Q2298" i="4"/>
  <c r="Q2297" i="4"/>
  <c r="Q2296" i="4"/>
  <c r="Q2295" i="4"/>
  <c r="Q2294" i="4"/>
  <c r="Q2293" i="4"/>
  <c r="Q2292" i="4"/>
  <c r="Q2291" i="4"/>
  <c r="Q2290" i="4"/>
  <c r="Q2289" i="4"/>
  <c r="Q2288" i="4"/>
  <c r="Q2287" i="4"/>
  <c r="Q2286" i="4"/>
  <c r="Q2285" i="4"/>
  <c r="Q2284" i="4"/>
  <c r="Q2283" i="4"/>
  <c r="Q2282" i="4"/>
  <c r="Q2281" i="4"/>
  <c r="Q2280" i="4"/>
  <c r="Q2279" i="4"/>
  <c r="Q2278" i="4"/>
  <c r="Q2277" i="4"/>
  <c r="Q2276" i="4"/>
  <c r="Q2275" i="4"/>
  <c r="Q2274" i="4"/>
  <c r="Q2273" i="4"/>
  <c r="Q2272" i="4"/>
  <c r="Q2271" i="4"/>
  <c r="Q2270" i="4"/>
  <c r="Q2269" i="4"/>
  <c r="Q2268" i="4"/>
  <c r="Q2267" i="4"/>
  <c r="Q2266" i="4"/>
  <c r="Q2265" i="4"/>
  <c r="Q2264" i="4"/>
  <c r="Q2263" i="4"/>
  <c r="Q2262" i="4"/>
  <c r="Q2261" i="4"/>
  <c r="Q2260" i="4"/>
  <c r="Q2259" i="4"/>
  <c r="Q2258" i="4"/>
  <c r="Q2257" i="4"/>
  <c r="Q2256" i="4"/>
  <c r="Q2255" i="4"/>
  <c r="Q2254" i="4"/>
  <c r="Q2253" i="4"/>
  <c r="Q2252" i="4"/>
  <c r="Q2251" i="4"/>
  <c r="Q2250" i="4"/>
  <c r="Q2249" i="4"/>
  <c r="Q2248" i="4"/>
  <c r="Q2247" i="4"/>
  <c r="Q2246" i="4"/>
  <c r="Q2245" i="4"/>
  <c r="Q2244" i="4"/>
  <c r="Q2243" i="4"/>
  <c r="Q2242" i="4"/>
  <c r="Q2241" i="4"/>
  <c r="Q2240" i="4"/>
  <c r="Q2239" i="4"/>
  <c r="Q2238" i="4"/>
  <c r="Q2237" i="4"/>
  <c r="Q2236" i="4"/>
  <c r="Q2235" i="4"/>
  <c r="Q2234" i="4"/>
  <c r="Q2233" i="4"/>
  <c r="Q2232" i="4"/>
  <c r="Q2231" i="4"/>
  <c r="Q2230" i="4"/>
  <c r="Q2229" i="4"/>
  <c r="Q2228" i="4"/>
  <c r="Q2227" i="4"/>
  <c r="Q2226" i="4"/>
  <c r="Q2225" i="4"/>
  <c r="Q2224" i="4"/>
  <c r="Q2223" i="4"/>
  <c r="Q2222" i="4"/>
  <c r="Q2221" i="4"/>
  <c r="Q2220" i="4"/>
  <c r="Q2219" i="4"/>
  <c r="Q2218" i="4"/>
  <c r="Q2217" i="4"/>
  <c r="Q2216" i="4"/>
  <c r="Q2215" i="4"/>
  <c r="Q2214" i="4"/>
  <c r="Q2213" i="4"/>
  <c r="Q2212" i="4"/>
  <c r="Q2211" i="4"/>
  <c r="Q2210" i="4"/>
  <c r="Q2209" i="4"/>
  <c r="Q2208" i="4"/>
  <c r="Q2207" i="4"/>
  <c r="Q2206" i="4"/>
  <c r="Q2205" i="4"/>
  <c r="Q2204" i="4"/>
  <c r="Q2203" i="4"/>
  <c r="Q2202" i="4"/>
  <c r="Q2201" i="4"/>
  <c r="Q2200" i="4"/>
  <c r="Q2199" i="4"/>
  <c r="Q2198" i="4"/>
  <c r="Q2197" i="4"/>
  <c r="Q2196" i="4"/>
  <c r="Q2195" i="4"/>
  <c r="Q2194" i="4"/>
  <c r="Q2193" i="4"/>
  <c r="Q2192" i="4"/>
  <c r="Q2191" i="4"/>
  <c r="Q2190" i="4"/>
  <c r="Q2189" i="4"/>
  <c r="Q2188" i="4"/>
  <c r="Q2187" i="4"/>
  <c r="Q2186" i="4"/>
  <c r="Q2185" i="4"/>
  <c r="Q2184" i="4"/>
  <c r="Q2183" i="4"/>
  <c r="Q2182" i="4"/>
  <c r="Q2181" i="4"/>
  <c r="Q2180" i="4"/>
  <c r="Q2179" i="4"/>
  <c r="Q2178" i="4"/>
  <c r="Q2177" i="4"/>
  <c r="Q2176" i="4"/>
  <c r="Q2175" i="4"/>
  <c r="Q2174" i="4"/>
  <c r="Q2173" i="4"/>
  <c r="Q2172" i="4"/>
  <c r="Q2171" i="4"/>
  <c r="Q2170" i="4"/>
  <c r="Q2169" i="4"/>
  <c r="Q2168" i="4"/>
  <c r="Q2167" i="4"/>
  <c r="Q2166" i="4"/>
  <c r="Q2165" i="4"/>
  <c r="Q2164" i="4"/>
  <c r="Q2163" i="4"/>
  <c r="Q2162" i="4"/>
  <c r="Q2161" i="4"/>
  <c r="Q2160" i="4"/>
  <c r="Q2159" i="4"/>
  <c r="Q2158" i="4"/>
  <c r="Q2157" i="4"/>
  <c r="Q2156" i="4"/>
  <c r="Q2155" i="4"/>
  <c r="Q2154" i="4"/>
  <c r="Q2153" i="4"/>
  <c r="Q2152" i="4"/>
  <c r="Q2151" i="4"/>
  <c r="Q2150" i="4"/>
  <c r="Q2149" i="4"/>
  <c r="Q2148" i="4"/>
  <c r="Q2147" i="4"/>
  <c r="Q2146" i="4"/>
  <c r="Q2145" i="4"/>
  <c r="Q2144" i="4"/>
  <c r="Q2143" i="4"/>
  <c r="Q2142" i="4"/>
  <c r="Q2141" i="4"/>
  <c r="Q2140" i="4"/>
  <c r="Q2139" i="4"/>
  <c r="Q2138" i="4"/>
  <c r="Q2137" i="4"/>
  <c r="Q2136" i="4"/>
  <c r="Q2135" i="4"/>
  <c r="Q2134" i="4"/>
  <c r="Q2133" i="4"/>
  <c r="Q2132" i="4"/>
  <c r="Q2131" i="4"/>
  <c r="Q2130" i="4"/>
  <c r="Q2129" i="4"/>
  <c r="Q2128" i="4"/>
  <c r="Q2127" i="4"/>
  <c r="Q2126" i="4"/>
  <c r="Q2125" i="4"/>
  <c r="Q2124" i="4"/>
  <c r="Q2123" i="4"/>
  <c r="Q2122" i="4"/>
  <c r="Q2121" i="4"/>
  <c r="Q2120" i="4"/>
  <c r="Q2119" i="4"/>
  <c r="Q2118" i="4"/>
  <c r="Q2117" i="4"/>
  <c r="Q2116" i="4"/>
  <c r="Q2115" i="4"/>
  <c r="Q2114" i="4"/>
  <c r="Q2113" i="4"/>
  <c r="Q2112" i="4"/>
  <c r="Q2111" i="4"/>
  <c r="Q2110" i="4"/>
  <c r="Q2109" i="4"/>
  <c r="Q2108" i="4"/>
  <c r="Q2107" i="4"/>
  <c r="Q2106" i="4"/>
  <c r="Q2105" i="4"/>
  <c r="Q2104" i="4"/>
  <c r="Q2103" i="4"/>
  <c r="Q2102" i="4"/>
  <c r="Q2101" i="4"/>
  <c r="Q2100" i="4"/>
  <c r="Q2099" i="4"/>
  <c r="Q2098" i="4"/>
  <c r="Q2097" i="4"/>
  <c r="Q2096" i="4"/>
  <c r="Q2095" i="4"/>
  <c r="Q2094" i="4"/>
  <c r="Q2093" i="4"/>
  <c r="Q2092" i="4"/>
  <c r="Q2091" i="4"/>
  <c r="Q2090" i="4"/>
  <c r="Q2089" i="4"/>
  <c r="Q2088" i="4"/>
  <c r="Q2087" i="4"/>
  <c r="Q2086" i="4"/>
  <c r="Q2085" i="4"/>
  <c r="Q2084" i="4"/>
  <c r="Q2083" i="4"/>
  <c r="Q2082" i="4"/>
  <c r="Q2081" i="4"/>
  <c r="Q2080" i="4"/>
  <c r="Q2079" i="4"/>
  <c r="Q2078" i="4"/>
  <c r="Q2077" i="4"/>
  <c r="Q2076" i="4"/>
  <c r="Q2075" i="4"/>
  <c r="Q2074" i="4"/>
  <c r="Q2073" i="4"/>
  <c r="Q2072" i="4"/>
  <c r="Q2071" i="4"/>
  <c r="Q2070" i="4"/>
  <c r="Q2069" i="4"/>
  <c r="Q2068" i="4"/>
  <c r="Q2067" i="4"/>
  <c r="Q2066" i="4"/>
  <c r="Q2065" i="4"/>
  <c r="Q2064" i="4"/>
  <c r="Q2063" i="4"/>
  <c r="Q2062" i="4"/>
  <c r="Q2061" i="4"/>
  <c r="Q2060" i="4"/>
  <c r="Q2059" i="4"/>
  <c r="Q2058" i="4"/>
  <c r="Q2057" i="4"/>
  <c r="Q2056" i="4"/>
  <c r="Q2055" i="4"/>
  <c r="Q2054" i="4"/>
  <c r="Q2053" i="4"/>
  <c r="Q2052" i="4"/>
  <c r="Q2051" i="4"/>
  <c r="Q2050" i="4"/>
  <c r="Q2049" i="4"/>
  <c r="Q2048" i="4"/>
  <c r="Q2047" i="4"/>
  <c r="Q2046" i="4"/>
  <c r="Q2045" i="4"/>
  <c r="Q2044" i="4"/>
  <c r="Q2043" i="4"/>
  <c r="Q2042" i="4"/>
  <c r="Q2041" i="4"/>
  <c r="Q2040" i="4"/>
  <c r="Q2039" i="4"/>
  <c r="Q2038" i="4"/>
  <c r="Q2037" i="4"/>
  <c r="Q2036" i="4"/>
  <c r="Q2035" i="4"/>
  <c r="Q2034" i="4"/>
  <c r="Q2033" i="4"/>
  <c r="Q2032" i="4"/>
  <c r="Q2031" i="4"/>
  <c r="Q2030" i="4"/>
  <c r="Q2029" i="4"/>
  <c r="Q2028" i="4"/>
  <c r="Q2027" i="4"/>
  <c r="Q2026" i="4"/>
  <c r="Q2025" i="4"/>
  <c r="Q2024" i="4"/>
  <c r="Q2023" i="4"/>
  <c r="Q2022" i="4"/>
  <c r="Q2021" i="4"/>
  <c r="Q2020" i="4"/>
  <c r="Q2019" i="4"/>
  <c r="Q2018" i="4"/>
  <c r="Q2017" i="4"/>
  <c r="Q2016" i="4"/>
  <c r="Q2015" i="4"/>
  <c r="Q2014" i="4"/>
  <c r="Q2013" i="4"/>
  <c r="Q2012" i="4"/>
  <c r="Q2011" i="4"/>
  <c r="Q2010" i="4"/>
  <c r="Q2009" i="4"/>
  <c r="Q2008" i="4"/>
  <c r="Q2007" i="4"/>
  <c r="Q2006" i="4"/>
  <c r="Q2005" i="4"/>
  <c r="Q2004" i="4"/>
  <c r="Q2003" i="4"/>
  <c r="Q2002" i="4"/>
  <c r="Q2001" i="4"/>
  <c r="Q2000" i="4"/>
  <c r="Q1999" i="4"/>
  <c r="Q1998" i="4"/>
  <c r="Q1997" i="4"/>
  <c r="Q1996" i="4"/>
  <c r="Q1995" i="4"/>
  <c r="Q1994" i="4"/>
  <c r="Q1993" i="4"/>
  <c r="Q1992" i="4"/>
  <c r="Q1991" i="4"/>
  <c r="Q1990" i="4"/>
  <c r="Q1989" i="4"/>
  <c r="Q1988" i="4"/>
  <c r="Q1987" i="4"/>
  <c r="Q1986" i="4"/>
  <c r="Q1985" i="4"/>
  <c r="Q1984" i="4"/>
  <c r="Q1983" i="4"/>
  <c r="Q1982" i="4"/>
  <c r="Q1981" i="4"/>
  <c r="Q1980" i="4"/>
  <c r="Q1979" i="4"/>
  <c r="Q1978" i="4"/>
  <c r="Q1977" i="4"/>
  <c r="Q1976" i="4"/>
  <c r="Q1975" i="4"/>
  <c r="Q1974" i="4"/>
  <c r="Q1973" i="4"/>
  <c r="Q1972" i="4"/>
  <c r="Q1971" i="4"/>
  <c r="Q1970" i="4"/>
  <c r="Q1969" i="4"/>
  <c r="Q1968" i="4"/>
  <c r="Q1967" i="4"/>
  <c r="Q1966" i="4"/>
  <c r="Q1965" i="4"/>
  <c r="Q1964" i="4"/>
  <c r="Q1963" i="4"/>
  <c r="Q1962" i="4"/>
  <c r="Q1961" i="4"/>
  <c r="Q1960" i="4"/>
  <c r="Q1959" i="4"/>
  <c r="Q1958" i="4"/>
  <c r="Q1957" i="4"/>
  <c r="Q1956" i="4"/>
  <c r="Q1955" i="4"/>
  <c r="Q1954" i="4"/>
  <c r="Q1953" i="4"/>
  <c r="Q1952" i="4"/>
  <c r="Q1951" i="4"/>
  <c r="Q1950" i="4"/>
  <c r="Q1949" i="4"/>
  <c r="Q1948" i="4"/>
  <c r="Q1947" i="4"/>
  <c r="Q1946" i="4"/>
  <c r="Q1945" i="4"/>
  <c r="Q1944" i="4"/>
  <c r="Q1943" i="4"/>
  <c r="Q1942" i="4"/>
  <c r="Q1941" i="4"/>
  <c r="Q1940" i="4"/>
  <c r="Q1939" i="4"/>
  <c r="Q1938" i="4"/>
  <c r="Q1937" i="4"/>
  <c r="Q1936" i="4"/>
  <c r="Q1935" i="4"/>
  <c r="Q1934" i="4"/>
  <c r="Q1933" i="4"/>
  <c r="Q1932" i="4"/>
  <c r="Q1931" i="4"/>
  <c r="Q1930" i="4"/>
  <c r="Q1929" i="4"/>
  <c r="Q1928" i="4"/>
  <c r="Q1927" i="4"/>
  <c r="Q1926" i="4"/>
  <c r="Q1925" i="4"/>
  <c r="Q1924" i="4"/>
  <c r="Q1923" i="4"/>
  <c r="Q1922" i="4"/>
  <c r="Q1921" i="4"/>
  <c r="Q1920" i="4"/>
  <c r="Q1919" i="4"/>
  <c r="Q1918" i="4"/>
  <c r="Q1917" i="4"/>
  <c r="Q1916" i="4"/>
  <c r="Q1915" i="4"/>
  <c r="Q1914" i="4"/>
  <c r="Q1913" i="4"/>
  <c r="Q1912" i="4"/>
  <c r="Q1911" i="4"/>
  <c r="Q1910" i="4"/>
  <c r="Q1909" i="4"/>
  <c r="Q1908" i="4"/>
  <c r="Q1907" i="4"/>
  <c r="Q1906" i="4"/>
  <c r="Q1905" i="4"/>
  <c r="Q1904" i="4"/>
  <c r="Q1903" i="4"/>
  <c r="Q1902" i="4"/>
  <c r="Q1901" i="4"/>
  <c r="Q1900" i="4"/>
  <c r="Q1899" i="4"/>
  <c r="Q1898" i="4"/>
  <c r="Q1897" i="4"/>
  <c r="Q1896" i="4"/>
  <c r="Q1895" i="4"/>
  <c r="Q1894" i="4"/>
  <c r="Q1893" i="4"/>
  <c r="Q1892" i="4"/>
  <c r="Q1891" i="4"/>
  <c r="Q1890" i="4"/>
  <c r="Q1889" i="4"/>
  <c r="Q1888" i="4"/>
  <c r="Q1887" i="4"/>
  <c r="Q1886" i="4"/>
  <c r="Q1885" i="4"/>
  <c r="Q1884" i="4"/>
  <c r="Q1883" i="4"/>
  <c r="Q1882" i="4"/>
  <c r="Q1881" i="4"/>
  <c r="Q1880" i="4"/>
  <c r="Q1879" i="4"/>
  <c r="Q1878" i="4"/>
  <c r="Q1877" i="4"/>
  <c r="Q1876" i="4"/>
  <c r="Q1875" i="4"/>
  <c r="Q1874" i="4"/>
  <c r="Q1873" i="4"/>
  <c r="Q1872" i="4"/>
  <c r="Q1871" i="4"/>
  <c r="Q1870" i="4"/>
  <c r="Q1869" i="4"/>
  <c r="Q1868" i="4"/>
  <c r="Q1867" i="4"/>
  <c r="Q1866" i="4"/>
  <c r="Q1865" i="4"/>
  <c r="Q1864" i="4"/>
  <c r="Q1863" i="4"/>
  <c r="Q1862" i="4"/>
  <c r="Q1861" i="4"/>
  <c r="Q1860" i="4"/>
  <c r="Q1859" i="4"/>
  <c r="Q1858" i="4"/>
  <c r="Q1857" i="4"/>
  <c r="Q1856" i="4"/>
  <c r="Q1855" i="4"/>
  <c r="Q1854" i="4"/>
  <c r="Q1853" i="4"/>
  <c r="Q1852" i="4"/>
  <c r="Q1851" i="4"/>
  <c r="Q1850" i="4"/>
  <c r="Q1849" i="4"/>
  <c r="Q1848" i="4"/>
  <c r="Q1847" i="4"/>
  <c r="Q1846" i="4"/>
  <c r="Q1845" i="4"/>
  <c r="Q1844" i="4"/>
  <c r="Q1843" i="4"/>
  <c r="Q1842" i="4"/>
  <c r="Q1841" i="4"/>
  <c r="Q1840" i="4"/>
  <c r="Q1839" i="4"/>
  <c r="Q1838" i="4"/>
  <c r="Q1837" i="4"/>
  <c r="Q1836" i="4"/>
  <c r="Q1835" i="4"/>
  <c r="Q1834" i="4"/>
  <c r="Q1833" i="4"/>
  <c r="Q1832" i="4"/>
  <c r="Q1831" i="4"/>
  <c r="Q1830" i="4"/>
  <c r="Q1829" i="4"/>
  <c r="Q1828" i="4"/>
  <c r="Q1827" i="4"/>
  <c r="Q1826" i="4"/>
  <c r="Q1825" i="4"/>
  <c r="Q1824" i="4"/>
  <c r="Q1823" i="4"/>
  <c r="Q1822" i="4"/>
  <c r="Q1821" i="4"/>
  <c r="Q1820" i="4"/>
  <c r="Q1819" i="4"/>
  <c r="Q1818" i="4"/>
  <c r="Q1817" i="4"/>
  <c r="Q1816" i="4"/>
  <c r="Q1815" i="4"/>
  <c r="Q1814" i="4"/>
  <c r="Q1813" i="4"/>
  <c r="Q1812" i="4"/>
  <c r="Q1811" i="4"/>
  <c r="Q1810" i="4"/>
  <c r="Q1809" i="4"/>
  <c r="Q1808" i="4"/>
  <c r="Q1807" i="4"/>
  <c r="Q1806" i="4"/>
  <c r="Q1805" i="4"/>
  <c r="Q1804" i="4"/>
  <c r="Q1803" i="4"/>
  <c r="Q1802" i="4"/>
  <c r="Q1801" i="4"/>
  <c r="Q1800" i="4"/>
  <c r="Q1799" i="4"/>
  <c r="Q1798" i="4"/>
  <c r="Q1797" i="4"/>
  <c r="Q1796" i="4"/>
  <c r="Q1795" i="4"/>
  <c r="Q1794" i="4"/>
  <c r="Q1793" i="4"/>
  <c r="Q1792" i="4"/>
  <c r="Q1791" i="4"/>
  <c r="Q1790" i="4"/>
  <c r="Q1789" i="4"/>
  <c r="Q1788" i="4"/>
  <c r="Q1787" i="4"/>
  <c r="Q1786" i="4"/>
  <c r="Q1785" i="4"/>
  <c r="Q1784" i="4"/>
  <c r="Q1783" i="4"/>
  <c r="Q1782" i="4"/>
  <c r="Q1781" i="4"/>
  <c r="Q1780" i="4"/>
  <c r="Q1779" i="4"/>
  <c r="Q1778" i="4"/>
  <c r="Q1777" i="4"/>
  <c r="Q1776" i="4"/>
  <c r="Q1775" i="4"/>
  <c r="Q1774" i="4"/>
  <c r="Q1773" i="4"/>
  <c r="Q1772" i="4"/>
  <c r="Q1771" i="4"/>
  <c r="Q1770" i="4"/>
  <c r="Q1769" i="4"/>
  <c r="Q1768" i="4"/>
  <c r="Q1767" i="4"/>
  <c r="Q1766" i="4"/>
  <c r="Q1765" i="4"/>
  <c r="Q1764" i="4"/>
  <c r="Q1763" i="4"/>
  <c r="Q1762" i="4"/>
  <c r="Q1761" i="4"/>
  <c r="Q1760" i="4"/>
  <c r="Q1759" i="4"/>
  <c r="Q1758" i="4"/>
  <c r="Q1757" i="4"/>
  <c r="Q1756" i="4"/>
  <c r="Q1755" i="4"/>
  <c r="Q1754" i="4"/>
  <c r="Q1753" i="4"/>
  <c r="Q1752" i="4"/>
  <c r="Q1751" i="4"/>
  <c r="Q1750" i="4"/>
  <c r="Q1749" i="4"/>
  <c r="Q1748" i="4"/>
  <c r="Q1747" i="4"/>
  <c r="Q1746" i="4"/>
  <c r="Q1745" i="4"/>
  <c r="Q1744" i="4"/>
  <c r="Q1743" i="4"/>
  <c r="Q1742" i="4"/>
  <c r="Q1741" i="4"/>
  <c r="Q1740" i="4"/>
  <c r="Q1739" i="4"/>
  <c r="Q1738" i="4"/>
  <c r="Q1737" i="4"/>
  <c r="Q1736" i="4"/>
  <c r="Q1735" i="4"/>
  <c r="Q1734" i="4"/>
  <c r="Q1733" i="4"/>
  <c r="Q1732" i="4"/>
  <c r="Q1731" i="4"/>
  <c r="Q1730" i="4"/>
  <c r="Q1729" i="4"/>
  <c r="Q1728" i="4"/>
  <c r="Q1727" i="4"/>
  <c r="Q1726" i="4"/>
  <c r="Q1725" i="4"/>
  <c r="Q1724" i="4"/>
  <c r="Q1723" i="4"/>
  <c r="Q1722" i="4"/>
  <c r="Q1721" i="4"/>
  <c r="Q1720" i="4"/>
  <c r="Q1719" i="4"/>
  <c r="Q1718" i="4"/>
  <c r="Q1717" i="4"/>
  <c r="Q1716" i="4"/>
  <c r="Q1715" i="4"/>
  <c r="Q1714" i="4"/>
  <c r="Q1713" i="4"/>
  <c r="Q1712" i="4"/>
  <c r="Q1711" i="4"/>
  <c r="Q1710" i="4"/>
  <c r="Q1709" i="4"/>
  <c r="Q1708" i="4"/>
  <c r="Q1707" i="4"/>
  <c r="Q1706" i="4"/>
  <c r="Q1705" i="4"/>
  <c r="Q1704" i="4"/>
  <c r="Q1703" i="4"/>
  <c r="Q1702" i="4"/>
  <c r="Q1701" i="4"/>
  <c r="Q1700" i="4"/>
  <c r="Q1699" i="4"/>
  <c r="Q1698" i="4"/>
  <c r="Q1697" i="4"/>
  <c r="Q1696" i="4"/>
  <c r="Q1695" i="4"/>
  <c r="Q1694" i="4"/>
  <c r="Q1693" i="4"/>
  <c r="Q1692" i="4"/>
  <c r="Q1691" i="4"/>
  <c r="Q1690" i="4"/>
  <c r="Q1689" i="4"/>
  <c r="Q1688" i="4"/>
  <c r="Q1687" i="4"/>
  <c r="Q1686" i="4"/>
  <c r="Q1685" i="4"/>
  <c r="Q1684" i="4"/>
  <c r="Q1683" i="4"/>
  <c r="Q1682" i="4"/>
  <c r="Q1681" i="4"/>
  <c r="Q1680" i="4"/>
  <c r="Q1679" i="4"/>
  <c r="Q1678" i="4"/>
  <c r="Q1677" i="4"/>
  <c r="Q1676" i="4"/>
  <c r="Q1675" i="4"/>
  <c r="Q1674" i="4"/>
  <c r="Q1673" i="4"/>
  <c r="Q1672" i="4"/>
  <c r="Q1671" i="4"/>
  <c r="Q1670" i="4"/>
  <c r="Q1669" i="4"/>
  <c r="Q1668" i="4"/>
  <c r="Q1667" i="4"/>
  <c r="Q1666" i="4"/>
  <c r="Q1665" i="4"/>
  <c r="Q1664" i="4"/>
  <c r="Q1663" i="4"/>
  <c r="Q1662" i="4"/>
  <c r="Q1661" i="4"/>
  <c r="Q1660" i="4"/>
  <c r="Q1659" i="4"/>
  <c r="Q1658" i="4"/>
  <c r="Q1657" i="4"/>
  <c r="Q1656" i="4"/>
  <c r="Q1655" i="4"/>
  <c r="Q1654" i="4"/>
  <c r="Q1653" i="4"/>
  <c r="Q1652" i="4"/>
  <c r="Q1651" i="4"/>
  <c r="Q1650" i="4"/>
  <c r="Q1649" i="4"/>
  <c r="Q1648" i="4"/>
  <c r="Q1647" i="4"/>
  <c r="Q1646" i="4"/>
  <c r="Q1645" i="4"/>
  <c r="Q1644" i="4"/>
  <c r="Q1643" i="4"/>
  <c r="Q1642" i="4"/>
  <c r="Q1641" i="4"/>
  <c r="Q1640" i="4"/>
  <c r="Q1639" i="4"/>
  <c r="Q1638" i="4"/>
  <c r="Q1637" i="4"/>
  <c r="Q1636" i="4"/>
  <c r="Q1635" i="4"/>
  <c r="Q1634" i="4"/>
  <c r="Q1633" i="4"/>
  <c r="Q1632" i="4"/>
  <c r="Q1631" i="4"/>
  <c r="Q1630" i="4"/>
  <c r="Q1629" i="4"/>
  <c r="Q1628" i="4"/>
  <c r="Q1627" i="4"/>
  <c r="Q1626" i="4"/>
  <c r="Q1625" i="4"/>
  <c r="Q1624" i="4"/>
  <c r="Q1623" i="4"/>
  <c r="Q1622" i="4"/>
  <c r="Q1621" i="4"/>
  <c r="Q1620" i="4"/>
  <c r="Q1619" i="4"/>
  <c r="Q1618" i="4"/>
  <c r="Q1617" i="4"/>
  <c r="Q1616" i="4"/>
  <c r="Q1615" i="4"/>
  <c r="Q1614" i="4"/>
  <c r="Q1613" i="4"/>
  <c r="Q1612" i="4"/>
  <c r="Q1611" i="4"/>
  <c r="Q1610" i="4"/>
  <c r="Q1609" i="4"/>
  <c r="Q1608" i="4"/>
  <c r="Q1607" i="4"/>
  <c r="Q1606" i="4"/>
  <c r="Q1605" i="4"/>
  <c r="Q1604" i="4"/>
  <c r="Q1603" i="4"/>
  <c r="Q1602" i="4"/>
  <c r="Q1601" i="4"/>
  <c r="Q1600" i="4"/>
  <c r="Q1599" i="4"/>
  <c r="Q1598" i="4"/>
  <c r="Q1597" i="4"/>
  <c r="Q1596" i="4"/>
  <c r="Q1595" i="4"/>
  <c r="Q1594" i="4"/>
  <c r="Q1593" i="4"/>
  <c r="Q1592" i="4"/>
  <c r="Q1591" i="4"/>
  <c r="Q1590" i="4"/>
  <c r="Q1589" i="4"/>
  <c r="Q1588" i="4"/>
  <c r="Q1587" i="4"/>
  <c r="Q1586" i="4"/>
  <c r="Q1585" i="4"/>
  <c r="Q1584" i="4"/>
  <c r="Q1583" i="4"/>
  <c r="Q1582" i="4"/>
  <c r="Q1581" i="4"/>
  <c r="Q1580" i="4"/>
  <c r="Q1579" i="4"/>
  <c r="Q1578" i="4"/>
  <c r="Q1577" i="4"/>
  <c r="Q1576" i="4"/>
  <c r="Q1575" i="4"/>
  <c r="Q1574" i="4"/>
  <c r="Q1573" i="4"/>
  <c r="Q1572" i="4"/>
  <c r="Q1571" i="4"/>
  <c r="Q1570" i="4"/>
  <c r="Q1569" i="4"/>
  <c r="Q1568" i="4"/>
  <c r="Q1567" i="4"/>
  <c r="Q1566" i="4"/>
  <c r="Q1565" i="4"/>
  <c r="Q1564" i="4"/>
  <c r="Q1563" i="4"/>
  <c r="Q1562" i="4"/>
  <c r="Q1561" i="4"/>
  <c r="Q1560" i="4"/>
  <c r="Q1559" i="4"/>
  <c r="Q1558" i="4"/>
  <c r="Q1557" i="4"/>
  <c r="Q1556" i="4"/>
  <c r="Q1555" i="4"/>
  <c r="Q1554" i="4"/>
  <c r="Q1553" i="4"/>
  <c r="Q1552" i="4"/>
  <c r="Q1551" i="4"/>
  <c r="Q1550" i="4"/>
  <c r="Q1549" i="4"/>
  <c r="Q1548" i="4"/>
  <c r="Q1547" i="4"/>
  <c r="Q1546" i="4"/>
  <c r="Q1545" i="4"/>
  <c r="Q1544" i="4"/>
  <c r="Q1543" i="4"/>
  <c r="Q1542" i="4"/>
  <c r="Q1541" i="4"/>
  <c r="Q1540" i="4"/>
  <c r="Q1539" i="4"/>
  <c r="Q1538" i="4"/>
  <c r="Q1537" i="4"/>
  <c r="Q1536" i="4"/>
  <c r="Q1535" i="4"/>
  <c r="Q1534" i="4"/>
  <c r="Q1533" i="4"/>
  <c r="Q1532" i="4"/>
  <c r="Q1531" i="4"/>
  <c r="Q1530" i="4"/>
  <c r="Q1529" i="4"/>
  <c r="Q1528" i="4"/>
  <c r="Q1527" i="4"/>
  <c r="Q1526" i="4"/>
  <c r="Q1525" i="4"/>
  <c r="Q1524" i="4"/>
  <c r="Q1523" i="4"/>
  <c r="Q1522" i="4"/>
  <c r="Q1521" i="4"/>
  <c r="Q1520" i="4"/>
  <c r="Q1519" i="4"/>
  <c r="Q1518" i="4"/>
  <c r="Q1517" i="4"/>
  <c r="Q1516" i="4"/>
  <c r="Q1515" i="4"/>
  <c r="Q1514" i="4"/>
  <c r="Q1513" i="4"/>
  <c r="Q1512" i="4"/>
  <c r="Q1511" i="4"/>
  <c r="Q1510" i="4"/>
  <c r="Q1509" i="4"/>
  <c r="Q1508" i="4"/>
  <c r="Q1507" i="4"/>
  <c r="Q1506" i="4"/>
  <c r="Q1505" i="4"/>
  <c r="Q1504" i="4"/>
  <c r="Q1503" i="4"/>
  <c r="Q1502" i="4"/>
  <c r="Q1501" i="4"/>
  <c r="Q1500" i="4"/>
  <c r="Q1499" i="4"/>
  <c r="Q1498" i="4"/>
  <c r="Q1497" i="4"/>
  <c r="Q1496" i="4"/>
  <c r="Q1495" i="4"/>
  <c r="Q1494" i="4"/>
  <c r="Q1493" i="4"/>
  <c r="Q1492" i="4"/>
  <c r="Q1491" i="4"/>
  <c r="Q1490" i="4"/>
  <c r="Q1489" i="4"/>
  <c r="Q1488" i="4"/>
  <c r="Q1487" i="4"/>
  <c r="Q1486" i="4"/>
  <c r="Q1485" i="4"/>
  <c r="Q1484" i="4"/>
  <c r="Q1483" i="4"/>
  <c r="Q1482" i="4"/>
  <c r="Q1481" i="4"/>
  <c r="Q1480" i="4"/>
  <c r="Q1479" i="4"/>
  <c r="Q1478" i="4"/>
  <c r="Q1477" i="4"/>
  <c r="Q1476" i="4"/>
  <c r="Q1475" i="4"/>
  <c r="Q1474" i="4"/>
  <c r="Q1473" i="4"/>
  <c r="Q1472" i="4"/>
  <c r="Q1471" i="4"/>
  <c r="Q1470" i="4"/>
  <c r="Q1469" i="4"/>
  <c r="Q1468" i="4"/>
  <c r="Q1467" i="4"/>
  <c r="Q1466" i="4"/>
  <c r="Q1465" i="4"/>
  <c r="Q1464" i="4"/>
  <c r="Q1463" i="4"/>
  <c r="Q1462" i="4"/>
  <c r="Q1461" i="4"/>
  <c r="Q1460" i="4"/>
  <c r="Q1459" i="4"/>
  <c r="Q1458" i="4"/>
  <c r="Q1457" i="4"/>
  <c r="Q1456" i="4"/>
  <c r="Q1455" i="4"/>
  <c r="Q1454" i="4"/>
  <c r="Q1453" i="4"/>
  <c r="Q1452" i="4"/>
  <c r="Q1451" i="4"/>
  <c r="Q1450" i="4"/>
  <c r="Q1449" i="4"/>
  <c r="Q1448" i="4"/>
  <c r="Q1447" i="4"/>
  <c r="Q1446" i="4"/>
  <c r="Q1445" i="4"/>
  <c r="Q1444" i="4"/>
  <c r="Q144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416" i="4"/>
  <c r="Q1415" i="4"/>
  <c r="Q1414" i="4"/>
  <c r="Q1413" i="4"/>
  <c r="Q1412" i="4"/>
  <c r="Q1411" i="4"/>
  <c r="Q1410" i="4"/>
  <c r="Q1409" i="4"/>
  <c r="Q1408" i="4"/>
  <c r="Q1407" i="4"/>
  <c r="Q1406" i="4"/>
  <c r="Q1405" i="4"/>
  <c r="Q1404" i="4"/>
  <c r="Q1403" i="4"/>
  <c r="Q1402" i="4"/>
  <c r="Q1401" i="4"/>
  <c r="Q1400" i="4"/>
  <c r="Q1399" i="4"/>
  <c r="Q1398" i="4"/>
  <c r="Q1397" i="4"/>
  <c r="Q1396" i="4"/>
  <c r="Q1395" i="4"/>
  <c r="Q1394" i="4"/>
  <c r="Q1393" i="4"/>
  <c r="Q1392" i="4"/>
  <c r="Q1391" i="4"/>
  <c r="Q1390" i="4"/>
  <c r="Q1389" i="4"/>
  <c r="Q1388" i="4"/>
  <c r="Q1387" i="4"/>
  <c r="Q1386" i="4"/>
  <c r="Q1385" i="4"/>
  <c r="Q1384" i="4"/>
  <c r="Q1383" i="4"/>
  <c r="Q1382" i="4"/>
  <c r="Q1381" i="4"/>
  <c r="Q1380" i="4"/>
  <c r="Q1379" i="4"/>
  <c r="Q1378" i="4"/>
  <c r="Q1377" i="4"/>
  <c r="Q1376" i="4"/>
  <c r="Q1375" i="4"/>
  <c r="Q1374" i="4"/>
  <c r="Q1373" i="4"/>
  <c r="Q1372" i="4"/>
  <c r="Q1371" i="4"/>
  <c r="Q1370" i="4"/>
  <c r="Q1369" i="4"/>
  <c r="Q1368" i="4"/>
  <c r="Q1367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K5" i="4"/>
  <c r="AK4" i="4"/>
  <c r="AJ7" i="4"/>
  <c r="AJ6" i="4"/>
  <c r="AK6" i="4" s="1"/>
  <c r="AJ5" i="4"/>
  <c r="AJ4" i="4"/>
  <c r="AJ3" i="4"/>
  <c r="AK3" i="4" s="1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EA147" i="3"/>
  <c r="DZ147" i="3"/>
  <c r="DY147" i="3"/>
  <c r="EA146" i="3"/>
  <c r="DZ146" i="3"/>
  <c r="DY146" i="3"/>
  <c r="EA145" i="3"/>
  <c r="DZ145" i="3"/>
  <c r="DY145" i="3"/>
  <c r="EA144" i="3"/>
  <c r="DZ144" i="3"/>
  <c r="DY144" i="3"/>
  <c r="EA143" i="3"/>
  <c r="DZ143" i="3"/>
  <c r="DY143" i="3"/>
  <c r="EA142" i="3"/>
  <c r="DZ142" i="3"/>
  <c r="DY142" i="3"/>
  <c r="EA141" i="3"/>
  <c r="DZ141" i="3"/>
  <c r="DY141" i="3"/>
  <c r="EA140" i="3"/>
  <c r="DZ140" i="3"/>
  <c r="DY140" i="3"/>
  <c r="EA137" i="3"/>
  <c r="DZ137" i="3"/>
  <c r="DY137" i="3"/>
  <c r="EA136" i="3"/>
  <c r="DZ136" i="3"/>
  <c r="DY136" i="3"/>
  <c r="EA135" i="3"/>
  <c r="DZ135" i="3"/>
  <c r="DY135" i="3"/>
  <c r="EA134" i="3"/>
  <c r="DZ134" i="3"/>
  <c r="DY134" i="3"/>
  <c r="EA133" i="3"/>
  <c r="DZ133" i="3"/>
  <c r="DY133" i="3"/>
  <c r="EA132" i="3"/>
  <c r="DZ132" i="3"/>
  <c r="DY132" i="3"/>
  <c r="EA129" i="3"/>
  <c r="DZ129" i="3"/>
  <c r="DY129" i="3"/>
  <c r="EA128" i="3"/>
  <c r="DZ128" i="3"/>
  <c r="DY128" i="3"/>
  <c r="EA127" i="3"/>
  <c r="DZ127" i="3"/>
  <c r="DY127" i="3"/>
  <c r="EA126" i="3"/>
  <c r="DZ126" i="3"/>
  <c r="DY126" i="3"/>
  <c r="EA125" i="3"/>
  <c r="DZ125" i="3"/>
  <c r="DY125" i="3"/>
  <c r="EA124" i="3"/>
  <c r="DZ124" i="3"/>
  <c r="DY124" i="3"/>
  <c r="EA121" i="3"/>
  <c r="DZ121" i="3"/>
  <c r="DY121" i="3"/>
  <c r="EA120" i="3"/>
  <c r="DZ120" i="3"/>
  <c r="DY120" i="3"/>
  <c r="EA119" i="3"/>
  <c r="DZ119" i="3"/>
  <c r="DY119" i="3"/>
  <c r="EA118" i="3"/>
  <c r="DZ118" i="3"/>
  <c r="DY118" i="3"/>
  <c r="EA117" i="3"/>
  <c r="DZ117" i="3"/>
  <c r="DY117" i="3"/>
  <c r="EA116" i="3"/>
  <c r="DZ116" i="3"/>
  <c r="DY116" i="3"/>
  <c r="EA115" i="3"/>
  <c r="DZ115" i="3"/>
  <c r="DY115" i="3"/>
  <c r="EA112" i="3"/>
  <c r="DZ112" i="3"/>
  <c r="DY112" i="3"/>
  <c r="EA111" i="3"/>
  <c r="DZ111" i="3"/>
  <c r="DY111" i="3"/>
  <c r="EA110" i="3"/>
  <c r="DZ110" i="3"/>
  <c r="DY110" i="3"/>
  <c r="EA109" i="3"/>
  <c r="DZ109" i="3"/>
  <c r="DY109" i="3"/>
  <c r="EA108" i="3"/>
  <c r="DZ108" i="3"/>
  <c r="DY108" i="3"/>
  <c r="EA107" i="3"/>
  <c r="DZ107" i="3"/>
  <c r="DY107" i="3"/>
  <c r="EA104" i="3"/>
  <c r="DZ104" i="3"/>
  <c r="DY104" i="3"/>
  <c r="EA103" i="3"/>
  <c r="DZ103" i="3"/>
  <c r="DY103" i="3"/>
  <c r="EA102" i="3"/>
  <c r="DZ102" i="3"/>
  <c r="DY102" i="3"/>
  <c r="EA101" i="3"/>
  <c r="DZ101" i="3"/>
  <c r="DY101" i="3"/>
  <c r="EA100" i="3"/>
  <c r="DZ100" i="3"/>
  <c r="DY100" i="3"/>
  <c r="EA99" i="3"/>
  <c r="DZ99" i="3"/>
  <c r="DY99" i="3"/>
  <c r="EA96" i="3"/>
  <c r="DZ96" i="3"/>
  <c r="DY96" i="3"/>
  <c r="EA95" i="3"/>
  <c r="DZ95" i="3"/>
  <c r="DY95" i="3"/>
  <c r="EA94" i="3"/>
  <c r="DZ94" i="3"/>
  <c r="DY94" i="3"/>
  <c r="EA93" i="3"/>
  <c r="DZ93" i="3"/>
  <c r="DY93" i="3"/>
  <c r="EA92" i="3"/>
  <c r="DZ92" i="3"/>
  <c r="DY92" i="3"/>
  <c r="EA91" i="3"/>
  <c r="DZ91" i="3"/>
  <c r="DY91" i="3"/>
  <c r="EA90" i="3"/>
  <c r="DZ90" i="3"/>
  <c r="DY90" i="3"/>
  <c r="EA87" i="3"/>
  <c r="DZ87" i="3"/>
  <c r="DY87" i="3"/>
  <c r="EA86" i="3"/>
  <c r="DZ86" i="3"/>
  <c r="DY86" i="3"/>
  <c r="EA85" i="3"/>
  <c r="DZ85" i="3"/>
  <c r="DY85" i="3"/>
  <c r="EA84" i="3"/>
  <c r="DZ84" i="3"/>
  <c r="DY84" i="3"/>
  <c r="EA83" i="3"/>
  <c r="DZ83" i="3"/>
  <c r="DY83" i="3"/>
  <c r="EA82" i="3"/>
  <c r="DZ82" i="3"/>
  <c r="DY82" i="3"/>
  <c r="EA79" i="3"/>
  <c r="DZ79" i="3"/>
  <c r="DY79" i="3"/>
  <c r="EA78" i="3"/>
  <c r="DZ78" i="3"/>
  <c r="DY78" i="3"/>
  <c r="EA77" i="3"/>
  <c r="DZ77" i="3"/>
  <c r="DY77" i="3"/>
  <c r="EA76" i="3"/>
  <c r="DZ76" i="3"/>
  <c r="DY76" i="3"/>
  <c r="EA75" i="3"/>
  <c r="DZ75" i="3"/>
  <c r="DY75" i="3"/>
  <c r="EA74" i="3"/>
  <c r="DZ74" i="3"/>
  <c r="DY74" i="3"/>
  <c r="EA71" i="3"/>
  <c r="DZ71" i="3"/>
  <c r="DY71" i="3"/>
  <c r="EA70" i="3"/>
  <c r="DZ70" i="3"/>
  <c r="DY70" i="3"/>
  <c r="EA69" i="3"/>
  <c r="DZ69" i="3"/>
  <c r="DY69" i="3"/>
  <c r="EA68" i="3"/>
  <c r="DZ68" i="3"/>
  <c r="DY68" i="3"/>
  <c r="EA67" i="3"/>
  <c r="DZ67" i="3"/>
  <c r="DY67" i="3"/>
  <c r="EA66" i="3"/>
  <c r="DZ66" i="3"/>
  <c r="DY66" i="3"/>
  <c r="EA63" i="3"/>
  <c r="DZ63" i="3"/>
  <c r="DY63" i="3"/>
  <c r="EA62" i="3"/>
  <c r="DZ62" i="3"/>
  <c r="DY62" i="3"/>
  <c r="EA61" i="3"/>
  <c r="DZ61" i="3"/>
  <c r="DY61" i="3"/>
  <c r="EA60" i="3"/>
  <c r="DZ60" i="3"/>
  <c r="DY60" i="3"/>
  <c r="EA59" i="3"/>
  <c r="DZ59" i="3"/>
  <c r="DY59" i="3"/>
  <c r="EA56" i="3"/>
  <c r="DZ56" i="3"/>
  <c r="DY56" i="3"/>
  <c r="EA55" i="3"/>
  <c r="DZ55" i="3"/>
  <c r="DY55" i="3"/>
  <c r="EA54" i="3"/>
  <c r="DZ54" i="3"/>
  <c r="DY54" i="3"/>
  <c r="EA53" i="3"/>
  <c r="DZ53" i="3"/>
  <c r="DY53" i="3"/>
  <c r="EA52" i="3"/>
  <c r="DZ52" i="3"/>
  <c r="DY52" i="3"/>
  <c r="EA51" i="3"/>
  <c r="DZ51" i="3"/>
  <c r="DY51" i="3"/>
  <c r="EA50" i="3"/>
  <c r="DZ50" i="3"/>
  <c r="DY50" i="3"/>
  <c r="EA47" i="3"/>
  <c r="DZ47" i="3"/>
  <c r="DY47" i="3"/>
  <c r="EA46" i="3"/>
  <c r="DZ46" i="3"/>
  <c r="DY46" i="3"/>
  <c r="EA45" i="3"/>
  <c r="DZ45" i="3"/>
  <c r="DY45" i="3"/>
  <c r="EA44" i="3"/>
  <c r="DZ44" i="3"/>
  <c r="DY44" i="3"/>
  <c r="EA43" i="3"/>
  <c r="DZ43" i="3"/>
  <c r="DY43" i="3"/>
  <c r="EA42" i="3"/>
  <c r="DZ42" i="3"/>
  <c r="DY42" i="3"/>
  <c r="EA41" i="3"/>
  <c r="DZ41" i="3"/>
  <c r="DY41" i="3"/>
  <c r="EA38" i="3"/>
  <c r="DZ38" i="3"/>
  <c r="DY38" i="3"/>
  <c r="EA37" i="3"/>
  <c r="DZ37" i="3"/>
  <c r="DY37" i="3"/>
  <c r="EA36" i="3"/>
  <c r="DZ36" i="3"/>
  <c r="DY36" i="3"/>
  <c r="EA35" i="3"/>
  <c r="DZ35" i="3"/>
  <c r="DY35" i="3"/>
  <c r="EA34" i="3"/>
  <c r="DZ34" i="3"/>
  <c r="DY34" i="3"/>
  <c r="EA33" i="3"/>
  <c r="DZ33" i="3"/>
  <c r="DY33" i="3"/>
  <c r="EA32" i="3"/>
  <c r="DZ32" i="3"/>
  <c r="DY32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5" i="3"/>
  <c r="DZ25" i="3"/>
  <c r="DY25" i="3"/>
  <c r="EA24" i="3"/>
  <c r="DZ24" i="3"/>
  <c r="DY24" i="3"/>
  <c r="EA23" i="3"/>
  <c r="DZ23" i="3"/>
  <c r="DY23" i="3"/>
  <c r="EA22" i="3"/>
  <c r="DZ22" i="3"/>
  <c r="DY22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4" i="3"/>
  <c r="DZ14" i="3"/>
  <c r="DY14" i="3"/>
  <c r="EA13" i="3"/>
  <c r="DZ13" i="3"/>
  <c r="DY13" i="3"/>
  <c r="EA12" i="3"/>
  <c r="DZ12" i="3"/>
  <c r="DY12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DZ3" i="3"/>
  <c r="DY3" i="3"/>
  <c r="EA2" i="3"/>
  <c r="CV4" i="2" s="1"/>
  <c r="DZ2" i="3"/>
  <c r="CV3" i="2" s="1"/>
  <c r="DY2" i="3"/>
  <c r="CV2" i="2" s="1"/>
  <c r="DX147" i="3"/>
  <c r="DW147" i="3"/>
  <c r="DV147" i="3"/>
  <c r="DX146" i="3"/>
  <c r="DW146" i="3"/>
  <c r="DV146" i="3"/>
  <c r="DX145" i="3"/>
  <c r="DW145" i="3"/>
  <c r="DV145" i="3"/>
  <c r="DX144" i="3"/>
  <c r="DW144" i="3"/>
  <c r="DV144" i="3"/>
  <c r="DX143" i="3"/>
  <c r="DW143" i="3"/>
  <c r="DV143" i="3"/>
  <c r="DX142" i="3"/>
  <c r="DW142" i="3"/>
  <c r="DV142" i="3"/>
  <c r="DX141" i="3"/>
  <c r="DW141" i="3"/>
  <c r="DV141" i="3"/>
  <c r="DX140" i="3"/>
  <c r="DW140" i="3"/>
  <c r="DV140" i="3"/>
  <c r="DX137" i="3"/>
  <c r="DW137" i="3"/>
  <c r="DV137" i="3"/>
  <c r="DX136" i="3"/>
  <c r="DW136" i="3"/>
  <c r="DV136" i="3"/>
  <c r="DX135" i="3"/>
  <c r="DW135" i="3"/>
  <c r="DV135" i="3"/>
  <c r="DX134" i="3"/>
  <c r="DW134" i="3"/>
  <c r="DV134" i="3"/>
  <c r="DX133" i="3"/>
  <c r="DW133" i="3"/>
  <c r="DV133" i="3"/>
  <c r="DX132" i="3"/>
  <c r="DW132" i="3"/>
  <c r="DV132" i="3"/>
  <c r="DX129" i="3"/>
  <c r="DW129" i="3"/>
  <c r="DV129" i="3"/>
  <c r="DX128" i="3"/>
  <c r="DW128" i="3"/>
  <c r="DV128" i="3"/>
  <c r="DX127" i="3"/>
  <c r="DW127" i="3"/>
  <c r="DV127" i="3"/>
  <c r="DX126" i="3"/>
  <c r="DW126" i="3"/>
  <c r="DV126" i="3"/>
  <c r="DX125" i="3"/>
  <c r="DW125" i="3"/>
  <c r="DV125" i="3"/>
  <c r="DX124" i="3"/>
  <c r="DW124" i="3"/>
  <c r="DV124" i="3"/>
  <c r="DX121" i="3"/>
  <c r="DW121" i="3"/>
  <c r="DV121" i="3"/>
  <c r="DX120" i="3"/>
  <c r="DW120" i="3"/>
  <c r="DV120" i="3"/>
  <c r="DX119" i="3"/>
  <c r="DW119" i="3"/>
  <c r="DV119" i="3"/>
  <c r="DX118" i="3"/>
  <c r="DW118" i="3"/>
  <c r="DV118" i="3"/>
  <c r="DX117" i="3"/>
  <c r="DW117" i="3"/>
  <c r="DV117" i="3"/>
  <c r="DX116" i="3"/>
  <c r="DW116" i="3"/>
  <c r="DV116" i="3"/>
  <c r="DX115" i="3"/>
  <c r="DW115" i="3"/>
  <c r="DV115" i="3"/>
  <c r="DX112" i="3"/>
  <c r="DW112" i="3"/>
  <c r="DV112" i="3"/>
  <c r="DX111" i="3"/>
  <c r="DW111" i="3"/>
  <c r="DV111" i="3"/>
  <c r="DX110" i="3"/>
  <c r="DW110" i="3"/>
  <c r="DV110" i="3"/>
  <c r="DX109" i="3"/>
  <c r="DW109" i="3"/>
  <c r="DV109" i="3"/>
  <c r="DX108" i="3"/>
  <c r="DW108" i="3"/>
  <c r="DV108" i="3"/>
  <c r="DX107" i="3"/>
  <c r="DW107" i="3"/>
  <c r="DV107" i="3"/>
  <c r="DX104" i="3"/>
  <c r="DW104" i="3"/>
  <c r="DV104" i="3"/>
  <c r="DX103" i="3"/>
  <c r="DW103" i="3"/>
  <c r="DV103" i="3"/>
  <c r="DX102" i="3"/>
  <c r="DW102" i="3"/>
  <c r="DV102" i="3"/>
  <c r="DX101" i="3"/>
  <c r="DW101" i="3"/>
  <c r="DV101" i="3"/>
  <c r="DX100" i="3"/>
  <c r="DW100" i="3"/>
  <c r="DV100" i="3"/>
  <c r="DX99" i="3"/>
  <c r="DW99" i="3"/>
  <c r="DV99" i="3"/>
  <c r="DX96" i="3"/>
  <c r="DW96" i="3"/>
  <c r="DV96" i="3"/>
  <c r="DX95" i="3"/>
  <c r="DW95" i="3"/>
  <c r="DV95" i="3"/>
  <c r="DX94" i="3"/>
  <c r="DW94" i="3"/>
  <c r="DV94" i="3"/>
  <c r="DX93" i="3"/>
  <c r="DW93" i="3"/>
  <c r="DV93" i="3"/>
  <c r="DX92" i="3"/>
  <c r="DW92" i="3"/>
  <c r="DV92" i="3"/>
  <c r="DX91" i="3"/>
  <c r="DW91" i="3"/>
  <c r="DV91" i="3"/>
  <c r="DX90" i="3"/>
  <c r="DW90" i="3"/>
  <c r="DV90" i="3"/>
  <c r="DX87" i="3"/>
  <c r="DW87" i="3"/>
  <c r="DV87" i="3"/>
  <c r="DX86" i="3"/>
  <c r="DW86" i="3"/>
  <c r="DV86" i="3"/>
  <c r="DX85" i="3"/>
  <c r="DW85" i="3"/>
  <c r="DV85" i="3"/>
  <c r="DX84" i="3"/>
  <c r="DW84" i="3"/>
  <c r="DV84" i="3"/>
  <c r="DX83" i="3"/>
  <c r="DW83" i="3"/>
  <c r="DV83" i="3"/>
  <c r="DX82" i="3"/>
  <c r="DW82" i="3"/>
  <c r="DV82" i="3"/>
  <c r="DX79" i="3"/>
  <c r="DW79" i="3"/>
  <c r="DV79" i="3"/>
  <c r="DX78" i="3"/>
  <c r="DW78" i="3"/>
  <c r="DV78" i="3"/>
  <c r="DX77" i="3"/>
  <c r="DW77" i="3"/>
  <c r="DV77" i="3"/>
  <c r="DX76" i="3"/>
  <c r="DW76" i="3"/>
  <c r="DV76" i="3"/>
  <c r="DX75" i="3"/>
  <c r="DW75" i="3"/>
  <c r="DV75" i="3"/>
  <c r="DX74" i="3"/>
  <c r="DW74" i="3"/>
  <c r="DV74" i="3"/>
  <c r="DX71" i="3"/>
  <c r="DW71" i="3"/>
  <c r="DV71" i="3"/>
  <c r="DX70" i="3"/>
  <c r="DW70" i="3"/>
  <c r="DV70" i="3"/>
  <c r="DX69" i="3"/>
  <c r="DW69" i="3"/>
  <c r="DV69" i="3"/>
  <c r="DX68" i="3"/>
  <c r="DW68" i="3"/>
  <c r="DV68" i="3"/>
  <c r="DX67" i="3"/>
  <c r="DW67" i="3"/>
  <c r="DV67" i="3"/>
  <c r="DX66" i="3"/>
  <c r="DW66" i="3"/>
  <c r="DV66" i="3"/>
  <c r="DX63" i="3"/>
  <c r="DW63" i="3"/>
  <c r="DV63" i="3"/>
  <c r="DX62" i="3"/>
  <c r="DW62" i="3"/>
  <c r="DV62" i="3"/>
  <c r="DX61" i="3"/>
  <c r="DW61" i="3"/>
  <c r="DV61" i="3"/>
  <c r="DX60" i="3"/>
  <c r="DW60" i="3"/>
  <c r="DV60" i="3"/>
  <c r="DX59" i="3"/>
  <c r="DW59" i="3"/>
  <c r="DV59" i="3"/>
  <c r="DX56" i="3"/>
  <c r="DW56" i="3"/>
  <c r="DV56" i="3"/>
  <c r="DX55" i="3"/>
  <c r="DW55" i="3"/>
  <c r="DV55" i="3"/>
  <c r="DX54" i="3"/>
  <c r="DW54" i="3"/>
  <c r="DV54" i="3"/>
  <c r="DX53" i="3"/>
  <c r="DW53" i="3"/>
  <c r="DV53" i="3"/>
  <c r="DX52" i="3"/>
  <c r="DW52" i="3"/>
  <c r="DV52" i="3"/>
  <c r="DX51" i="3"/>
  <c r="DW51" i="3"/>
  <c r="DV51" i="3"/>
  <c r="DX50" i="3"/>
  <c r="DW50" i="3"/>
  <c r="DV50" i="3"/>
  <c r="DX47" i="3"/>
  <c r="DW47" i="3"/>
  <c r="DV47" i="3"/>
  <c r="DX46" i="3"/>
  <c r="DW46" i="3"/>
  <c r="DV46" i="3"/>
  <c r="DX45" i="3"/>
  <c r="DW45" i="3"/>
  <c r="DV45" i="3"/>
  <c r="DX44" i="3"/>
  <c r="DW44" i="3"/>
  <c r="DV44" i="3"/>
  <c r="DX43" i="3"/>
  <c r="DW43" i="3"/>
  <c r="DV43" i="3"/>
  <c r="DX42" i="3"/>
  <c r="DW42" i="3"/>
  <c r="DV42" i="3"/>
  <c r="DX41" i="3"/>
  <c r="DW41" i="3"/>
  <c r="DV41" i="3"/>
  <c r="DX38" i="3"/>
  <c r="DW38" i="3"/>
  <c r="DV38" i="3"/>
  <c r="DX37" i="3"/>
  <c r="DW37" i="3"/>
  <c r="DV37" i="3"/>
  <c r="DX36" i="3"/>
  <c r="DW36" i="3"/>
  <c r="DV36" i="3"/>
  <c r="DX35" i="3"/>
  <c r="DW35" i="3"/>
  <c r="DV35" i="3"/>
  <c r="DX34" i="3"/>
  <c r="DW34" i="3"/>
  <c r="DV34" i="3"/>
  <c r="DX33" i="3"/>
  <c r="DW33" i="3"/>
  <c r="DV33" i="3"/>
  <c r="DX32" i="3"/>
  <c r="DW32" i="3"/>
  <c r="DV32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5" i="3"/>
  <c r="DW25" i="3"/>
  <c r="DV25" i="3"/>
  <c r="DX24" i="3"/>
  <c r="DW24" i="3"/>
  <c r="DV24" i="3"/>
  <c r="DX23" i="3"/>
  <c r="DW23" i="3"/>
  <c r="DV23" i="3"/>
  <c r="DX22" i="3"/>
  <c r="DW22" i="3"/>
  <c r="DV22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4" i="3"/>
  <c r="DW14" i="3"/>
  <c r="DV14" i="3"/>
  <c r="DX13" i="3"/>
  <c r="DW13" i="3"/>
  <c r="DV13" i="3"/>
  <c r="DX12" i="3"/>
  <c r="DW12" i="3"/>
  <c r="DV12" i="3"/>
  <c r="DX9" i="3"/>
  <c r="DW9" i="3"/>
  <c r="DV9" i="3"/>
  <c r="DX8" i="3"/>
  <c r="DW8" i="3"/>
  <c r="DV8" i="3"/>
  <c r="DX7" i="3"/>
  <c r="DW7" i="3"/>
  <c r="CR3" i="2" s="1"/>
  <c r="DV7" i="3"/>
  <c r="DX6" i="3"/>
  <c r="DW6" i="3"/>
  <c r="DV6" i="3"/>
  <c r="DX5" i="3"/>
  <c r="DW5" i="3"/>
  <c r="DV5" i="3"/>
  <c r="DX4" i="3"/>
  <c r="DW4" i="3"/>
  <c r="DV4" i="3"/>
  <c r="DX3" i="3"/>
  <c r="DW3" i="3"/>
  <c r="DV3" i="3"/>
  <c r="DX2" i="3"/>
  <c r="CS4" i="2" s="1"/>
  <c r="DW2" i="3"/>
  <c r="CS3" i="2" s="1"/>
  <c r="DV2" i="3"/>
  <c r="CS2" i="2" s="1"/>
  <c r="DU147" i="3"/>
  <c r="DT147" i="3"/>
  <c r="DS147" i="3"/>
  <c r="DU146" i="3"/>
  <c r="DT146" i="3"/>
  <c r="DS146" i="3"/>
  <c r="DU145" i="3"/>
  <c r="DT145" i="3"/>
  <c r="DS145" i="3"/>
  <c r="DU144" i="3"/>
  <c r="DT144" i="3"/>
  <c r="DS144" i="3"/>
  <c r="DU143" i="3"/>
  <c r="DT143" i="3"/>
  <c r="DS143" i="3"/>
  <c r="DU142" i="3"/>
  <c r="DT142" i="3"/>
  <c r="DS142" i="3"/>
  <c r="DU141" i="3"/>
  <c r="DT141" i="3"/>
  <c r="DS141" i="3"/>
  <c r="DU140" i="3"/>
  <c r="DT140" i="3"/>
  <c r="DS140" i="3"/>
  <c r="DU138" i="3"/>
  <c r="DT138" i="3"/>
  <c r="DS138" i="3"/>
  <c r="DU137" i="3"/>
  <c r="DT137" i="3"/>
  <c r="DS137" i="3"/>
  <c r="DU136" i="3"/>
  <c r="DT136" i="3"/>
  <c r="DS136" i="3"/>
  <c r="DU135" i="3"/>
  <c r="DT135" i="3"/>
  <c r="DS135" i="3"/>
  <c r="DU134" i="3"/>
  <c r="DT134" i="3"/>
  <c r="DS134" i="3"/>
  <c r="DU133" i="3"/>
  <c r="DT133" i="3"/>
  <c r="DS133" i="3"/>
  <c r="DU132" i="3"/>
  <c r="DT132" i="3"/>
  <c r="DS132" i="3"/>
  <c r="DU130" i="3"/>
  <c r="DT130" i="3"/>
  <c r="DS130" i="3"/>
  <c r="DU129" i="3"/>
  <c r="DT129" i="3"/>
  <c r="DS129" i="3"/>
  <c r="DU128" i="3"/>
  <c r="DT128" i="3"/>
  <c r="DS128" i="3"/>
  <c r="DU127" i="3"/>
  <c r="DT127" i="3"/>
  <c r="DS127" i="3"/>
  <c r="DU126" i="3"/>
  <c r="DT126" i="3"/>
  <c r="DS126" i="3"/>
  <c r="DU125" i="3"/>
  <c r="DT125" i="3"/>
  <c r="DS125" i="3"/>
  <c r="DU124" i="3"/>
  <c r="DT124" i="3"/>
  <c r="DS124" i="3"/>
  <c r="DU122" i="3"/>
  <c r="DT122" i="3"/>
  <c r="DS122" i="3"/>
  <c r="DU121" i="3"/>
  <c r="DT121" i="3"/>
  <c r="DS121" i="3"/>
  <c r="DU120" i="3"/>
  <c r="DT120" i="3"/>
  <c r="DS120" i="3"/>
  <c r="DU119" i="3"/>
  <c r="DT119" i="3"/>
  <c r="DS119" i="3"/>
  <c r="DU118" i="3"/>
  <c r="DT118" i="3"/>
  <c r="DS118" i="3"/>
  <c r="DU117" i="3"/>
  <c r="DT117" i="3"/>
  <c r="DS117" i="3"/>
  <c r="DU116" i="3"/>
  <c r="DT116" i="3"/>
  <c r="DS116" i="3"/>
  <c r="DU115" i="3"/>
  <c r="DT115" i="3"/>
  <c r="DS115" i="3"/>
  <c r="DU113" i="3"/>
  <c r="DT113" i="3"/>
  <c r="DS113" i="3"/>
  <c r="DU112" i="3"/>
  <c r="DT112" i="3"/>
  <c r="DS112" i="3"/>
  <c r="DU111" i="3"/>
  <c r="DT111" i="3"/>
  <c r="DS111" i="3"/>
  <c r="DU110" i="3"/>
  <c r="DT110" i="3"/>
  <c r="DS110" i="3"/>
  <c r="DU109" i="3"/>
  <c r="DT109" i="3"/>
  <c r="DS109" i="3"/>
  <c r="DU108" i="3"/>
  <c r="DT108" i="3"/>
  <c r="DS108" i="3"/>
  <c r="DU107" i="3"/>
  <c r="DT107" i="3"/>
  <c r="DS107" i="3"/>
  <c r="DU105" i="3"/>
  <c r="DT105" i="3"/>
  <c r="DS105" i="3"/>
  <c r="DU104" i="3"/>
  <c r="DT104" i="3"/>
  <c r="DS104" i="3"/>
  <c r="DU103" i="3"/>
  <c r="DT103" i="3"/>
  <c r="DS103" i="3"/>
  <c r="DU102" i="3"/>
  <c r="DT102" i="3"/>
  <c r="DS102" i="3"/>
  <c r="DU101" i="3"/>
  <c r="DT101" i="3"/>
  <c r="DS101" i="3"/>
  <c r="DU100" i="3"/>
  <c r="DT100" i="3"/>
  <c r="DS100" i="3"/>
  <c r="DU99" i="3"/>
  <c r="DT99" i="3"/>
  <c r="DS99" i="3"/>
  <c r="DU97" i="3"/>
  <c r="DT97" i="3"/>
  <c r="DS97" i="3"/>
  <c r="DU96" i="3"/>
  <c r="DT96" i="3"/>
  <c r="DS96" i="3"/>
  <c r="DU95" i="3"/>
  <c r="DT95" i="3"/>
  <c r="DS95" i="3"/>
  <c r="DU94" i="3"/>
  <c r="DT94" i="3"/>
  <c r="DS94" i="3"/>
  <c r="DU93" i="3"/>
  <c r="DT93" i="3"/>
  <c r="DS93" i="3"/>
  <c r="DU92" i="3"/>
  <c r="DT92" i="3"/>
  <c r="DS92" i="3"/>
  <c r="DU91" i="3"/>
  <c r="DT91" i="3"/>
  <c r="DS91" i="3"/>
  <c r="DU90" i="3"/>
  <c r="DT90" i="3"/>
  <c r="DS90" i="3"/>
  <c r="DU88" i="3"/>
  <c r="DT88" i="3"/>
  <c r="DS88" i="3"/>
  <c r="DU87" i="3"/>
  <c r="DT87" i="3"/>
  <c r="DS87" i="3"/>
  <c r="DU86" i="3"/>
  <c r="DT86" i="3"/>
  <c r="DS86" i="3"/>
  <c r="DU85" i="3"/>
  <c r="DT85" i="3"/>
  <c r="DS85" i="3"/>
  <c r="DU84" i="3"/>
  <c r="DT84" i="3"/>
  <c r="DS84" i="3"/>
  <c r="DU83" i="3"/>
  <c r="DT83" i="3"/>
  <c r="DS83" i="3"/>
  <c r="DU82" i="3"/>
  <c r="DT82" i="3"/>
  <c r="DS82" i="3"/>
  <c r="DU79" i="3"/>
  <c r="DT79" i="3"/>
  <c r="DS79" i="3"/>
  <c r="DU78" i="3"/>
  <c r="DT78" i="3"/>
  <c r="DS78" i="3"/>
  <c r="DU77" i="3"/>
  <c r="DT77" i="3"/>
  <c r="DS77" i="3"/>
  <c r="DU76" i="3"/>
  <c r="DT76" i="3"/>
  <c r="DS76" i="3"/>
  <c r="DU75" i="3"/>
  <c r="DT75" i="3"/>
  <c r="DS75" i="3"/>
  <c r="DU74" i="3"/>
  <c r="DT74" i="3"/>
  <c r="DS74" i="3"/>
  <c r="DU72" i="3"/>
  <c r="DT72" i="3"/>
  <c r="DS72" i="3"/>
  <c r="DU71" i="3"/>
  <c r="DT71" i="3"/>
  <c r="DS71" i="3"/>
  <c r="DU70" i="3"/>
  <c r="DT70" i="3"/>
  <c r="DS70" i="3"/>
  <c r="DU69" i="3"/>
  <c r="DT69" i="3"/>
  <c r="DS69" i="3"/>
  <c r="DU68" i="3"/>
  <c r="DT68" i="3"/>
  <c r="DS68" i="3"/>
  <c r="DU67" i="3"/>
  <c r="DT67" i="3"/>
  <c r="DS67" i="3"/>
  <c r="DU66" i="3"/>
  <c r="DT66" i="3"/>
  <c r="DS66" i="3"/>
  <c r="DU64" i="3"/>
  <c r="DT64" i="3"/>
  <c r="DS64" i="3"/>
  <c r="DU63" i="3"/>
  <c r="DT63" i="3"/>
  <c r="DS63" i="3"/>
  <c r="DU62" i="3"/>
  <c r="DT62" i="3"/>
  <c r="DS62" i="3"/>
  <c r="DU61" i="3"/>
  <c r="DT61" i="3"/>
  <c r="DS61" i="3"/>
  <c r="DU60" i="3"/>
  <c r="DT60" i="3"/>
  <c r="DS60" i="3"/>
  <c r="DU59" i="3"/>
  <c r="DT59" i="3"/>
  <c r="DS59" i="3"/>
  <c r="DU55" i="3"/>
  <c r="DT55" i="3"/>
  <c r="DS55" i="3"/>
  <c r="DU54" i="3"/>
  <c r="DT54" i="3"/>
  <c r="DS54" i="3"/>
  <c r="DU53" i="3"/>
  <c r="DT53" i="3"/>
  <c r="DS53" i="3"/>
  <c r="DU52" i="3"/>
  <c r="DT52" i="3"/>
  <c r="DS52" i="3"/>
  <c r="DU51" i="3"/>
  <c r="DT51" i="3"/>
  <c r="DS51" i="3"/>
  <c r="DU50" i="3"/>
  <c r="DT50" i="3"/>
  <c r="DS50" i="3"/>
  <c r="DU48" i="3"/>
  <c r="DT48" i="3"/>
  <c r="DS48" i="3"/>
  <c r="DU47" i="3"/>
  <c r="DT47" i="3"/>
  <c r="DS47" i="3"/>
  <c r="DU46" i="3"/>
  <c r="DT46" i="3"/>
  <c r="DS46" i="3"/>
  <c r="DU45" i="3"/>
  <c r="DT45" i="3"/>
  <c r="DS45" i="3"/>
  <c r="DU44" i="3"/>
  <c r="DT44" i="3"/>
  <c r="DS44" i="3"/>
  <c r="DU43" i="3"/>
  <c r="DT43" i="3"/>
  <c r="DS43" i="3"/>
  <c r="DU42" i="3"/>
  <c r="DT42" i="3"/>
  <c r="DS42" i="3"/>
  <c r="DU41" i="3"/>
  <c r="DT41" i="3"/>
  <c r="DS41" i="3"/>
  <c r="DU39" i="3"/>
  <c r="DT39" i="3"/>
  <c r="DS39" i="3"/>
  <c r="DU38" i="3"/>
  <c r="DT38" i="3"/>
  <c r="DS38" i="3"/>
  <c r="DU37" i="3"/>
  <c r="DT37" i="3"/>
  <c r="DS37" i="3"/>
  <c r="DU36" i="3"/>
  <c r="DT36" i="3"/>
  <c r="DS36" i="3"/>
  <c r="DU35" i="3"/>
  <c r="DT35" i="3"/>
  <c r="DS35" i="3"/>
  <c r="DU34" i="3"/>
  <c r="DT34" i="3"/>
  <c r="DS34" i="3"/>
  <c r="DU33" i="3"/>
  <c r="DT33" i="3"/>
  <c r="DS33" i="3"/>
  <c r="DU32" i="3"/>
  <c r="DT32" i="3"/>
  <c r="DS32" i="3"/>
  <c r="DU28" i="3"/>
  <c r="DT28" i="3"/>
  <c r="DS28" i="3"/>
  <c r="DU27" i="3"/>
  <c r="DT27" i="3"/>
  <c r="DS27" i="3"/>
  <c r="DU26" i="3"/>
  <c r="DT26" i="3"/>
  <c r="DS26" i="3"/>
  <c r="DU25" i="3"/>
  <c r="DT25" i="3"/>
  <c r="DS25" i="3"/>
  <c r="DU24" i="3"/>
  <c r="DT24" i="3"/>
  <c r="DS24" i="3"/>
  <c r="DU23" i="3"/>
  <c r="DT23" i="3"/>
  <c r="DS23" i="3"/>
  <c r="DU22" i="3"/>
  <c r="DT22" i="3"/>
  <c r="DS22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4" i="3"/>
  <c r="DT14" i="3"/>
  <c r="DS14" i="3"/>
  <c r="DU13" i="3"/>
  <c r="DT13" i="3"/>
  <c r="DS13" i="3"/>
  <c r="DU12" i="3"/>
  <c r="DT12" i="3"/>
  <c r="DS12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DS5" i="3"/>
  <c r="DU4" i="3"/>
  <c r="DT4" i="3"/>
  <c r="DS4" i="3"/>
  <c r="DU3" i="3"/>
  <c r="DT3" i="3"/>
  <c r="DS3" i="3"/>
  <c r="DU2" i="3"/>
  <c r="CP4" i="2" s="1"/>
  <c r="DT2" i="3"/>
  <c r="CP3" i="2" s="1"/>
  <c r="DS2" i="3"/>
  <c r="CP2" i="2" s="1"/>
  <c r="DR148" i="3"/>
  <c r="DQ148" i="3"/>
  <c r="DP148" i="3"/>
  <c r="DR147" i="3"/>
  <c r="DQ147" i="3"/>
  <c r="DP147" i="3"/>
  <c r="DR146" i="3"/>
  <c r="DQ146" i="3"/>
  <c r="DP146" i="3"/>
  <c r="DR145" i="3"/>
  <c r="DQ145" i="3"/>
  <c r="DP145" i="3"/>
  <c r="DR144" i="3"/>
  <c r="DQ144" i="3"/>
  <c r="DP144" i="3"/>
  <c r="DR143" i="3"/>
  <c r="DQ143" i="3"/>
  <c r="DP143" i="3"/>
  <c r="DR142" i="3"/>
  <c r="DQ142" i="3"/>
  <c r="DP142" i="3"/>
  <c r="DR141" i="3"/>
  <c r="DQ141" i="3"/>
  <c r="DP141" i="3"/>
  <c r="DR140" i="3"/>
  <c r="DQ140" i="3"/>
  <c r="DP140" i="3"/>
  <c r="DR138" i="3"/>
  <c r="DQ138" i="3"/>
  <c r="DP138" i="3"/>
  <c r="DR137" i="3"/>
  <c r="DQ137" i="3"/>
  <c r="DP137" i="3"/>
  <c r="DR136" i="3"/>
  <c r="DQ136" i="3"/>
  <c r="DP136" i="3"/>
  <c r="DR135" i="3"/>
  <c r="DQ135" i="3"/>
  <c r="DP135" i="3"/>
  <c r="DR134" i="3"/>
  <c r="DQ134" i="3"/>
  <c r="DP134" i="3"/>
  <c r="DR133" i="3"/>
  <c r="DQ133" i="3"/>
  <c r="DP133" i="3"/>
  <c r="DR132" i="3"/>
  <c r="DQ132" i="3"/>
  <c r="DP132" i="3"/>
  <c r="DR129" i="3"/>
  <c r="DQ129" i="3"/>
  <c r="DP129" i="3"/>
  <c r="DR128" i="3"/>
  <c r="DQ128" i="3"/>
  <c r="DP128" i="3"/>
  <c r="DR127" i="3"/>
  <c r="DQ127" i="3"/>
  <c r="DP127" i="3"/>
  <c r="DR126" i="3"/>
  <c r="DQ126" i="3"/>
  <c r="DP126" i="3"/>
  <c r="DR125" i="3"/>
  <c r="DQ125" i="3"/>
  <c r="DP125" i="3"/>
  <c r="DR124" i="3"/>
  <c r="DQ124" i="3"/>
  <c r="DP124" i="3"/>
  <c r="DR121" i="3"/>
  <c r="DQ121" i="3"/>
  <c r="DP121" i="3"/>
  <c r="DR120" i="3"/>
  <c r="DQ120" i="3"/>
  <c r="DP120" i="3"/>
  <c r="DR119" i="3"/>
  <c r="DQ119" i="3"/>
  <c r="DP119" i="3"/>
  <c r="DR118" i="3"/>
  <c r="DQ118" i="3"/>
  <c r="DP118" i="3"/>
  <c r="DR117" i="3"/>
  <c r="DQ117" i="3"/>
  <c r="DP117" i="3"/>
  <c r="DR116" i="3"/>
  <c r="DQ116" i="3"/>
  <c r="DP116" i="3"/>
  <c r="DR115" i="3"/>
  <c r="DQ115" i="3"/>
  <c r="DP115" i="3"/>
  <c r="DR113" i="3"/>
  <c r="DQ113" i="3"/>
  <c r="DP113" i="3"/>
  <c r="DR112" i="3"/>
  <c r="DQ112" i="3"/>
  <c r="DP112" i="3"/>
  <c r="DR111" i="3"/>
  <c r="DQ111" i="3"/>
  <c r="DP111" i="3"/>
  <c r="DR110" i="3"/>
  <c r="DQ110" i="3"/>
  <c r="DP110" i="3"/>
  <c r="DR109" i="3"/>
  <c r="DQ109" i="3"/>
  <c r="DP109" i="3"/>
  <c r="DR108" i="3"/>
  <c r="DQ108" i="3"/>
  <c r="DP108" i="3"/>
  <c r="DR107" i="3"/>
  <c r="DQ107" i="3"/>
  <c r="DP107" i="3"/>
  <c r="DR105" i="3"/>
  <c r="DQ105" i="3"/>
  <c r="DP105" i="3"/>
  <c r="DR104" i="3"/>
  <c r="DQ104" i="3"/>
  <c r="DP104" i="3"/>
  <c r="DR103" i="3"/>
  <c r="DQ103" i="3"/>
  <c r="DP103" i="3"/>
  <c r="DR102" i="3"/>
  <c r="DQ102" i="3"/>
  <c r="DP102" i="3"/>
  <c r="DR101" i="3"/>
  <c r="DQ101" i="3"/>
  <c r="DP101" i="3"/>
  <c r="DR100" i="3"/>
  <c r="DQ100" i="3"/>
  <c r="DP100" i="3"/>
  <c r="DR99" i="3"/>
  <c r="DQ99" i="3"/>
  <c r="DP99" i="3"/>
  <c r="DR97" i="3"/>
  <c r="DQ97" i="3"/>
  <c r="DP97" i="3"/>
  <c r="DR96" i="3"/>
  <c r="DQ96" i="3"/>
  <c r="DP96" i="3"/>
  <c r="DR95" i="3"/>
  <c r="DQ95" i="3"/>
  <c r="DP95" i="3"/>
  <c r="DR94" i="3"/>
  <c r="DQ94" i="3"/>
  <c r="DP94" i="3"/>
  <c r="DR93" i="3"/>
  <c r="DQ93" i="3"/>
  <c r="DP93" i="3"/>
  <c r="DR92" i="3"/>
  <c r="DQ92" i="3"/>
  <c r="DP92" i="3"/>
  <c r="DR91" i="3"/>
  <c r="DQ91" i="3"/>
  <c r="DP91" i="3"/>
  <c r="DR90" i="3"/>
  <c r="DQ90" i="3"/>
  <c r="DP90" i="3"/>
  <c r="DR87" i="3"/>
  <c r="DQ87" i="3"/>
  <c r="DP87" i="3"/>
  <c r="DR86" i="3"/>
  <c r="DQ86" i="3"/>
  <c r="DP86" i="3"/>
  <c r="DR85" i="3"/>
  <c r="DQ85" i="3"/>
  <c r="DP85" i="3"/>
  <c r="DR84" i="3"/>
  <c r="DQ84" i="3"/>
  <c r="DP84" i="3"/>
  <c r="DR83" i="3"/>
  <c r="DQ83" i="3"/>
  <c r="DP83" i="3"/>
  <c r="DR82" i="3"/>
  <c r="DQ82" i="3"/>
  <c r="DP82" i="3"/>
  <c r="DR80" i="3"/>
  <c r="DQ80" i="3"/>
  <c r="DP80" i="3"/>
  <c r="DR79" i="3"/>
  <c r="DQ79" i="3"/>
  <c r="DP79" i="3"/>
  <c r="DR78" i="3"/>
  <c r="DQ78" i="3"/>
  <c r="DP78" i="3"/>
  <c r="DR77" i="3"/>
  <c r="DQ77" i="3"/>
  <c r="DP77" i="3"/>
  <c r="DR76" i="3"/>
  <c r="DQ76" i="3"/>
  <c r="DP76" i="3"/>
  <c r="DR75" i="3"/>
  <c r="DQ75" i="3"/>
  <c r="DP75" i="3"/>
  <c r="DR74" i="3"/>
  <c r="DQ74" i="3"/>
  <c r="DP74" i="3"/>
  <c r="DR72" i="3"/>
  <c r="DQ72" i="3"/>
  <c r="DP72" i="3"/>
  <c r="DR71" i="3"/>
  <c r="DQ71" i="3"/>
  <c r="DP71" i="3"/>
  <c r="DR70" i="3"/>
  <c r="DQ70" i="3"/>
  <c r="DP70" i="3"/>
  <c r="DR69" i="3"/>
  <c r="DQ69" i="3"/>
  <c r="DP69" i="3"/>
  <c r="DR68" i="3"/>
  <c r="DQ68" i="3"/>
  <c r="DP68" i="3"/>
  <c r="DR67" i="3"/>
  <c r="DQ67" i="3"/>
  <c r="DP67" i="3"/>
  <c r="DR66" i="3"/>
  <c r="DQ66" i="3"/>
  <c r="DP66" i="3"/>
  <c r="DR64" i="3"/>
  <c r="DQ64" i="3"/>
  <c r="DP64" i="3"/>
  <c r="DR63" i="3"/>
  <c r="DQ63" i="3"/>
  <c r="DP63" i="3"/>
  <c r="DR62" i="3"/>
  <c r="DQ62" i="3"/>
  <c r="DP62" i="3"/>
  <c r="DR61" i="3"/>
  <c r="DQ61" i="3"/>
  <c r="DP61" i="3"/>
  <c r="DR60" i="3"/>
  <c r="DQ60" i="3"/>
  <c r="DP60" i="3"/>
  <c r="DR59" i="3"/>
  <c r="DQ59" i="3"/>
  <c r="DP59" i="3"/>
  <c r="DR56" i="3"/>
  <c r="DQ56" i="3"/>
  <c r="DP56" i="3"/>
  <c r="DR55" i="3"/>
  <c r="DQ55" i="3"/>
  <c r="DP55" i="3"/>
  <c r="DR54" i="3"/>
  <c r="DQ54" i="3"/>
  <c r="DP54" i="3"/>
  <c r="DR53" i="3"/>
  <c r="DQ53" i="3"/>
  <c r="DP53" i="3"/>
  <c r="DR52" i="3"/>
  <c r="DQ52" i="3"/>
  <c r="DP52" i="3"/>
  <c r="DR51" i="3"/>
  <c r="DQ51" i="3"/>
  <c r="DP51" i="3"/>
  <c r="DR50" i="3"/>
  <c r="DQ50" i="3"/>
  <c r="DP50" i="3"/>
  <c r="DR47" i="3"/>
  <c r="DQ47" i="3"/>
  <c r="DP47" i="3"/>
  <c r="DR46" i="3"/>
  <c r="DQ46" i="3"/>
  <c r="DP46" i="3"/>
  <c r="DR45" i="3"/>
  <c r="DQ45" i="3"/>
  <c r="DP45" i="3"/>
  <c r="DR44" i="3"/>
  <c r="DQ44" i="3"/>
  <c r="DP44" i="3"/>
  <c r="DR43" i="3"/>
  <c r="DQ43" i="3"/>
  <c r="DP43" i="3"/>
  <c r="DR42" i="3"/>
  <c r="DQ42" i="3"/>
  <c r="DP42" i="3"/>
  <c r="DR41" i="3"/>
  <c r="DQ41" i="3"/>
  <c r="DP41" i="3"/>
  <c r="DR38" i="3"/>
  <c r="DQ38" i="3"/>
  <c r="DP38" i="3"/>
  <c r="DR37" i="3"/>
  <c r="DQ37" i="3"/>
  <c r="DP37" i="3"/>
  <c r="DR36" i="3"/>
  <c r="DQ36" i="3"/>
  <c r="DP36" i="3"/>
  <c r="DR35" i="3"/>
  <c r="DQ35" i="3"/>
  <c r="DP35" i="3"/>
  <c r="DR34" i="3"/>
  <c r="DQ34" i="3"/>
  <c r="DP34" i="3"/>
  <c r="DR33" i="3"/>
  <c r="DQ33" i="3"/>
  <c r="DP33" i="3"/>
  <c r="DR32" i="3"/>
  <c r="DQ32" i="3"/>
  <c r="DP32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4" i="3"/>
  <c r="DQ24" i="3"/>
  <c r="DP24" i="3"/>
  <c r="DR23" i="3"/>
  <c r="DQ23" i="3"/>
  <c r="DP23" i="3"/>
  <c r="DR22" i="3"/>
  <c r="DQ22" i="3"/>
  <c r="DP22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4" i="3"/>
  <c r="DQ14" i="3"/>
  <c r="DP14" i="3"/>
  <c r="DR13" i="3"/>
  <c r="DQ13" i="3"/>
  <c r="DP13" i="3"/>
  <c r="DR12" i="3"/>
  <c r="DQ12" i="3"/>
  <c r="DP12" i="3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DP6" i="3"/>
  <c r="CL2" i="2" s="1"/>
  <c r="DR5" i="3"/>
  <c r="DQ5" i="3"/>
  <c r="DP5" i="3"/>
  <c r="DR4" i="3"/>
  <c r="DQ4" i="3"/>
  <c r="DP4" i="3"/>
  <c r="CM2" i="2" s="1"/>
  <c r="DR3" i="3"/>
  <c r="CM4" i="2" s="1"/>
  <c r="DQ3" i="3"/>
  <c r="CM3" i="2" s="1"/>
  <c r="DP3" i="3"/>
  <c r="DR2" i="3"/>
  <c r="DQ2" i="3"/>
  <c r="DP2" i="3"/>
  <c r="DN147" i="3"/>
  <c r="DM147" i="3"/>
  <c r="DL147" i="3"/>
  <c r="DN146" i="3"/>
  <c r="DM146" i="3"/>
  <c r="DL146" i="3"/>
  <c r="DN145" i="3"/>
  <c r="DM145" i="3"/>
  <c r="DL145" i="3"/>
  <c r="DN144" i="3"/>
  <c r="DM144" i="3"/>
  <c r="DL144" i="3"/>
  <c r="DN143" i="3"/>
  <c r="DM143" i="3"/>
  <c r="DL143" i="3"/>
  <c r="DN142" i="3"/>
  <c r="DM142" i="3"/>
  <c r="DL142" i="3"/>
  <c r="DN141" i="3"/>
  <c r="DM141" i="3"/>
  <c r="DL141" i="3"/>
  <c r="DN140" i="3"/>
  <c r="DM140" i="3"/>
  <c r="DL140" i="3"/>
  <c r="DN137" i="3"/>
  <c r="DM137" i="3"/>
  <c r="DL137" i="3"/>
  <c r="DN136" i="3"/>
  <c r="DM136" i="3"/>
  <c r="DL136" i="3"/>
  <c r="DN135" i="3"/>
  <c r="DM135" i="3"/>
  <c r="DL135" i="3"/>
  <c r="DN134" i="3"/>
  <c r="DM134" i="3"/>
  <c r="DL134" i="3"/>
  <c r="DN133" i="3"/>
  <c r="DM133" i="3"/>
  <c r="DL133" i="3"/>
  <c r="DN132" i="3"/>
  <c r="DM132" i="3"/>
  <c r="DL132" i="3"/>
  <c r="DN128" i="3"/>
  <c r="DM128" i="3"/>
  <c r="DL128" i="3"/>
  <c r="DN127" i="3"/>
  <c r="DM127" i="3"/>
  <c r="DL127" i="3"/>
  <c r="DN126" i="3"/>
  <c r="DM126" i="3"/>
  <c r="DL126" i="3"/>
  <c r="DN125" i="3"/>
  <c r="DM125" i="3"/>
  <c r="DL125" i="3"/>
  <c r="DN124" i="3"/>
  <c r="DM124" i="3"/>
  <c r="DL124" i="3"/>
  <c r="DN120" i="3"/>
  <c r="DM120" i="3"/>
  <c r="DL120" i="3"/>
  <c r="DN119" i="3"/>
  <c r="DM119" i="3"/>
  <c r="DL119" i="3"/>
  <c r="DN118" i="3"/>
  <c r="DM118" i="3"/>
  <c r="DL118" i="3"/>
  <c r="DN117" i="3"/>
  <c r="DM117" i="3"/>
  <c r="DL117" i="3"/>
  <c r="DN116" i="3"/>
  <c r="DM116" i="3"/>
  <c r="DL116" i="3"/>
  <c r="DN115" i="3"/>
  <c r="DM115" i="3"/>
  <c r="DL115" i="3"/>
  <c r="DN112" i="3"/>
  <c r="DM112" i="3"/>
  <c r="DL112" i="3"/>
  <c r="DN111" i="3"/>
  <c r="DM111" i="3"/>
  <c r="DL111" i="3"/>
  <c r="DN110" i="3"/>
  <c r="DM110" i="3"/>
  <c r="DL110" i="3"/>
  <c r="DN109" i="3"/>
  <c r="DM109" i="3"/>
  <c r="DL109" i="3"/>
  <c r="DN108" i="3"/>
  <c r="DM108" i="3"/>
  <c r="DL108" i="3"/>
  <c r="DN107" i="3"/>
  <c r="DM107" i="3"/>
  <c r="DL107" i="3"/>
  <c r="DN103" i="3"/>
  <c r="DM103" i="3"/>
  <c r="DL103" i="3"/>
  <c r="DN102" i="3"/>
  <c r="DM102" i="3"/>
  <c r="DL102" i="3"/>
  <c r="DN101" i="3"/>
  <c r="DM101" i="3"/>
  <c r="DL101" i="3"/>
  <c r="DN100" i="3"/>
  <c r="DM100" i="3"/>
  <c r="DL100" i="3"/>
  <c r="DN99" i="3"/>
  <c r="DM99" i="3"/>
  <c r="DL99" i="3"/>
  <c r="DN96" i="3"/>
  <c r="DM96" i="3"/>
  <c r="DL96" i="3"/>
  <c r="DN95" i="3"/>
  <c r="DM95" i="3"/>
  <c r="DL95" i="3"/>
  <c r="DN94" i="3"/>
  <c r="DM94" i="3"/>
  <c r="DL94" i="3"/>
  <c r="DN93" i="3"/>
  <c r="DM93" i="3"/>
  <c r="DL93" i="3"/>
  <c r="DN92" i="3"/>
  <c r="DM92" i="3"/>
  <c r="DL92" i="3"/>
  <c r="DN91" i="3"/>
  <c r="DM91" i="3"/>
  <c r="DL91" i="3"/>
  <c r="DN90" i="3"/>
  <c r="DM90" i="3"/>
  <c r="DL90" i="3"/>
  <c r="DN86" i="3"/>
  <c r="DM86" i="3"/>
  <c r="DL86" i="3"/>
  <c r="DN85" i="3"/>
  <c r="DM85" i="3"/>
  <c r="DL85" i="3"/>
  <c r="DN84" i="3"/>
  <c r="DM84" i="3"/>
  <c r="DL84" i="3"/>
  <c r="DN83" i="3"/>
  <c r="DM83" i="3"/>
  <c r="DL83" i="3"/>
  <c r="DN82" i="3"/>
  <c r="DM82" i="3"/>
  <c r="DL82" i="3"/>
  <c r="DN78" i="3"/>
  <c r="DM78" i="3"/>
  <c r="DL78" i="3"/>
  <c r="DN77" i="3"/>
  <c r="DM77" i="3"/>
  <c r="DL77" i="3"/>
  <c r="DN76" i="3"/>
  <c r="DM76" i="3"/>
  <c r="DL76" i="3"/>
  <c r="DN75" i="3"/>
  <c r="DM75" i="3"/>
  <c r="DL75" i="3"/>
  <c r="DN74" i="3"/>
  <c r="DM74" i="3"/>
  <c r="DL74" i="3"/>
  <c r="DN70" i="3"/>
  <c r="DM70" i="3"/>
  <c r="DL70" i="3"/>
  <c r="DN69" i="3"/>
  <c r="DM69" i="3"/>
  <c r="DL69" i="3"/>
  <c r="DN68" i="3"/>
  <c r="DM68" i="3"/>
  <c r="DL68" i="3"/>
  <c r="DN67" i="3"/>
  <c r="DM67" i="3"/>
  <c r="DL67" i="3"/>
  <c r="DN66" i="3"/>
  <c r="DM66" i="3"/>
  <c r="DL66" i="3"/>
  <c r="DN62" i="3"/>
  <c r="DM62" i="3"/>
  <c r="DL62" i="3"/>
  <c r="DN61" i="3"/>
  <c r="DM61" i="3"/>
  <c r="DL61" i="3"/>
  <c r="DN60" i="3"/>
  <c r="DM60" i="3"/>
  <c r="DL60" i="3"/>
  <c r="DN59" i="3"/>
  <c r="DM59" i="3"/>
  <c r="DL59" i="3"/>
  <c r="DN55" i="3"/>
  <c r="DM55" i="3"/>
  <c r="DL55" i="3"/>
  <c r="DN54" i="3"/>
  <c r="DM54" i="3"/>
  <c r="DL54" i="3"/>
  <c r="DN53" i="3"/>
  <c r="DM53" i="3"/>
  <c r="DL53" i="3"/>
  <c r="DN52" i="3"/>
  <c r="DM52" i="3"/>
  <c r="DL52" i="3"/>
  <c r="DN51" i="3"/>
  <c r="DM51" i="3"/>
  <c r="DL51" i="3"/>
  <c r="DN50" i="3"/>
  <c r="DM50" i="3"/>
  <c r="DL50" i="3"/>
  <c r="DN46" i="3"/>
  <c r="DM46" i="3"/>
  <c r="DL46" i="3"/>
  <c r="DN45" i="3"/>
  <c r="DM45" i="3"/>
  <c r="DL45" i="3"/>
  <c r="DN44" i="3"/>
  <c r="DM44" i="3"/>
  <c r="DL44" i="3"/>
  <c r="DN43" i="3"/>
  <c r="DM43" i="3"/>
  <c r="DL43" i="3"/>
  <c r="DN42" i="3"/>
  <c r="DM42" i="3"/>
  <c r="DL42" i="3"/>
  <c r="DN41" i="3"/>
  <c r="DM41" i="3"/>
  <c r="DL41" i="3"/>
  <c r="DN37" i="3"/>
  <c r="DM37" i="3"/>
  <c r="DL37" i="3"/>
  <c r="DN36" i="3"/>
  <c r="DM36" i="3"/>
  <c r="DL36" i="3"/>
  <c r="DN35" i="3"/>
  <c r="DM35" i="3"/>
  <c r="DL35" i="3"/>
  <c r="DN34" i="3"/>
  <c r="DM34" i="3"/>
  <c r="DL34" i="3"/>
  <c r="DN33" i="3"/>
  <c r="DM33" i="3"/>
  <c r="DL33" i="3"/>
  <c r="DN32" i="3"/>
  <c r="DM32" i="3"/>
  <c r="DL32" i="3"/>
  <c r="DN28" i="3"/>
  <c r="DM28" i="3"/>
  <c r="DL28" i="3"/>
  <c r="DN27" i="3"/>
  <c r="DM27" i="3"/>
  <c r="DL27" i="3"/>
  <c r="DN26" i="3"/>
  <c r="DM26" i="3"/>
  <c r="DL26" i="3"/>
  <c r="DN25" i="3"/>
  <c r="DM25" i="3"/>
  <c r="DL25" i="3"/>
  <c r="DN24" i="3"/>
  <c r="DM24" i="3"/>
  <c r="DL24" i="3"/>
  <c r="DN23" i="3"/>
  <c r="DM23" i="3"/>
  <c r="DL23" i="3"/>
  <c r="DN22" i="3"/>
  <c r="DM22" i="3"/>
  <c r="DL22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4" i="3"/>
  <c r="DM14" i="3"/>
  <c r="DL14" i="3"/>
  <c r="DN13" i="3"/>
  <c r="DM13" i="3"/>
  <c r="DL13" i="3"/>
  <c r="DN12" i="3"/>
  <c r="DM12" i="3"/>
  <c r="DL12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DM3" i="3"/>
  <c r="DL3" i="3"/>
  <c r="DN2" i="3"/>
  <c r="CI4" i="2" s="1"/>
  <c r="DM2" i="3"/>
  <c r="CI3" i="2" s="1"/>
  <c r="DL2" i="3"/>
  <c r="CI2" i="2" s="1"/>
  <c r="DK147" i="3"/>
  <c r="DJ147" i="3"/>
  <c r="DI147" i="3"/>
  <c r="DK146" i="3"/>
  <c r="DJ146" i="3"/>
  <c r="DI146" i="3"/>
  <c r="DK145" i="3"/>
  <c r="DJ145" i="3"/>
  <c r="DI145" i="3"/>
  <c r="DK144" i="3"/>
  <c r="DJ144" i="3"/>
  <c r="DI144" i="3"/>
  <c r="DK143" i="3"/>
  <c r="DJ143" i="3"/>
  <c r="DI143" i="3"/>
  <c r="DK142" i="3"/>
  <c r="DJ142" i="3"/>
  <c r="DI142" i="3"/>
  <c r="DK141" i="3"/>
  <c r="DJ141" i="3"/>
  <c r="DI141" i="3"/>
  <c r="DK140" i="3"/>
  <c r="DJ140" i="3"/>
  <c r="DI140" i="3"/>
  <c r="DK136" i="3"/>
  <c r="DJ136" i="3"/>
  <c r="DI136" i="3"/>
  <c r="DK135" i="3"/>
  <c r="DJ135" i="3"/>
  <c r="DI135" i="3"/>
  <c r="DK134" i="3"/>
  <c r="DJ134" i="3"/>
  <c r="DI134" i="3"/>
  <c r="DK133" i="3"/>
  <c r="DJ133" i="3"/>
  <c r="DI133" i="3"/>
  <c r="DK132" i="3"/>
  <c r="DJ132" i="3"/>
  <c r="DI132" i="3"/>
  <c r="DK128" i="3"/>
  <c r="DJ128" i="3"/>
  <c r="DI128" i="3"/>
  <c r="DK127" i="3"/>
  <c r="DJ127" i="3"/>
  <c r="DI127" i="3"/>
  <c r="DK126" i="3"/>
  <c r="DJ126" i="3"/>
  <c r="DI126" i="3"/>
  <c r="DK125" i="3"/>
  <c r="DJ125" i="3"/>
  <c r="DI125" i="3"/>
  <c r="DK124" i="3"/>
  <c r="DJ124" i="3"/>
  <c r="DI124" i="3"/>
  <c r="DK120" i="3"/>
  <c r="DJ120" i="3"/>
  <c r="DI120" i="3"/>
  <c r="DK119" i="3"/>
  <c r="DJ119" i="3"/>
  <c r="DI119" i="3"/>
  <c r="DK118" i="3"/>
  <c r="DJ118" i="3"/>
  <c r="DI118" i="3"/>
  <c r="DK117" i="3"/>
  <c r="DJ117" i="3"/>
  <c r="DI117" i="3"/>
  <c r="DK116" i="3"/>
  <c r="DJ116" i="3"/>
  <c r="DI116" i="3"/>
  <c r="DK115" i="3"/>
  <c r="DJ115" i="3"/>
  <c r="DI115" i="3"/>
  <c r="DK111" i="3"/>
  <c r="DJ111" i="3"/>
  <c r="DI111" i="3"/>
  <c r="DK110" i="3"/>
  <c r="DJ110" i="3"/>
  <c r="DI110" i="3"/>
  <c r="DK109" i="3"/>
  <c r="DJ109" i="3"/>
  <c r="DI109" i="3"/>
  <c r="DK108" i="3"/>
  <c r="DJ108" i="3"/>
  <c r="DI108" i="3"/>
  <c r="DK107" i="3"/>
  <c r="DJ107" i="3"/>
  <c r="DI107" i="3"/>
  <c r="DK104" i="3"/>
  <c r="DJ104" i="3"/>
  <c r="DI104" i="3"/>
  <c r="DK103" i="3"/>
  <c r="DJ103" i="3"/>
  <c r="DI103" i="3"/>
  <c r="DK102" i="3"/>
  <c r="DJ102" i="3"/>
  <c r="DI102" i="3"/>
  <c r="DK101" i="3"/>
  <c r="DJ101" i="3"/>
  <c r="DI101" i="3"/>
  <c r="DK100" i="3"/>
  <c r="DJ100" i="3"/>
  <c r="DI100" i="3"/>
  <c r="DK99" i="3"/>
  <c r="DJ99" i="3"/>
  <c r="DI99" i="3"/>
  <c r="DK95" i="3"/>
  <c r="DJ95" i="3"/>
  <c r="DI95" i="3"/>
  <c r="DK94" i="3"/>
  <c r="DJ94" i="3"/>
  <c r="DI94" i="3"/>
  <c r="DK93" i="3"/>
  <c r="DJ93" i="3"/>
  <c r="DI93" i="3"/>
  <c r="DK92" i="3"/>
  <c r="DJ92" i="3"/>
  <c r="DI92" i="3"/>
  <c r="DK91" i="3"/>
  <c r="DJ91" i="3"/>
  <c r="DI91" i="3"/>
  <c r="DK90" i="3"/>
  <c r="DJ90" i="3"/>
  <c r="DI90" i="3"/>
  <c r="DK86" i="3"/>
  <c r="DJ86" i="3"/>
  <c r="DI86" i="3"/>
  <c r="DK85" i="3"/>
  <c r="DJ85" i="3"/>
  <c r="DI85" i="3"/>
  <c r="DK84" i="3"/>
  <c r="DJ84" i="3"/>
  <c r="DI84" i="3"/>
  <c r="DK83" i="3"/>
  <c r="DJ83" i="3"/>
  <c r="DI83" i="3"/>
  <c r="DK82" i="3"/>
  <c r="DJ82" i="3"/>
  <c r="DI82" i="3"/>
  <c r="DK78" i="3"/>
  <c r="DJ78" i="3"/>
  <c r="DI78" i="3"/>
  <c r="DK77" i="3"/>
  <c r="DJ77" i="3"/>
  <c r="DI77" i="3"/>
  <c r="DK76" i="3"/>
  <c r="DJ76" i="3"/>
  <c r="DI76" i="3"/>
  <c r="DK75" i="3"/>
  <c r="DJ75" i="3"/>
  <c r="DI75" i="3"/>
  <c r="DK74" i="3"/>
  <c r="DJ74" i="3"/>
  <c r="DI74" i="3"/>
  <c r="DK70" i="3"/>
  <c r="DJ70" i="3"/>
  <c r="DI70" i="3"/>
  <c r="DK69" i="3"/>
  <c r="DJ69" i="3"/>
  <c r="DI69" i="3"/>
  <c r="DK68" i="3"/>
  <c r="DJ68" i="3"/>
  <c r="DI68" i="3"/>
  <c r="DK67" i="3"/>
  <c r="DJ67" i="3"/>
  <c r="DI67" i="3"/>
  <c r="DK66" i="3"/>
  <c r="DJ66" i="3"/>
  <c r="DI66" i="3"/>
  <c r="DK62" i="3"/>
  <c r="DJ62" i="3"/>
  <c r="DI62" i="3"/>
  <c r="DK61" i="3"/>
  <c r="DJ61" i="3"/>
  <c r="DI61" i="3"/>
  <c r="DK60" i="3"/>
  <c r="DJ60" i="3"/>
  <c r="DI60" i="3"/>
  <c r="DK59" i="3"/>
  <c r="DJ59" i="3"/>
  <c r="DI59" i="3"/>
  <c r="DK55" i="3"/>
  <c r="DJ55" i="3"/>
  <c r="DI55" i="3"/>
  <c r="DK54" i="3"/>
  <c r="DJ54" i="3"/>
  <c r="DI54" i="3"/>
  <c r="DK53" i="3"/>
  <c r="DJ53" i="3"/>
  <c r="DI53" i="3"/>
  <c r="DK52" i="3"/>
  <c r="DJ52" i="3"/>
  <c r="DI52" i="3"/>
  <c r="DK51" i="3"/>
  <c r="DJ51" i="3"/>
  <c r="DI51" i="3"/>
  <c r="DK50" i="3"/>
  <c r="DJ50" i="3"/>
  <c r="DI50" i="3"/>
  <c r="DK47" i="3"/>
  <c r="DJ47" i="3"/>
  <c r="DI47" i="3"/>
  <c r="DK46" i="3"/>
  <c r="DJ46" i="3"/>
  <c r="DI46" i="3"/>
  <c r="DK45" i="3"/>
  <c r="DJ45" i="3"/>
  <c r="DI45" i="3"/>
  <c r="DK44" i="3"/>
  <c r="DJ44" i="3"/>
  <c r="DI44" i="3"/>
  <c r="DK43" i="3"/>
  <c r="DJ43" i="3"/>
  <c r="DI43" i="3"/>
  <c r="DK42" i="3"/>
  <c r="DJ42" i="3"/>
  <c r="DI42" i="3"/>
  <c r="DK41" i="3"/>
  <c r="DJ41" i="3"/>
  <c r="DI41" i="3"/>
  <c r="DK37" i="3"/>
  <c r="DJ37" i="3"/>
  <c r="DI37" i="3"/>
  <c r="DK36" i="3"/>
  <c r="DJ36" i="3"/>
  <c r="DI36" i="3"/>
  <c r="DK35" i="3"/>
  <c r="DJ35" i="3"/>
  <c r="DI35" i="3"/>
  <c r="DK34" i="3"/>
  <c r="DJ34" i="3"/>
  <c r="DI34" i="3"/>
  <c r="DK33" i="3"/>
  <c r="DJ33" i="3"/>
  <c r="DI33" i="3"/>
  <c r="DK32" i="3"/>
  <c r="DJ32" i="3"/>
  <c r="DI32" i="3"/>
  <c r="DK28" i="3"/>
  <c r="DJ28" i="3"/>
  <c r="DI28" i="3"/>
  <c r="DK27" i="3"/>
  <c r="DJ27" i="3"/>
  <c r="DI27" i="3"/>
  <c r="DK26" i="3"/>
  <c r="DJ26" i="3"/>
  <c r="DI26" i="3"/>
  <c r="DK25" i="3"/>
  <c r="DJ25" i="3"/>
  <c r="DI25" i="3"/>
  <c r="DK24" i="3"/>
  <c r="DJ24" i="3"/>
  <c r="DI24" i="3"/>
  <c r="DK23" i="3"/>
  <c r="DJ23" i="3"/>
  <c r="DI23" i="3"/>
  <c r="DK22" i="3"/>
  <c r="DJ22" i="3"/>
  <c r="DI22" i="3"/>
  <c r="DK19" i="3"/>
  <c r="DJ19" i="3"/>
  <c r="DI19" i="3"/>
  <c r="DK18" i="3"/>
  <c r="DJ18" i="3"/>
  <c r="DI18" i="3"/>
  <c r="DK17" i="3"/>
  <c r="CE4" i="2" s="1"/>
  <c r="DJ17" i="3"/>
  <c r="DI17" i="3"/>
  <c r="DK16" i="3"/>
  <c r="DJ16" i="3"/>
  <c r="DI16" i="3"/>
  <c r="DK15" i="3"/>
  <c r="DJ15" i="3"/>
  <c r="DI15" i="3"/>
  <c r="DK14" i="3"/>
  <c r="DJ14" i="3"/>
  <c r="DI14" i="3"/>
  <c r="DK13" i="3"/>
  <c r="DJ13" i="3"/>
  <c r="DI13" i="3"/>
  <c r="DK12" i="3"/>
  <c r="DJ12" i="3"/>
  <c r="DI12" i="3"/>
  <c r="DK8" i="3"/>
  <c r="DJ8" i="3"/>
  <c r="DI8" i="3"/>
  <c r="DK7" i="3"/>
  <c r="DJ7" i="3"/>
  <c r="DI7" i="3"/>
  <c r="DK6" i="3"/>
  <c r="DJ6" i="3"/>
  <c r="DI6" i="3"/>
  <c r="DK5" i="3"/>
  <c r="DJ5" i="3"/>
  <c r="DI5" i="3"/>
  <c r="DK4" i="3"/>
  <c r="DJ4" i="3"/>
  <c r="DI4" i="3"/>
  <c r="CE2" i="2" s="1"/>
  <c r="DK3" i="3"/>
  <c r="DJ3" i="3"/>
  <c r="DI3" i="3"/>
  <c r="DK2" i="3"/>
  <c r="CF4" i="2" s="1"/>
  <c r="DJ2" i="3"/>
  <c r="CF3" i="2" s="1"/>
  <c r="DI2" i="3"/>
  <c r="CF2" i="2" s="1"/>
  <c r="DH146" i="3"/>
  <c r="DG146" i="3"/>
  <c r="DF146" i="3"/>
  <c r="DH145" i="3"/>
  <c r="DG145" i="3"/>
  <c r="DF145" i="3"/>
  <c r="DH144" i="3"/>
  <c r="DG144" i="3"/>
  <c r="DF144" i="3"/>
  <c r="DH143" i="3"/>
  <c r="DG143" i="3"/>
  <c r="DF143" i="3"/>
  <c r="DH142" i="3"/>
  <c r="DG142" i="3"/>
  <c r="DF142" i="3"/>
  <c r="DH141" i="3"/>
  <c r="DG141" i="3"/>
  <c r="DF141" i="3"/>
  <c r="DH140" i="3"/>
  <c r="DG140" i="3"/>
  <c r="DF140" i="3"/>
  <c r="DH137" i="3"/>
  <c r="DG137" i="3"/>
  <c r="DF137" i="3"/>
  <c r="DH136" i="3"/>
  <c r="DG136" i="3"/>
  <c r="DF136" i="3"/>
  <c r="DH135" i="3"/>
  <c r="DG135" i="3"/>
  <c r="DF135" i="3"/>
  <c r="DH134" i="3"/>
  <c r="DG134" i="3"/>
  <c r="DF134" i="3"/>
  <c r="DH133" i="3"/>
  <c r="DG133" i="3"/>
  <c r="DF133" i="3"/>
  <c r="DH132" i="3"/>
  <c r="DG132" i="3"/>
  <c r="DF132" i="3"/>
  <c r="DH129" i="3"/>
  <c r="DG129" i="3"/>
  <c r="DF129" i="3"/>
  <c r="DH128" i="3"/>
  <c r="DG128" i="3"/>
  <c r="DF128" i="3"/>
  <c r="DH127" i="3"/>
  <c r="DG127" i="3"/>
  <c r="DF127" i="3"/>
  <c r="DH126" i="3"/>
  <c r="DG126" i="3"/>
  <c r="DF126" i="3"/>
  <c r="DH125" i="3"/>
  <c r="DG125" i="3"/>
  <c r="DF125" i="3"/>
  <c r="DH124" i="3"/>
  <c r="DG124" i="3"/>
  <c r="DF124" i="3"/>
  <c r="DH121" i="3"/>
  <c r="DG121" i="3"/>
  <c r="DF121" i="3"/>
  <c r="DH120" i="3"/>
  <c r="DG120" i="3"/>
  <c r="DF120" i="3"/>
  <c r="DH119" i="3"/>
  <c r="DG119" i="3"/>
  <c r="DF119" i="3"/>
  <c r="DH118" i="3"/>
  <c r="DG118" i="3"/>
  <c r="DF118" i="3"/>
  <c r="DH117" i="3"/>
  <c r="DG117" i="3"/>
  <c r="DF117" i="3"/>
  <c r="DH116" i="3"/>
  <c r="DG116" i="3"/>
  <c r="DF116" i="3"/>
  <c r="DH115" i="3"/>
  <c r="DG115" i="3"/>
  <c r="DF115" i="3"/>
  <c r="DH112" i="3"/>
  <c r="DG112" i="3"/>
  <c r="DF112" i="3"/>
  <c r="DH111" i="3"/>
  <c r="DG111" i="3"/>
  <c r="DF111" i="3"/>
  <c r="DH110" i="3"/>
  <c r="DG110" i="3"/>
  <c r="DF110" i="3"/>
  <c r="DH109" i="3"/>
  <c r="DG109" i="3"/>
  <c r="DF109" i="3"/>
  <c r="DH108" i="3"/>
  <c r="DG108" i="3"/>
  <c r="DF108" i="3"/>
  <c r="DH107" i="3"/>
  <c r="DG107" i="3"/>
  <c r="DF107" i="3"/>
  <c r="DH104" i="3"/>
  <c r="DG104" i="3"/>
  <c r="DF104" i="3"/>
  <c r="DH103" i="3"/>
  <c r="DG103" i="3"/>
  <c r="DF103" i="3"/>
  <c r="DH102" i="3"/>
  <c r="DG102" i="3"/>
  <c r="DF102" i="3"/>
  <c r="DH101" i="3"/>
  <c r="DG101" i="3"/>
  <c r="DF101" i="3"/>
  <c r="DH100" i="3"/>
  <c r="DG100" i="3"/>
  <c r="DF100" i="3"/>
  <c r="DH99" i="3"/>
  <c r="DG99" i="3"/>
  <c r="DF99" i="3"/>
  <c r="DH96" i="3"/>
  <c r="DG96" i="3"/>
  <c r="DF96" i="3"/>
  <c r="DH95" i="3"/>
  <c r="DG95" i="3"/>
  <c r="DF95" i="3"/>
  <c r="DH94" i="3"/>
  <c r="DG94" i="3"/>
  <c r="DF94" i="3"/>
  <c r="DH93" i="3"/>
  <c r="DG93" i="3"/>
  <c r="DF93" i="3"/>
  <c r="DH92" i="3"/>
  <c r="DG92" i="3"/>
  <c r="DF92" i="3"/>
  <c r="DH91" i="3"/>
  <c r="DG91" i="3"/>
  <c r="DF91" i="3"/>
  <c r="DH90" i="3"/>
  <c r="DG90" i="3"/>
  <c r="DF90" i="3"/>
  <c r="DH87" i="3"/>
  <c r="DG87" i="3"/>
  <c r="DF87" i="3"/>
  <c r="DH86" i="3"/>
  <c r="DG86" i="3"/>
  <c r="DF86" i="3"/>
  <c r="DH85" i="3"/>
  <c r="DG85" i="3"/>
  <c r="DF85" i="3"/>
  <c r="DH84" i="3"/>
  <c r="DG84" i="3"/>
  <c r="DF84" i="3"/>
  <c r="DH83" i="3"/>
  <c r="DG83" i="3"/>
  <c r="DF83" i="3"/>
  <c r="DH82" i="3"/>
  <c r="DG82" i="3"/>
  <c r="DF82" i="3"/>
  <c r="DH78" i="3"/>
  <c r="DG78" i="3"/>
  <c r="DF78" i="3"/>
  <c r="DH77" i="3"/>
  <c r="DG77" i="3"/>
  <c r="DF77" i="3"/>
  <c r="DH76" i="3"/>
  <c r="DG76" i="3"/>
  <c r="DF76" i="3"/>
  <c r="DH75" i="3"/>
  <c r="DG75" i="3"/>
  <c r="DF75" i="3"/>
  <c r="DH74" i="3"/>
  <c r="DG74" i="3"/>
  <c r="DF74" i="3"/>
  <c r="DH71" i="3"/>
  <c r="DG71" i="3"/>
  <c r="DF71" i="3"/>
  <c r="DH70" i="3"/>
  <c r="DG70" i="3"/>
  <c r="DF70" i="3"/>
  <c r="DH69" i="3"/>
  <c r="DG69" i="3"/>
  <c r="DF69" i="3"/>
  <c r="DH68" i="3"/>
  <c r="DG68" i="3"/>
  <c r="DF68" i="3"/>
  <c r="DH67" i="3"/>
  <c r="DG67" i="3"/>
  <c r="DF67" i="3"/>
  <c r="DH66" i="3"/>
  <c r="DG66" i="3"/>
  <c r="DF66" i="3"/>
  <c r="DH63" i="3"/>
  <c r="DG63" i="3"/>
  <c r="DF63" i="3"/>
  <c r="DH62" i="3"/>
  <c r="DG62" i="3"/>
  <c r="DF62" i="3"/>
  <c r="DH61" i="3"/>
  <c r="DG61" i="3"/>
  <c r="DF61" i="3"/>
  <c r="DH60" i="3"/>
  <c r="DG60" i="3"/>
  <c r="DF60" i="3"/>
  <c r="DH59" i="3"/>
  <c r="DG59" i="3"/>
  <c r="DF59" i="3"/>
  <c r="DH54" i="3"/>
  <c r="DG54" i="3"/>
  <c r="DF54" i="3"/>
  <c r="DH53" i="3"/>
  <c r="DG53" i="3"/>
  <c r="DF53" i="3"/>
  <c r="DH52" i="3"/>
  <c r="DG52" i="3"/>
  <c r="DF52" i="3"/>
  <c r="DH51" i="3"/>
  <c r="DG51" i="3"/>
  <c r="DF51" i="3"/>
  <c r="DH50" i="3"/>
  <c r="DG50" i="3"/>
  <c r="DF50" i="3"/>
  <c r="DH47" i="3"/>
  <c r="DG47" i="3"/>
  <c r="DF47" i="3"/>
  <c r="DH46" i="3"/>
  <c r="DG46" i="3"/>
  <c r="DF46" i="3"/>
  <c r="DH45" i="3"/>
  <c r="DG45" i="3"/>
  <c r="DF45" i="3"/>
  <c r="DH44" i="3"/>
  <c r="DG44" i="3"/>
  <c r="DF44" i="3"/>
  <c r="DH43" i="3"/>
  <c r="DG43" i="3"/>
  <c r="DF43" i="3"/>
  <c r="DH42" i="3"/>
  <c r="DG42" i="3"/>
  <c r="DF42" i="3"/>
  <c r="DH41" i="3"/>
  <c r="DG41" i="3"/>
  <c r="DF41" i="3"/>
  <c r="DH38" i="3"/>
  <c r="DG38" i="3"/>
  <c r="DF38" i="3"/>
  <c r="DH37" i="3"/>
  <c r="DG37" i="3"/>
  <c r="DF37" i="3"/>
  <c r="DH36" i="3"/>
  <c r="DG36" i="3"/>
  <c r="DF36" i="3"/>
  <c r="DH35" i="3"/>
  <c r="DG35" i="3"/>
  <c r="DF35" i="3"/>
  <c r="DH34" i="3"/>
  <c r="DG34" i="3"/>
  <c r="DF34" i="3"/>
  <c r="DH33" i="3"/>
  <c r="DG33" i="3"/>
  <c r="DF33" i="3"/>
  <c r="DH32" i="3"/>
  <c r="DG32" i="3"/>
  <c r="DF32" i="3"/>
  <c r="DH28" i="3"/>
  <c r="DG28" i="3"/>
  <c r="DF28" i="3"/>
  <c r="DH27" i="3"/>
  <c r="DG27" i="3"/>
  <c r="DF27" i="3"/>
  <c r="DH26" i="3"/>
  <c r="DG26" i="3"/>
  <c r="DF26" i="3"/>
  <c r="DH25" i="3"/>
  <c r="DG25" i="3"/>
  <c r="DF25" i="3"/>
  <c r="DH24" i="3"/>
  <c r="DG24" i="3"/>
  <c r="DF24" i="3"/>
  <c r="DH23" i="3"/>
  <c r="DG23" i="3"/>
  <c r="DF23" i="3"/>
  <c r="DH22" i="3"/>
  <c r="DG22" i="3"/>
  <c r="DF22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4" i="3"/>
  <c r="DG14" i="3"/>
  <c r="DF14" i="3"/>
  <c r="DH13" i="3"/>
  <c r="DG13" i="3"/>
  <c r="DF13" i="3"/>
  <c r="DH12" i="3"/>
  <c r="DG12" i="3"/>
  <c r="DF12" i="3"/>
  <c r="DH9" i="3"/>
  <c r="DG9" i="3"/>
  <c r="DF9" i="3"/>
  <c r="DH8" i="3"/>
  <c r="DG8" i="3"/>
  <c r="DF8" i="3"/>
  <c r="DH7" i="3"/>
  <c r="DG7" i="3"/>
  <c r="DF7" i="3"/>
  <c r="DH6" i="3"/>
  <c r="DG6" i="3"/>
  <c r="DF6" i="3"/>
  <c r="DH5" i="3"/>
  <c r="DG5" i="3"/>
  <c r="DF5" i="3"/>
  <c r="DH4" i="3"/>
  <c r="DG4" i="3"/>
  <c r="DF4" i="3"/>
  <c r="DH3" i="3"/>
  <c r="DG3" i="3"/>
  <c r="DF3" i="3"/>
  <c r="CC2" i="2" s="1"/>
  <c r="DH2" i="3"/>
  <c r="CC4" i="2" s="1"/>
  <c r="DG2" i="3"/>
  <c r="CC3" i="2" s="1"/>
  <c r="DF2" i="3"/>
  <c r="DE147" i="3"/>
  <c r="DD147" i="3"/>
  <c r="DC147" i="3"/>
  <c r="DE146" i="3"/>
  <c r="DD146" i="3"/>
  <c r="DC146" i="3"/>
  <c r="DE145" i="3"/>
  <c r="DD145" i="3"/>
  <c r="DC145" i="3"/>
  <c r="DE144" i="3"/>
  <c r="DD144" i="3"/>
  <c r="DC144" i="3"/>
  <c r="DE143" i="3"/>
  <c r="DD143" i="3"/>
  <c r="DC143" i="3"/>
  <c r="DE142" i="3"/>
  <c r="DD142" i="3"/>
  <c r="DC142" i="3"/>
  <c r="DE141" i="3"/>
  <c r="DD141" i="3"/>
  <c r="DC141" i="3"/>
  <c r="DE140" i="3"/>
  <c r="DD140" i="3"/>
  <c r="DC140" i="3"/>
  <c r="DE137" i="3"/>
  <c r="DD137" i="3"/>
  <c r="DC137" i="3"/>
  <c r="DE136" i="3"/>
  <c r="DD136" i="3"/>
  <c r="DC136" i="3"/>
  <c r="DE135" i="3"/>
  <c r="DD135" i="3"/>
  <c r="DC135" i="3"/>
  <c r="DE134" i="3"/>
  <c r="DD134" i="3"/>
  <c r="DC134" i="3"/>
  <c r="DE133" i="3"/>
  <c r="DD133" i="3"/>
  <c r="DC133" i="3"/>
  <c r="DE132" i="3"/>
  <c r="DD132" i="3"/>
  <c r="DC132" i="3"/>
  <c r="DE129" i="3"/>
  <c r="DD129" i="3"/>
  <c r="DC129" i="3"/>
  <c r="DE128" i="3"/>
  <c r="DD128" i="3"/>
  <c r="DC128" i="3"/>
  <c r="DE127" i="3"/>
  <c r="DD127" i="3"/>
  <c r="DC127" i="3"/>
  <c r="DE126" i="3"/>
  <c r="DD126" i="3"/>
  <c r="DC126" i="3"/>
  <c r="DE125" i="3"/>
  <c r="DD125" i="3"/>
  <c r="DC125" i="3"/>
  <c r="DE124" i="3"/>
  <c r="DD124" i="3"/>
  <c r="DC124" i="3"/>
  <c r="DE121" i="3"/>
  <c r="DD121" i="3"/>
  <c r="DC121" i="3"/>
  <c r="DE120" i="3"/>
  <c r="DD120" i="3"/>
  <c r="DC120" i="3"/>
  <c r="DE119" i="3"/>
  <c r="DD119" i="3"/>
  <c r="DC119" i="3"/>
  <c r="DE118" i="3"/>
  <c r="DD118" i="3"/>
  <c r="DC118" i="3"/>
  <c r="DE117" i="3"/>
  <c r="DD117" i="3"/>
  <c r="DC117" i="3"/>
  <c r="DE116" i="3"/>
  <c r="DD116" i="3"/>
  <c r="DC116" i="3"/>
  <c r="DE115" i="3"/>
  <c r="DD115" i="3"/>
  <c r="DC115" i="3"/>
  <c r="DE112" i="3"/>
  <c r="DD112" i="3"/>
  <c r="DC112" i="3"/>
  <c r="DE111" i="3"/>
  <c r="DD111" i="3"/>
  <c r="DC111" i="3"/>
  <c r="DE110" i="3"/>
  <c r="DD110" i="3"/>
  <c r="DC110" i="3"/>
  <c r="DE109" i="3"/>
  <c r="DD109" i="3"/>
  <c r="DC109" i="3"/>
  <c r="DE108" i="3"/>
  <c r="DD108" i="3"/>
  <c r="DC108" i="3"/>
  <c r="DE107" i="3"/>
  <c r="DD107" i="3"/>
  <c r="DC107" i="3"/>
  <c r="DE104" i="3"/>
  <c r="DD104" i="3"/>
  <c r="DC104" i="3"/>
  <c r="DE103" i="3"/>
  <c r="DD103" i="3"/>
  <c r="DC103" i="3"/>
  <c r="DE102" i="3"/>
  <c r="DD102" i="3"/>
  <c r="DC102" i="3"/>
  <c r="DE101" i="3"/>
  <c r="DD101" i="3"/>
  <c r="DC101" i="3"/>
  <c r="DE100" i="3"/>
  <c r="DD100" i="3"/>
  <c r="DC100" i="3"/>
  <c r="DE99" i="3"/>
  <c r="DD99" i="3"/>
  <c r="DC99" i="3"/>
  <c r="DE96" i="3"/>
  <c r="DD96" i="3"/>
  <c r="DC96" i="3"/>
  <c r="DE95" i="3"/>
  <c r="DD95" i="3"/>
  <c r="DC95" i="3"/>
  <c r="DE94" i="3"/>
  <c r="DD94" i="3"/>
  <c r="DC94" i="3"/>
  <c r="DE93" i="3"/>
  <c r="DD93" i="3"/>
  <c r="DC93" i="3"/>
  <c r="DE92" i="3"/>
  <c r="DD92" i="3"/>
  <c r="DC92" i="3"/>
  <c r="DE91" i="3"/>
  <c r="DD91" i="3"/>
  <c r="DC91" i="3"/>
  <c r="DE90" i="3"/>
  <c r="DD90" i="3"/>
  <c r="DC90" i="3"/>
  <c r="DE87" i="3"/>
  <c r="DD87" i="3"/>
  <c r="DC87" i="3"/>
  <c r="DE86" i="3"/>
  <c r="DD86" i="3"/>
  <c r="DC86" i="3"/>
  <c r="DE85" i="3"/>
  <c r="DD85" i="3"/>
  <c r="DC85" i="3"/>
  <c r="DE84" i="3"/>
  <c r="DD84" i="3"/>
  <c r="DC84" i="3"/>
  <c r="DE83" i="3"/>
  <c r="DD83" i="3"/>
  <c r="DC83" i="3"/>
  <c r="DE82" i="3"/>
  <c r="DD82" i="3"/>
  <c r="DC82" i="3"/>
  <c r="DE79" i="3"/>
  <c r="DD79" i="3"/>
  <c r="DC79" i="3"/>
  <c r="DE78" i="3"/>
  <c r="DD78" i="3"/>
  <c r="DC78" i="3"/>
  <c r="DE77" i="3"/>
  <c r="DD77" i="3"/>
  <c r="DC77" i="3"/>
  <c r="DE76" i="3"/>
  <c r="DD76" i="3"/>
  <c r="DC76" i="3"/>
  <c r="DE75" i="3"/>
  <c r="DD75" i="3"/>
  <c r="DC75" i="3"/>
  <c r="DE74" i="3"/>
  <c r="DD74" i="3"/>
  <c r="DC74" i="3"/>
  <c r="DE71" i="3"/>
  <c r="DD71" i="3"/>
  <c r="DC71" i="3"/>
  <c r="DE70" i="3"/>
  <c r="DD70" i="3"/>
  <c r="DC70" i="3"/>
  <c r="DE69" i="3"/>
  <c r="DD69" i="3"/>
  <c r="DC69" i="3"/>
  <c r="DE68" i="3"/>
  <c r="DD68" i="3"/>
  <c r="DC68" i="3"/>
  <c r="DE67" i="3"/>
  <c r="DD67" i="3"/>
  <c r="DC67" i="3"/>
  <c r="DE66" i="3"/>
  <c r="DD66" i="3"/>
  <c r="DC66" i="3"/>
  <c r="DE63" i="3"/>
  <c r="DD63" i="3"/>
  <c r="DC63" i="3"/>
  <c r="DE62" i="3"/>
  <c r="DD62" i="3"/>
  <c r="DC62" i="3"/>
  <c r="DE61" i="3"/>
  <c r="DD61" i="3"/>
  <c r="DC61" i="3"/>
  <c r="DE60" i="3"/>
  <c r="DD60" i="3"/>
  <c r="DC60" i="3"/>
  <c r="DE59" i="3"/>
  <c r="DD59" i="3"/>
  <c r="DC59" i="3"/>
  <c r="DE56" i="3"/>
  <c r="DD56" i="3"/>
  <c r="DC56" i="3"/>
  <c r="DE55" i="3"/>
  <c r="DD55" i="3"/>
  <c r="DC55" i="3"/>
  <c r="DE54" i="3"/>
  <c r="DD54" i="3"/>
  <c r="DC54" i="3"/>
  <c r="DE53" i="3"/>
  <c r="DD53" i="3"/>
  <c r="DC53" i="3"/>
  <c r="DE52" i="3"/>
  <c r="DD52" i="3"/>
  <c r="DC52" i="3"/>
  <c r="DE51" i="3"/>
  <c r="DD51" i="3"/>
  <c r="DC51" i="3"/>
  <c r="DE50" i="3"/>
  <c r="DD50" i="3"/>
  <c r="DC50" i="3"/>
  <c r="DE46" i="3"/>
  <c r="DD46" i="3"/>
  <c r="DC46" i="3"/>
  <c r="DE45" i="3"/>
  <c r="DD45" i="3"/>
  <c r="DC45" i="3"/>
  <c r="DE44" i="3"/>
  <c r="DD44" i="3"/>
  <c r="DC44" i="3"/>
  <c r="DE43" i="3"/>
  <c r="DD43" i="3"/>
  <c r="DC43" i="3"/>
  <c r="DE42" i="3"/>
  <c r="DD42" i="3"/>
  <c r="DC42" i="3"/>
  <c r="DE41" i="3"/>
  <c r="DD41" i="3"/>
  <c r="DC41" i="3"/>
  <c r="DE37" i="3"/>
  <c r="DD37" i="3"/>
  <c r="DC37" i="3"/>
  <c r="DE36" i="3"/>
  <c r="DD36" i="3"/>
  <c r="DC36" i="3"/>
  <c r="DE35" i="3"/>
  <c r="DD35" i="3"/>
  <c r="DC35" i="3"/>
  <c r="DE34" i="3"/>
  <c r="DD34" i="3"/>
  <c r="DC34" i="3"/>
  <c r="DE33" i="3"/>
  <c r="DD33" i="3"/>
  <c r="DC33" i="3"/>
  <c r="DE32" i="3"/>
  <c r="DD32" i="3"/>
  <c r="DC32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5" i="3"/>
  <c r="DD25" i="3"/>
  <c r="DC25" i="3"/>
  <c r="DE24" i="3"/>
  <c r="DD24" i="3"/>
  <c r="DC24" i="3"/>
  <c r="DE23" i="3"/>
  <c r="DD23" i="3"/>
  <c r="DC23" i="3"/>
  <c r="DE22" i="3"/>
  <c r="DD22" i="3"/>
  <c r="DC22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4" i="3"/>
  <c r="DD14" i="3"/>
  <c r="DC14" i="3"/>
  <c r="DE13" i="3"/>
  <c r="DD13" i="3"/>
  <c r="DC13" i="3"/>
  <c r="DE12" i="3"/>
  <c r="DD12" i="3"/>
  <c r="DC12" i="3"/>
  <c r="DE9" i="3"/>
  <c r="DD9" i="3"/>
  <c r="DC9" i="3"/>
  <c r="DE8" i="3"/>
  <c r="DD8" i="3"/>
  <c r="DC8" i="3"/>
  <c r="DE7" i="3"/>
  <c r="DD7" i="3"/>
  <c r="DC7" i="3"/>
  <c r="DE6" i="3"/>
  <c r="BZ4" i="2" s="1"/>
  <c r="DD6" i="3"/>
  <c r="DC6" i="3"/>
  <c r="DE5" i="3"/>
  <c r="DD5" i="3"/>
  <c r="DC5" i="3"/>
  <c r="DE4" i="3"/>
  <c r="DD4" i="3"/>
  <c r="BY3" i="2" s="1"/>
  <c r="DC4" i="3"/>
  <c r="BZ2" i="2" s="1"/>
  <c r="DE3" i="3"/>
  <c r="DD3" i="3"/>
  <c r="DC3" i="3"/>
  <c r="DE2" i="3"/>
  <c r="DD2" i="3"/>
  <c r="BZ3" i="2" s="1"/>
  <c r="DC2" i="3"/>
  <c r="BF11" i="2"/>
  <c r="BD147" i="3"/>
  <c r="AY147" i="3"/>
  <c r="BD146" i="3"/>
  <c r="AY146" i="3"/>
  <c r="BD145" i="3"/>
  <c r="AY145" i="3"/>
  <c r="BD144" i="3"/>
  <c r="AY144" i="3"/>
  <c r="BD143" i="3"/>
  <c r="AY143" i="3"/>
  <c r="BD142" i="3"/>
  <c r="AY142" i="3"/>
  <c r="BD141" i="3"/>
  <c r="AY141" i="3"/>
  <c r="BD140" i="3"/>
  <c r="AY140" i="3"/>
  <c r="BD137" i="3"/>
  <c r="AY137" i="3"/>
  <c r="BD136" i="3"/>
  <c r="AY136" i="3"/>
  <c r="BD135" i="3"/>
  <c r="AY135" i="3"/>
  <c r="BD134" i="3"/>
  <c r="AY134" i="3"/>
  <c r="BD133" i="3"/>
  <c r="AY133" i="3"/>
  <c r="BD132" i="3"/>
  <c r="AY132" i="3"/>
  <c r="BD128" i="3"/>
  <c r="AY128" i="3"/>
  <c r="BD127" i="3"/>
  <c r="AY127" i="3"/>
  <c r="BD126" i="3"/>
  <c r="AY126" i="3"/>
  <c r="BD125" i="3"/>
  <c r="AY125" i="3"/>
  <c r="BD124" i="3"/>
  <c r="AY124" i="3"/>
  <c r="BD120" i="3"/>
  <c r="AY120" i="3"/>
  <c r="BD119" i="3"/>
  <c r="AY119" i="3"/>
  <c r="BD118" i="3"/>
  <c r="AY118" i="3"/>
  <c r="BD117" i="3"/>
  <c r="AY117" i="3"/>
  <c r="BD116" i="3"/>
  <c r="AY116" i="3"/>
  <c r="BD115" i="3"/>
  <c r="AY115" i="3"/>
  <c r="BD112" i="3"/>
  <c r="AY112" i="3"/>
  <c r="BD111" i="3"/>
  <c r="AY111" i="3"/>
  <c r="BD110" i="3"/>
  <c r="AY110" i="3"/>
  <c r="BD109" i="3"/>
  <c r="AY109" i="3"/>
  <c r="BD108" i="3"/>
  <c r="AY108" i="3"/>
  <c r="BD107" i="3"/>
  <c r="AY107" i="3"/>
  <c r="BD103" i="3"/>
  <c r="AY103" i="3"/>
  <c r="BD102" i="3"/>
  <c r="AY102" i="3"/>
  <c r="BD101" i="3"/>
  <c r="AY101" i="3"/>
  <c r="BD100" i="3"/>
  <c r="AY100" i="3"/>
  <c r="BD99" i="3"/>
  <c r="AY99" i="3"/>
  <c r="BD96" i="3"/>
  <c r="AY96" i="3"/>
  <c r="BD95" i="3"/>
  <c r="AY95" i="3"/>
  <c r="BD94" i="3"/>
  <c r="AY94" i="3"/>
  <c r="BD93" i="3"/>
  <c r="AY93" i="3"/>
  <c r="BD92" i="3"/>
  <c r="AY92" i="3"/>
  <c r="BD91" i="3"/>
  <c r="AY91" i="3"/>
  <c r="BD90" i="3"/>
  <c r="AY90" i="3"/>
  <c r="BD86" i="3"/>
  <c r="AY86" i="3"/>
  <c r="BD85" i="3"/>
  <c r="AY85" i="3"/>
  <c r="BD84" i="3"/>
  <c r="AY84" i="3"/>
  <c r="BD83" i="3"/>
  <c r="AY83" i="3"/>
  <c r="BD82" i="3"/>
  <c r="AY82" i="3"/>
  <c r="BD78" i="3"/>
  <c r="AY78" i="3"/>
  <c r="BD77" i="3"/>
  <c r="AY77" i="3"/>
  <c r="BD76" i="3"/>
  <c r="AY76" i="3"/>
  <c r="BD75" i="3"/>
  <c r="AY75" i="3"/>
  <c r="BD74" i="3"/>
  <c r="AY74" i="3"/>
  <c r="BD70" i="3"/>
  <c r="AY70" i="3"/>
  <c r="BD69" i="3"/>
  <c r="AY69" i="3"/>
  <c r="BD68" i="3"/>
  <c r="AY68" i="3"/>
  <c r="BD67" i="3"/>
  <c r="AY67" i="3"/>
  <c r="BD66" i="3"/>
  <c r="AY66" i="3"/>
  <c r="BD62" i="3"/>
  <c r="AY62" i="3"/>
  <c r="BD61" i="3"/>
  <c r="AY61" i="3"/>
  <c r="BD60" i="3"/>
  <c r="AY60" i="3"/>
  <c r="BD59" i="3"/>
  <c r="AY59" i="3"/>
  <c r="BD55" i="3"/>
  <c r="AY55" i="3"/>
  <c r="BD54" i="3"/>
  <c r="AY54" i="3"/>
  <c r="BD53" i="3"/>
  <c r="AY53" i="3"/>
  <c r="BD52" i="3"/>
  <c r="AY52" i="3"/>
  <c r="BD51" i="3"/>
  <c r="AY51" i="3"/>
  <c r="BD50" i="3"/>
  <c r="AY50" i="3"/>
  <c r="BD46" i="3"/>
  <c r="AY46" i="3"/>
  <c r="BD45" i="3"/>
  <c r="AY45" i="3"/>
  <c r="BD44" i="3"/>
  <c r="AY44" i="3"/>
  <c r="BD43" i="3"/>
  <c r="AY43" i="3"/>
  <c r="BD42" i="3"/>
  <c r="AY42" i="3"/>
  <c r="BD41" i="3"/>
  <c r="AY41" i="3"/>
  <c r="BD37" i="3"/>
  <c r="AY37" i="3"/>
  <c r="BD36" i="3"/>
  <c r="AY36" i="3"/>
  <c r="BD35" i="3"/>
  <c r="AY35" i="3"/>
  <c r="BD34" i="3"/>
  <c r="AY34" i="3"/>
  <c r="BD33" i="3"/>
  <c r="AY33" i="3"/>
  <c r="BD32" i="3"/>
  <c r="AY32" i="3"/>
  <c r="BD28" i="3"/>
  <c r="AY28" i="3"/>
  <c r="BD27" i="3"/>
  <c r="AY27" i="3"/>
  <c r="BD26" i="3"/>
  <c r="AY26" i="3"/>
  <c r="BD25" i="3"/>
  <c r="AY25" i="3"/>
  <c r="BD24" i="3"/>
  <c r="AY24" i="3"/>
  <c r="BD23" i="3"/>
  <c r="AY23" i="3"/>
  <c r="BD22" i="3"/>
  <c r="AY22" i="3"/>
  <c r="BD18" i="3"/>
  <c r="AY18" i="3"/>
  <c r="BD17" i="3"/>
  <c r="AY17" i="3"/>
  <c r="BD16" i="3"/>
  <c r="AY16" i="3"/>
  <c r="BD15" i="3"/>
  <c r="AY15" i="3"/>
  <c r="BD14" i="3"/>
  <c r="AY14" i="3"/>
  <c r="BD13" i="3"/>
  <c r="AY13" i="3"/>
  <c r="BD12" i="3"/>
  <c r="AY12" i="3"/>
  <c r="BD8" i="3"/>
  <c r="AY8" i="3"/>
  <c r="BD7" i="3"/>
  <c r="AY7" i="3"/>
  <c r="BD6" i="3"/>
  <c r="AY6" i="3"/>
  <c r="BD5" i="3"/>
  <c r="AY5" i="3"/>
  <c r="BD4" i="3"/>
  <c r="AY4" i="3"/>
  <c r="BD3" i="3"/>
  <c r="AY3" i="3"/>
  <c r="BD2" i="3"/>
  <c r="BH11" i="2" s="1"/>
  <c r="AY2" i="3"/>
  <c r="BH10" i="2" s="1"/>
  <c r="BC147" i="3"/>
  <c r="AX147" i="3"/>
  <c r="BC146" i="3"/>
  <c r="AX146" i="3"/>
  <c r="BC145" i="3"/>
  <c r="AX145" i="3"/>
  <c r="BC144" i="3"/>
  <c r="AX144" i="3"/>
  <c r="BC143" i="3"/>
  <c r="AX143" i="3"/>
  <c r="BC142" i="3"/>
  <c r="AX142" i="3"/>
  <c r="BC141" i="3"/>
  <c r="AX141" i="3"/>
  <c r="BC140" i="3"/>
  <c r="AX140" i="3"/>
  <c r="BC136" i="3"/>
  <c r="AX136" i="3"/>
  <c r="BC135" i="3"/>
  <c r="AX135" i="3"/>
  <c r="BC134" i="3"/>
  <c r="AX134" i="3"/>
  <c r="BC133" i="3"/>
  <c r="AX133" i="3"/>
  <c r="BC132" i="3"/>
  <c r="AX132" i="3"/>
  <c r="BC128" i="3"/>
  <c r="AX128" i="3"/>
  <c r="BC127" i="3"/>
  <c r="AX127" i="3"/>
  <c r="BC126" i="3"/>
  <c r="AX126" i="3"/>
  <c r="BC125" i="3"/>
  <c r="AX125" i="3"/>
  <c r="BC124" i="3"/>
  <c r="AX124" i="3"/>
  <c r="BC120" i="3"/>
  <c r="AX120" i="3"/>
  <c r="BC119" i="3"/>
  <c r="AX119" i="3"/>
  <c r="BC118" i="3"/>
  <c r="AX118" i="3"/>
  <c r="BC117" i="3"/>
  <c r="AX117" i="3"/>
  <c r="BC116" i="3"/>
  <c r="AX116" i="3"/>
  <c r="BC115" i="3"/>
  <c r="AX115" i="3"/>
  <c r="BC111" i="3"/>
  <c r="AX111" i="3"/>
  <c r="BC110" i="3"/>
  <c r="AX110" i="3"/>
  <c r="BC109" i="3"/>
  <c r="AX109" i="3"/>
  <c r="BC108" i="3"/>
  <c r="AX108" i="3"/>
  <c r="BC107" i="3"/>
  <c r="AX107" i="3"/>
  <c r="BC104" i="3"/>
  <c r="AX104" i="3"/>
  <c r="BC103" i="3"/>
  <c r="AX103" i="3"/>
  <c r="BC102" i="3"/>
  <c r="AX102" i="3"/>
  <c r="BC101" i="3"/>
  <c r="AX101" i="3"/>
  <c r="BC100" i="3"/>
  <c r="AX100" i="3"/>
  <c r="BC99" i="3"/>
  <c r="AX99" i="3"/>
  <c r="BC95" i="3"/>
  <c r="AX95" i="3"/>
  <c r="BC94" i="3"/>
  <c r="AX94" i="3"/>
  <c r="BC93" i="3"/>
  <c r="AX93" i="3"/>
  <c r="BC92" i="3"/>
  <c r="AX92" i="3"/>
  <c r="BC91" i="3"/>
  <c r="AX91" i="3"/>
  <c r="BC90" i="3"/>
  <c r="AX90" i="3"/>
  <c r="BC86" i="3"/>
  <c r="AX86" i="3"/>
  <c r="BC85" i="3"/>
  <c r="AX85" i="3"/>
  <c r="BC84" i="3"/>
  <c r="AX84" i="3"/>
  <c r="BC83" i="3"/>
  <c r="AX83" i="3"/>
  <c r="BC82" i="3"/>
  <c r="AX82" i="3"/>
  <c r="BC78" i="3"/>
  <c r="AX78" i="3"/>
  <c r="BC77" i="3"/>
  <c r="AX77" i="3"/>
  <c r="BC76" i="3"/>
  <c r="AX76" i="3"/>
  <c r="BC75" i="3"/>
  <c r="AX75" i="3"/>
  <c r="BC74" i="3"/>
  <c r="AX74" i="3"/>
  <c r="BC70" i="3"/>
  <c r="AX70" i="3"/>
  <c r="BC69" i="3"/>
  <c r="AX69" i="3"/>
  <c r="BC68" i="3"/>
  <c r="AX68" i="3"/>
  <c r="BC67" i="3"/>
  <c r="AX67" i="3"/>
  <c r="BC66" i="3"/>
  <c r="AX66" i="3"/>
  <c r="BC62" i="3"/>
  <c r="AX62" i="3"/>
  <c r="BC61" i="3"/>
  <c r="AX61" i="3"/>
  <c r="BC60" i="3"/>
  <c r="AX60" i="3"/>
  <c r="BC59" i="3"/>
  <c r="AX59" i="3"/>
  <c r="BC55" i="3"/>
  <c r="AX55" i="3"/>
  <c r="BC54" i="3"/>
  <c r="AX54" i="3"/>
  <c r="BC53" i="3"/>
  <c r="AX53" i="3"/>
  <c r="BC52" i="3"/>
  <c r="AX52" i="3"/>
  <c r="BC51" i="3"/>
  <c r="AX51" i="3"/>
  <c r="BC50" i="3"/>
  <c r="AX50" i="3"/>
  <c r="BC47" i="3"/>
  <c r="AX47" i="3"/>
  <c r="BC46" i="3"/>
  <c r="AX46" i="3"/>
  <c r="BC45" i="3"/>
  <c r="AX45" i="3"/>
  <c r="BC44" i="3"/>
  <c r="AX44" i="3"/>
  <c r="BC43" i="3"/>
  <c r="AX43" i="3"/>
  <c r="BC42" i="3"/>
  <c r="AX42" i="3"/>
  <c r="BC41" i="3"/>
  <c r="AX41" i="3"/>
  <c r="BC37" i="3"/>
  <c r="AX37" i="3"/>
  <c r="BC36" i="3"/>
  <c r="AX36" i="3"/>
  <c r="BC35" i="3"/>
  <c r="AX35" i="3"/>
  <c r="BC34" i="3"/>
  <c r="AX34" i="3"/>
  <c r="BC33" i="3"/>
  <c r="AX33" i="3"/>
  <c r="BC32" i="3"/>
  <c r="AX32" i="3"/>
  <c r="BC28" i="3"/>
  <c r="AX28" i="3"/>
  <c r="BC27" i="3"/>
  <c r="AX27" i="3"/>
  <c r="BC26" i="3"/>
  <c r="AX26" i="3"/>
  <c r="BC25" i="3"/>
  <c r="AX25" i="3"/>
  <c r="BC24" i="3"/>
  <c r="AX24" i="3"/>
  <c r="BC23" i="3"/>
  <c r="AX23" i="3"/>
  <c r="BC22" i="3"/>
  <c r="AX22" i="3"/>
  <c r="BC19" i="3"/>
  <c r="AX19" i="3"/>
  <c r="BC18" i="3"/>
  <c r="AX18" i="3"/>
  <c r="BC17" i="3"/>
  <c r="AX17" i="3"/>
  <c r="BC16" i="3"/>
  <c r="AX16" i="3"/>
  <c r="BC15" i="3"/>
  <c r="AX15" i="3"/>
  <c r="BC14" i="3"/>
  <c r="AX14" i="3"/>
  <c r="BC13" i="3"/>
  <c r="AX13" i="3"/>
  <c r="BC12" i="3"/>
  <c r="AX12" i="3"/>
  <c r="BC8" i="3"/>
  <c r="AX8" i="3"/>
  <c r="BC7" i="3"/>
  <c r="AX7" i="3"/>
  <c r="BC6" i="3"/>
  <c r="AX6" i="3"/>
  <c r="BC5" i="3"/>
  <c r="AX5" i="3"/>
  <c r="BC4" i="3"/>
  <c r="AX4" i="3"/>
  <c r="BC3" i="3"/>
  <c r="BE11" i="2" s="1"/>
  <c r="AX3" i="3"/>
  <c r="BC2" i="3"/>
  <c r="AX2" i="3"/>
  <c r="BE10" i="2" s="1"/>
  <c r="BB146" i="3"/>
  <c r="AW146" i="3"/>
  <c r="BB145" i="3"/>
  <c r="AW145" i="3"/>
  <c r="BB144" i="3"/>
  <c r="AW144" i="3"/>
  <c r="BB143" i="3"/>
  <c r="AW143" i="3"/>
  <c r="BB142" i="3"/>
  <c r="AW142" i="3"/>
  <c r="BB141" i="3"/>
  <c r="AW141" i="3"/>
  <c r="BB140" i="3"/>
  <c r="AW140" i="3"/>
  <c r="BB137" i="3"/>
  <c r="AW137" i="3"/>
  <c r="BB136" i="3"/>
  <c r="AW136" i="3"/>
  <c r="BB135" i="3"/>
  <c r="AW135" i="3"/>
  <c r="BB134" i="3"/>
  <c r="AW134" i="3"/>
  <c r="BB133" i="3"/>
  <c r="AW133" i="3"/>
  <c r="BB132" i="3"/>
  <c r="AW132" i="3"/>
  <c r="BB129" i="3"/>
  <c r="AW129" i="3"/>
  <c r="BB128" i="3"/>
  <c r="AW128" i="3"/>
  <c r="BB127" i="3"/>
  <c r="AW127" i="3"/>
  <c r="BB126" i="3"/>
  <c r="AW126" i="3"/>
  <c r="BB125" i="3"/>
  <c r="AW125" i="3"/>
  <c r="BB124" i="3"/>
  <c r="AW124" i="3"/>
  <c r="BB121" i="3"/>
  <c r="AW121" i="3"/>
  <c r="BB120" i="3"/>
  <c r="AW120" i="3"/>
  <c r="BB119" i="3"/>
  <c r="AW119" i="3"/>
  <c r="BB118" i="3"/>
  <c r="AW118" i="3"/>
  <c r="BB117" i="3"/>
  <c r="AW117" i="3"/>
  <c r="BB116" i="3"/>
  <c r="AW116" i="3"/>
  <c r="BB115" i="3"/>
  <c r="AW115" i="3"/>
  <c r="BB112" i="3"/>
  <c r="AW112" i="3"/>
  <c r="BB111" i="3"/>
  <c r="AW111" i="3"/>
  <c r="BB110" i="3"/>
  <c r="AW110" i="3"/>
  <c r="BB109" i="3"/>
  <c r="AW109" i="3"/>
  <c r="BB108" i="3"/>
  <c r="AW108" i="3"/>
  <c r="BB107" i="3"/>
  <c r="AW107" i="3"/>
  <c r="BB104" i="3"/>
  <c r="AW104" i="3"/>
  <c r="BB103" i="3"/>
  <c r="AW103" i="3"/>
  <c r="BB102" i="3"/>
  <c r="AW102" i="3"/>
  <c r="BB101" i="3"/>
  <c r="AW101" i="3"/>
  <c r="BB100" i="3"/>
  <c r="AW100" i="3"/>
  <c r="BB99" i="3"/>
  <c r="AW99" i="3"/>
  <c r="BB96" i="3"/>
  <c r="AW96" i="3"/>
  <c r="BB95" i="3"/>
  <c r="AW95" i="3"/>
  <c r="BB94" i="3"/>
  <c r="AW94" i="3"/>
  <c r="BB93" i="3"/>
  <c r="AW93" i="3"/>
  <c r="BB92" i="3"/>
  <c r="AW92" i="3"/>
  <c r="BB91" i="3"/>
  <c r="AW91" i="3"/>
  <c r="BB90" i="3"/>
  <c r="AW90" i="3"/>
  <c r="BB87" i="3"/>
  <c r="AW87" i="3"/>
  <c r="BB86" i="3"/>
  <c r="AW86" i="3"/>
  <c r="BB85" i="3"/>
  <c r="AW85" i="3"/>
  <c r="BB84" i="3"/>
  <c r="AW84" i="3"/>
  <c r="BB83" i="3"/>
  <c r="AW83" i="3"/>
  <c r="BB82" i="3"/>
  <c r="AW82" i="3"/>
  <c r="BB78" i="3"/>
  <c r="AW78" i="3"/>
  <c r="BB77" i="3"/>
  <c r="AW77" i="3"/>
  <c r="BB76" i="3"/>
  <c r="AW76" i="3"/>
  <c r="BB75" i="3"/>
  <c r="AW75" i="3"/>
  <c r="BB74" i="3"/>
  <c r="AW74" i="3"/>
  <c r="BB71" i="3"/>
  <c r="AW71" i="3"/>
  <c r="BB70" i="3"/>
  <c r="AW70" i="3"/>
  <c r="BB69" i="3"/>
  <c r="AW69" i="3"/>
  <c r="BB68" i="3"/>
  <c r="AW68" i="3"/>
  <c r="BB67" i="3"/>
  <c r="AW67" i="3"/>
  <c r="BB66" i="3"/>
  <c r="AW66" i="3"/>
  <c r="BB63" i="3"/>
  <c r="AW63" i="3"/>
  <c r="BB62" i="3"/>
  <c r="AW62" i="3"/>
  <c r="BB61" i="3"/>
  <c r="AW61" i="3"/>
  <c r="BB60" i="3"/>
  <c r="AW60" i="3"/>
  <c r="BB59" i="3"/>
  <c r="AW59" i="3"/>
  <c r="BB54" i="3"/>
  <c r="AW54" i="3"/>
  <c r="BB53" i="3"/>
  <c r="AW53" i="3"/>
  <c r="BB52" i="3"/>
  <c r="AW52" i="3"/>
  <c r="BB51" i="3"/>
  <c r="AW51" i="3"/>
  <c r="BB50" i="3"/>
  <c r="AW50" i="3"/>
  <c r="BB47" i="3"/>
  <c r="AW47" i="3"/>
  <c r="BB46" i="3"/>
  <c r="AW46" i="3"/>
  <c r="BB45" i="3"/>
  <c r="AW45" i="3"/>
  <c r="BB44" i="3"/>
  <c r="AW44" i="3"/>
  <c r="BB43" i="3"/>
  <c r="AW43" i="3"/>
  <c r="BB42" i="3"/>
  <c r="AW42" i="3"/>
  <c r="BB41" i="3"/>
  <c r="AW41" i="3"/>
  <c r="BB38" i="3"/>
  <c r="AW38" i="3"/>
  <c r="BB37" i="3"/>
  <c r="AW37" i="3"/>
  <c r="BB36" i="3"/>
  <c r="AW36" i="3"/>
  <c r="BB35" i="3"/>
  <c r="AW35" i="3"/>
  <c r="BB34" i="3"/>
  <c r="AW34" i="3"/>
  <c r="BB33" i="3"/>
  <c r="AW33" i="3"/>
  <c r="BB32" i="3"/>
  <c r="AW32" i="3"/>
  <c r="BB28" i="3"/>
  <c r="AW28" i="3"/>
  <c r="BB27" i="3"/>
  <c r="AW27" i="3"/>
  <c r="BB26" i="3"/>
  <c r="AW26" i="3"/>
  <c r="BB25" i="3"/>
  <c r="AW25" i="3"/>
  <c r="BB24" i="3"/>
  <c r="AW24" i="3"/>
  <c r="BB23" i="3"/>
  <c r="AW23" i="3"/>
  <c r="BB22" i="3"/>
  <c r="AW22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3" i="3"/>
  <c r="AW13" i="3"/>
  <c r="BB12" i="3"/>
  <c r="AW12" i="3"/>
  <c r="BB9" i="3"/>
  <c r="AW9" i="3"/>
  <c r="BB8" i="3"/>
  <c r="AW8" i="3"/>
  <c r="BB7" i="3"/>
  <c r="AW7" i="3"/>
  <c r="BB6" i="3"/>
  <c r="AW6" i="3"/>
  <c r="BB5" i="3"/>
  <c r="AW5" i="3"/>
  <c r="BB4" i="3"/>
  <c r="AW4" i="3"/>
  <c r="BB3" i="3"/>
  <c r="AW3" i="3"/>
  <c r="BB2" i="3"/>
  <c r="BB11" i="2" s="1"/>
  <c r="AW2" i="3"/>
  <c r="BB10" i="2" s="1"/>
  <c r="BA147" i="3"/>
  <c r="AV147" i="3"/>
  <c r="BA146" i="3"/>
  <c r="AV146" i="3"/>
  <c r="BA145" i="3"/>
  <c r="AV145" i="3"/>
  <c r="BA144" i="3"/>
  <c r="AV144" i="3"/>
  <c r="BA143" i="3"/>
  <c r="AV143" i="3"/>
  <c r="BA142" i="3"/>
  <c r="AV142" i="3"/>
  <c r="BA141" i="3"/>
  <c r="AV141" i="3"/>
  <c r="BA140" i="3"/>
  <c r="AV140" i="3"/>
  <c r="BA137" i="3"/>
  <c r="AV137" i="3"/>
  <c r="BA136" i="3"/>
  <c r="AV136" i="3"/>
  <c r="BA135" i="3"/>
  <c r="AV135" i="3"/>
  <c r="BA134" i="3"/>
  <c r="AV134" i="3"/>
  <c r="BA133" i="3"/>
  <c r="AV133" i="3"/>
  <c r="BA132" i="3"/>
  <c r="AV132" i="3"/>
  <c r="BA129" i="3"/>
  <c r="AV129" i="3"/>
  <c r="BA128" i="3"/>
  <c r="AV128" i="3"/>
  <c r="BA127" i="3"/>
  <c r="AV127" i="3"/>
  <c r="BA126" i="3"/>
  <c r="AV126" i="3"/>
  <c r="BA125" i="3"/>
  <c r="AV125" i="3"/>
  <c r="BA124" i="3"/>
  <c r="AV124" i="3"/>
  <c r="BA121" i="3"/>
  <c r="AV121" i="3"/>
  <c r="BA120" i="3"/>
  <c r="AV120" i="3"/>
  <c r="BA119" i="3"/>
  <c r="AV119" i="3"/>
  <c r="BA118" i="3"/>
  <c r="AV118" i="3"/>
  <c r="BA117" i="3"/>
  <c r="AV117" i="3"/>
  <c r="BA116" i="3"/>
  <c r="AV116" i="3"/>
  <c r="BA115" i="3"/>
  <c r="AV115" i="3"/>
  <c r="BA112" i="3"/>
  <c r="AV112" i="3"/>
  <c r="BA111" i="3"/>
  <c r="AV111" i="3"/>
  <c r="BA110" i="3"/>
  <c r="AV110" i="3"/>
  <c r="BA109" i="3"/>
  <c r="AV109" i="3"/>
  <c r="BA108" i="3"/>
  <c r="AV108" i="3"/>
  <c r="BA107" i="3"/>
  <c r="AV107" i="3"/>
  <c r="BA104" i="3"/>
  <c r="AV104" i="3"/>
  <c r="BA103" i="3"/>
  <c r="AV103" i="3"/>
  <c r="BA102" i="3"/>
  <c r="AV102" i="3"/>
  <c r="BA101" i="3"/>
  <c r="AV101" i="3"/>
  <c r="BA100" i="3"/>
  <c r="AV100" i="3"/>
  <c r="BA99" i="3"/>
  <c r="AV99" i="3"/>
  <c r="BA96" i="3"/>
  <c r="AV96" i="3"/>
  <c r="BA95" i="3"/>
  <c r="AV95" i="3"/>
  <c r="BA94" i="3"/>
  <c r="AV94" i="3"/>
  <c r="BA93" i="3"/>
  <c r="AV93" i="3"/>
  <c r="BA92" i="3"/>
  <c r="AV92" i="3"/>
  <c r="BA91" i="3"/>
  <c r="AV91" i="3"/>
  <c r="BA90" i="3"/>
  <c r="AV90" i="3"/>
  <c r="BA87" i="3"/>
  <c r="AV87" i="3"/>
  <c r="BA86" i="3"/>
  <c r="AV86" i="3"/>
  <c r="BA85" i="3"/>
  <c r="AV85" i="3"/>
  <c r="BA84" i="3"/>
  <c r="AV84" i="3"/>
  <c r="BA83" i="3"/>
  <c r="AV83" i="3"/>
  <c r="BA82" i="3"/>
  <c r="AV82" i="3"/>
  <c r="BA79" i="3"/>
  <c r="AV79" i="3"/>
  <c r="BA78" i="3"/>
  <c r="AV78" i="3"/>
  <c r="BA77" i="3"/>
  <c r="AV77" i="3"/>
  <c r="BA76" i="3"/>
  <c r="AV76" i="3"/>
  <c r="BA75" i="3"/>
  <c r="AV75" i="3"/>
  <c r="BA74" i="3"/>
  <c r="AV74" i="3"/>
  <c r="BA71" i="3"/>
  <c r="AV71" i="3"/>
  <c r="BA70" i="3"/>
  <c r="AV70" i="3"/>
  <c r="BA69" i="3"/>
  <c r="AV69" i="3"/>
  <c r="BA68" i="3"/>
  <c r="AV68" i="3"/>
  <c r="BA67" i="3"/>
  <c r="AV67" i="3"/>
  <c r="BA66" i="3"/>
  <c r="AV66" i="3"/>
  <c r="BA63" i="3"/>
  <c r="AV63" i="3"/>
  <c r="BA62" i="3"/>
  <c r="AV62" i="3"/>
  <c r="BA61" i="3"/>
  <c r="AV61" i="3"/>
  <c r="BA60" i="3"/>
  <c r="AV60" i="3"/>
  <c r="BA59" i="3"/>
  <c r="AV59" i="3"/>
  <c r="BA56" i="3"/>
  <c r="AV56" i="3"/>
  <c r="BA55" i="3"/>
  <c r="AV55" i="3"/>
  <c r="BA54" i="3"/>
  <c r="AV54" i="3"/>
  <c r="BA53" i="3"/>
  <c r="AV53" i="3"/>
  <c r="BA52" i="3"/>
  <c r="AV52" i="3"/>
  <c r="BA51" i="3"/>
  <c r="AV51" i="3"/>
  <c r="BA50" i="3"/>
  <c r="AV50" i="3"/>
  <c r="BA46" i="3"/>
  <c r="AV46" i="3"/>
  <c r="BA45" i="3"/>
  <c r="AV45" i="3"/>
  <c r="BA44" i="3"/>
  <c r="AV44" i="3"/>
  <c r="BA43" i="3"/>
  <c r="AV43" i="3"/>
  <c r="BA42" i="3"/>
  <c r="AV42" i="3"/>
  <c r="BA41" i="3"/>
  <c r="AV41" i="3"/>
  <c r="BA37" i="3"/>
  <c r="AV37" i="3"/>
  <c r="BA36" i="3"/>
  <c r="AV36" i="3"/>
  <c r="BA35" i="3"/>
  <c r="AV35" i="3"/>
  <c r="BA34" i="3"/>
  <c r="AV34" i="3"/>
  <c r="BA33" i="3"/>
  <c r="AV33" i="3"/>
  <c r="BA32" i="3"/>
  <c r="AV32" i="3"/>
  <c r="BA29" i="3"/>
  <c r="AV29" i="3"/>
  <c r="BA28" i="3"/>
  <c r="AV28" i="3"/>
  <c r="BA27" i="3"/>
  <c r="AV27" i="3"/>
  <c r="BA26" i="3"/>
  <c r="AV26" i="3"/>
  <c r="BA25" i="3"/>
  <c r="AV25" i="3"/>
  <c r="BA24" i="3"/>
  <c r="AV24" i="3"/>
  <c r="BA23" i="3"/>
  <c r="AV23" i="3"/>
  <c r="BA22" i="3"/>
  <c r="AV22" i="3"/>
  <c r="BA18" i="3"/>
  <c r="AV18" i="3"/>
  <c r="BA17" i="3"/>
  <c r="AV17" i="3"/>
  <c r="BA16" i="3"/>
  <c r="AV16" i="3"/>
  <c r="BA15" i="3"/>
  <c r="AV15" i="3"/>
  <c r="BA14" i="3"/>
  <c r="AV14" i="3"/>
  <c r="BA13" i="3"/>
  <c r="AV13" i="3"/>
  <c r="BA12" i="3"/>
  <c r="AV12" i="3"/>
  <c r="BA9" i="3"/>
  <c r="AV9" i="3"/>
  <c r="BA8" i="3"/>
  <c r="AV8" i="3"/>
  <c r="BA7" i="3"/>
  <c r="AV7" i="3"/>
  <c r="BA6" i="3"/>
  <c r="AV6" i="3"/>
  <c r="BA5" i="3"/>
  <c r="AV5" i="3"/>
  <c r="AY10" i="2" s="1"/>
  <c r="BA4" i="3"/>
  <c r="AV4" i="3"/>
  <c r="BA3" i="3"/>
  <c r="AY11" i="2" s="1"/>
  <c r="AV3" i="3"/>
  <c r="AZ10" i="2" s="1"/>
  <c r="BA2" i="3"/>
  <c r="AV2" i="3"/>
  <c r="AM147" i="3"/>
  <c r="AM146" i="3"/>
  <c r="AM145" i="3"/>
  <c r="AM144" i="3"/>
  <c r="AM143" i="3"/>
  <c r="AM142" i="3"/>
  <c r="AM141" i="3"/>
  <c r="AM140" i="3"/>
  <c r="AM137" i="3"/>
  <c r="AM136" i="3"/>
  <c r="AM135" i="3"/>
  <c r="AM134" i="3"/>
  <c r="AM133" i="3"/>
  <c r="AM132" i="3"/>
  <c r="AM128" i="3"/>
  <c r="AM127" i="3"/>
  <c r="AM126" i="3"/>
  <c r="AM125" i="3"/>
  <c r="AM124" i="3"/>
  <c r="AM120" i="3"/>
  <c r="AM119" i="3"/>
  <c r="AM118" i="3"/>
  <c r="AM117" i="3"/>
  <c r="AM116" i="3"/>
  <c r="AM115" i="3"/>
  <c r="AM112" i="3"/>
  <c r="AM111" i="3"/>
  <c r="AM110" i="3"/>
  <c r="AM109" i="3"/>
  <c r="AM108" i="3"/>
  <c r="AM107" i="3"/>
  <c r="AM103" i="3"/>
  <c r="AM102" i="3"/>
  <c r="AM101" i="3"/>
  <c r="AM100" i="3"/>
  <c r="AM99" i="3"/>
  <c r="AM96" i="3"/>
  <c r="AM95" i="3"/>
  <c r="AM94" i="3"/>
  <c r="AM93" i="3"/>
  <c r="AM92" i="3"/>
  <c r="AM91" i="3"/>
  <c r="AM90" i="3"/>
  <c r="AM86" i="3"/>
  <c r="AM85" i="3"/>
  <c r="AM84" i="3"/>
  <c r="AM83" i="3"/>
  <c r="AM82" i="3"/>
  <c r="AM78" i="3"/>
  <c r="AM77" i="3"/>
  <c r="AM76" i="3"/>
  <c r="AM75" i="3"/>
  <c r="AM74" i="3"/>
  <c r="AM70" i="3"/>
  <c r="AM69" i="3"/>
  <c r="AM68" i="3"/>
  <c r="AM67" i="3"/>
  <c r="AM66" i="3"/>
  <c r="AM62" i="3"/>
  <c r="AM61" i="3"/>
  <c r="AM60" i="3"/>
  <c r="AM59" i="3"/>
  <c r="AM55" i="3"/>
  <c r="AM54" i="3"/>
  <c r="AM53" i="3"/>
  <c r="AM52" i="3"/>
  <c r="AM51" i="3"/>
  <c r="AM50" i="3"/>
  <c r="AM46" i="3"/>
  <c r="AM45" i="3"/>
  <c r="AM44" i="3"/>
  <c r="AM43" i="3"/>
  <c r="AM42" i="3"/>
  <c r="AM41" i="3"/>
  <c r="AM37" i="3"/>
  <c r="AM36" i="3"/>
  <c r="AM35" i="3"/>
  <c r="AM34" i="3"/>
  <c r="AM33" i="3"/>
  <c r="AM32" i="3"/>
  <c r="AM28" i="3"/>
  <c r="AM27" i="3"/>
  <c r="AM26" i="3"/>
  <c r="AM25" i="3"/>
  <c r="AM24" i="3"/>
  <c r="AM23" i="3"/>
  <c r="AM22" i="3"/>
  <c r="AM18" i="3"/>
  <c r="AM17" i="3"/>
  <c r="AM16" i="3"/>
  <c r="AM15" i="3"/>
  <c r="AM14" i="3"/>
  <c r="AM13" i="3"/>
  <c r="AM12" i="3"/>
  <c r="AM8" i="3"/>
  <c r="AM7" i="3"/>
  <c r="AM6" i="3"/>
  <c r="AM5" i="3"/>
  <c r="AM4" i="3"/>
  <c r="AM3" i="3"/>
  <c r="AM2" i="3"/>
  <c r="BH8" i="2" s="1"/>
  <c r="AL147" i="3"/>
  <c r="AL146" i="3"/>
  <c r="AL145" i="3"/>
  <c r="AL144" i="3"/>
  <c r="AL143" i="3"/>
  <c r="AL142" i="3"/>
  <c r="AL141" i="3"/>
  <c r="AL140" i="3"/>
  <c r="AL136" i="3"/>
  <c r="AL135" i="3"/>
  <c r="AL134" i="3"/>
  <c r="AL133" i="3"/>
  <c r="AL132" i="3"/>
  <c r="AL128" i="3"/>
  <c r="AL127" i="3"/>
  <c r="AL126" i="3"/>
  <c r="AL125" i="3"/>
  <c r="AL124" i="3"/>
  <c r="AL120" i="3"/>
  <c r="AL119" i="3"/>
  <c r="AL118" i="3"/>
  <c r="AL117" i="3"/>
  <c r="AL116" i="3"/>
  <c r="AL115" i="3"/>
  <c r="AL111" i="3"/>
  <c r="AL110" i="3"/>
  <c r="AL109" i="3"/>
  <c r="AL108" i="3"/>
  <c r="AL107" i="3"/>
  <c r="AL104" i="3"/>
  <c r="AL103" i="3"/>
  <c r="AL102" i="3"/>
  <c r="AL101" i="3"/>
  <c r="AL100" i="3"/>
  <c r="AL99" i="3"/>
  <c r="AL95" i="3"/>
  <c r="AL94" i="3"/>
  <c r="AL93" i="3"/>
  <c r="AL92" i="3"/>
  <c r="AL91" i="3"/>
  <c r="AL90" i="3"/>
  <c r="AL86" i="3"/>
  <c r="AL85" i="3"/>
  <c r="AL84" i="3"/>
  <c r="AL83" i="3"/>
  <c r="AL82" i="3"/>
  <c r="AL78" i="3"/>
  <c r="AL77" i="3"/>
  <c r="AL76" i="3"/>
  <c r="AL75" i="3"/>
  <c r="AL74" i="3"/>
  <c r="AL70" i="3"/>
  <c r="AL69" i="3"/>
  <c r="AL68" i="3"/>
  <c r="AL67" i="3"/>
  <c r="AL66" i="3"/>
  <c r="AL62" i="3"/>
  <c r="AL61" i="3"/>
  <c r="AL60" i="3"/>
  <c r="AL59" i="3"/>
  <c r="AL55" i="3"/>
  <c r="AL54" i="3"/>
  <c r="AL53" i="3"/>
  <c r="AL52" i="3"/>
  <c r="AL51" i="3"/>
  <c r="AL50" i="3"/>
  <c r="AL47" i="3"/>
  <c r="AL46" i="3"/>
  <c r="AL45" i="3"/>
  <c r="AL44" i="3"/>
  <c r="AL43" i="3"/>
  <c r="AL42" i="3"/>
  <c r="AL41" i="3"/>
  <c r="AL37" i="3"/>
  <c r="AL36" i="3"/>
  <c r="AL35" i="3"/>
  <c r="AL34" i="3"/>
  <c r="AL33" i="3"/>
  <c r="AL32" i="3"/>
  <c r="AL28" i="3"/>
  <c r="AL27" i="3"/>
  <c r="AL26" i="3"/>
  <c r="AL25" i="3"/>
  <c r="AL24" i="3"/>
  <c r="AL23" i="3"/>
  <c r="AL22" i="3"/>
  <c r="AL19" i="3"/>
  <c r="AL18" i="3"/>
  <c r="AL17" i="3"/>
  <c r="AL16" i="3"/>
  <c r="AL15" i="3"/>
  <c r="AL14" i="3"/>
  <c r="AL13" i="3"/>
  <c r="AL12" i="3"/>
  <c r="AL8" i="3"/>
  <c r="AL7" i="3"/>
  <c r="BF8" i="2" s="1"/>
  <c r="AL6" i="3"/>
  <c r="BE8" i="2" s="1"/>
  <c r="AL5" i="3"/>
  <c r="AL4" i="3"/>
  <c r="AL3" i="3"/>
  <c r="AL2" i="3"/>
  <c r="AK146" i="3"/>
  <c r="AK145" i="3"/>
  <c r="AK144" i="3"/>
  <c r="AK143" i="3"/>
  <c r="AK142" i="3"/>
  <c r="AK141" i="3"/>
  <c r="AK140" i="3"/>
  <c r="AK137" i="3"/>
  <c r="AK136" i="3"/>
  <c r="AK135" i="3"/>
  <c r="AK134" i="3"/>
  <c r="AK133" i="3"/>
  <c r="AK132" i="3"/>
  <c r="AK129" i="3"/>
  <c r="AK128" i="3"/>
  <c r="AK127" i="3"/>
  <c r="AK126" i="3"/>
  <c r="AK125" i="3"/>
  <c r="AK124" i="3"/>
  <c r="AK121" i="3"/>
  <c r="AK120" i="3"/>
  <c r="AK119" i="3"/>
  <c r="AK118" i="3"/>
  <c r="AK117" i="3"/>
  <c r="AK116" i="3"/>
  <c r="AK115" i="3"/>
  <c r="AK112" i="3"/>
  <c r="AK111" i="3"/>
  <c r="AK110" i="3"/>
  <c r="AK109" i="3"/>
  <c r="AK108" i="3"/>
  <c r="AK107" i="3"/>
  <c r="AK104" i="3"/>
  <c r="AK103" i="3"/>
  <c r="AK102" i="3"/>
  <c r="AK101" i="3"/>
  <c r="AK100" i="3"/>
  <c r="AK99" i="3"/>
  <c r="AK96" i="3"/>
  <c r="AK95" i="3"/>
  <c r="AK94" i="3"/>
  <c r="AK93" i="3"/>
  <c r="AK92" i="3"/>
  <c r="AK91" i="3"/>
  <c r="AK90" i="3"/>
  <c r="AK87" i="3"/>
  <c r="AK86" i="3"/>
  <c r="AK85" i="3"/>
  <c r="AK84" i="3"/>
  <c r="AK83" i="3"/>
  <c r="AK82" i="3"/>
  <c r="AK78" i="3"/>
  <c r="AK77" i="3"/>
  <c r="AK76" i="3"/>
  <c r="AK75" i="3"/>
  <c r="AK74" i="3"/>
  <c r="AK71" i="3"/>
  <c r="AK70" i="3"/>
  <c r="AK69" i="3"/>
  <c r="AK68" i="3"/>
  <c r="AK67" i="3"/>
  <c r="AK66" i="3"/>
  <c r="AK63" i="3"/>
  <c r="AK62" i="3"/>
  <c r="AK61" i="3"/>
  <c r="AK60" i="3"/>
  <c r="AK59" i="3"/>
  <c r="AK54" i="3"/>
  <c r="AK53" i="3"/>
  <c r="AK52" i="3"/>
  <c r="AK51" i="3"/>
  <c r="AK50" i="3"/>
  <c r="AK47" i="3"/>
  <c r="AK46" i="3"/>
  <c r="AK45" i="3"/>
  <c r="AK44" i="3"/>
  <c r="AK43" i="3"/>
  <c r="AK42" i="3"/>
  <c r="AK41" i="3"/>
  <c r="AK38" i="3"/>
  <c r="AK37" i="3"/>
  <c r="AK36" i="3"/>
  <c r="AK35" i="3"/>
  <c r="AK34" i="3"/>
  <c r="AK33" i="3"/>
  <c r="AK32" i="3"/>
  <c r="AK28" i="3"/>
  <c r="AK27" i="3"/>
  <c r="AK26" i="3"/>
  <c r="AK25" i="3"/>
  <c r="AK24" i="3"/>
  <c r="AK23" i="3"/>
  <c r="AK22" i="3"/>
  <c r="AK19" i="3"/>
  <c r="AK18" i="3"/>
  <c r="AK17" i="3"/>
  <c r="AK16" i="3"/>
  <c r="AK15" i="3"/>
  <c r="AK14" i="3"/>
  <c r="AK13" i="3"/>
  <c r="AK12" i="3"/>
  <c r="AK9" i="3"/>
  <c r="AK8" i="3"/>
  <c r="AK7" i="3"/>
  <c r="AK6" i="3"/>
  <c r="AK5" i="3"/>
  <c r="AK4" i="3"/>
  <c r="AK3" i="3"/>
  <c r="BB8" i="2" s="1"/>
  <c r="AK2" i="3"/>
  <c r="AJ147" i="3"/>
  <c r="AJ146" i="3"/>
  <c r="AJ145" i="3"/>
  <c r="AJ144" i="3"/>
  <c r="AJ143" i="3"/>
  <c r="AJ142" i="3"/>
  <c r="AJ141" i="3"/>
  <c r="AJ140" i="3"/>
  <c r="AJ137" i="3"/>
  <c r="AJ136" i="3"/>
  <c r="AJ135" i="3"/>
  <c r="AJ134" i="3"/>
  <c r="AJ133" i="3"/>
  <c r="AJ132" i="3"/>
  <c r="AJ129" i="3"/>
  <c r="AJ128" i="3"/>
  <c r="AJ127" i="3"/>
  <c r="AJ126" i="3"/>
  <c r="AJ125" i="3"/>
  <c r="AJ124" i="3"/>
  <c r="AJ121" i="3"/>
  <c r="AJ120" i="3"/>
  <c r="AJ119" i="3"/>
  <c r="AJ118" i="3"/>
  <c r="AJ117" i="3"/>
  <c r="AJ116" i="3"/>
  <c r="AJ115" i="3"/>
  <c r="AJ112" i="3"/>
  <c r="AJ111" i="3"/>
  <c r="AJ110" i="3"/>
  <c r="AJ109" i="3"/>
  <c r="AJ108" i="3"/>
  <c r="AJ107" i="3"/>
  <c r="AJ104" i="3"/>
  <c r="AJ103" i="3"/>
  <c r="AJ102" i="3"/>
  <c r="AJ101" i="3"/>
  <c r="AJ100" i="3"/>
  <c r="AJ99" i="3"/>
  <c r="AJ96" i="3"/>
  <c r="AJ95" i="3"/>
  <c r="AJ94" i="3"/>
  <c r="AJ93" i="3"/>
  <c r="AJ92" i="3"/>
  <c r="AJ91" i="3"/>
  <c r="AJ90" i="3"/>
  <c r="AJ87" i="3"/>
  <c r="AJ86" i="3"/>
  <c r="AJ85" i="3"/>
  <c r="AJ84" i="3"/>
  <c r="AJ83" i="3"/>
  <c r="AJ82" i="3"/>
  <c r="AJ79" i="3"/>
  <c r="AJ78" i="3"/>
  <c r="AJ77" i="3"/>
  <c r="AJ76" i="3"/>
  <c r="AJ75" i="3"/>
  <c r="AJ74" i="3"/>
  <c r="AJ71" i="3"/>
  <c r="AJ70" i="3"/>
  <c r="AJ69" i="3"/>
  <c r="AJ68" i="3"/>
  <c r="AJ67" i="3"/>
  <c r="AJ66" i="3"/>
  <c r="AJ63" i="3"/>
  <c r="AJ62" i="3"/>
  <c r="AJ61" i="3"/>
  <c r="AJ60" i="3"/>
  <c r="AJ59" i="3"/>
  <c r="AJ56" i="3"/>
  <c r="AJ55" i="3"/>
  <c r="AJ54" i="3"/>
  <c r="AJ53" i="3"/>
  <c r="AJ52" i="3"/>
  <c r="AJ51" i="3"/>
  <c r="AJ50" i="3"/>
  <c r="AJ46" i="3"/>
  <c r="AJ45" i="3"/>
  <c r="AJ44" i="3"/>
  <c r="AJ43" i="3"/>
  <c r="AJ42" i="3"/>
  <c r="AJ41" i="3"/>
  <c r="AJ37" i="3"/>
  <c r="AJ36" i="3"/>
  <c r="AJ35" i="3"/>
  <c r="AJ34" i="3"/>
  <c r="AJ33" i="3"/>
  <c r="AJ32" i="3"/>
  <c r="AJ29" i="3"/>
  <c r="AJ28" i="3"/>
  <c r="AJ27" i="3"/>
  <c r="AJ26" i="3"/>
  <c r="AJ25" i="3"/>
  <c r="AJ24" i="3"/>
  <c r="AJ23" i="3"/>
  <c r="AJ22" i="3"/>
  <c r="AJ18" i="3"/>
  <c r="AJ17" i="3"/>
  <c r="AJ16" i="3"/>
  <c r="AJ15" i="3"/>
  <c r="AJ14" i="3"/>
  <c r="AJ13" i="3"/>
  <c r="AJ12" i="3"/>
  <c r="AJ9" i="3"/>
  <c r="AJ8" i="3"/>
  <c r="AJ7" i="3"/>
  <c r="AJ6" i="3"/>
  <c r="AJ5" i="3"/>
  <c r="AJ4" i="3"/>
  <c r="AJ3" i="3"/>
  <c r="AJ2" i="3"/>
  <c r="AY8" i="2" s="1"/>
  <c r="X147" i="3"/>
  <c r="X146" i="3"/>
  <c r="X145" i="3"/>
  <c r="X144" i="3"/>
  <c r="X143" i="3"/>
  <c r="X142" i="3"/>
  <c r="X141" i="3"/>
  <c r="X140" i="3"/>
  <c r="X137" i="3"/>
  <c r="X136" i="3"/>
  <c r="X135" i="3"/>
  <c r="X134" i="3"/>
  <c r="X133" i="3"/>
  <c r="X132" i="3"/>
  <c r="X128" i="3"/>
  <c r="X127" i="3"/>
  <c r="X126" i="3"/>
  <c r="X125" i="3"/>
  <c r="X124" i="3"/>
  <c r="X120" i="3"/>
  <c r="X119" i="3"/>
  <c r="X118" i="3"/>
  <c r="X117" i="3"/>
  <c r="X116" i="3"/>
  <c r="X115" i="3"/>
  <c r="X112" i="3"/>
  <c r="X111" i="3"/>
  <c r="X110" i="3"/>
  <c r="X109" i="3"/>
  <c r="X108" i="3"/>
  <c r="X107" i="3"/>
  <c r="X103" i="3"/>
  <c r="X102" i="3"/>
  <c r="X101" i="3"/>
  <c r="X100" i="3"/>
  <c r="X99" i="3"/>
  <c r="X96" i="3"/>
  <c r="X95" i="3"/>
  <c r="X94" i="3"/>
  <c r="X93" i="3"/>
  <c r="X92" i="3"/>
  <c r="X91" i="3"/>
  <c r="X90" i="3"/>
  <c r="X86" i="3"/>
  <c r="X85" i="3"/>
  <c r="X84" i="3"/>
  <c r="X83" i="3"/>
  <c r="X82" i="3"/>
  <c r="X78" i="3"/>
  <c r="X77" i="3"/>
  <c r="X76" i="3"/>
  <c r="X75" i="3"/>
  <c r="X74" i="3"/>
  <c r="X70" i="3"/>
  <c r="X69" i="3"/>
  <c r="X68" i="3"/>
  <c r="X67" i="3"/>
  <c r="X66" i="3"/>
  <c r="X62" i="3"/>
  <c r="X61" i="3"/>
  <c r="X60" i="3"/>
  <c r="X59" i="3"/>
  <c r="X55" i="3"/>
  <c r="X54" i="3"/>
  <c r="X53" i="3"/>
  <c r="X52" i="3"/>
  <c r="X51" i="3"/>
  <c r="X50" i="3"/>
  <c r="X46" i="3"/>
  <c r="X45" i="3"/>
  <c r="X44" i="3"/>
  <c r="X43" i="3"/>
  <c r="X42" i="3"/>
  <c r="X41" i="3"/>
  <c r="X37" i="3"/>
  <c r="X36" i="3"/>
  <c r="X35" i="3"/>
  <c r="X34" i="3"/>
  <c r="X33" i="3"/>
  <c r="X32" i="3"/>
  <c r="X28" i="3"/>
  <c r="X27" i="3"/>
  <c r="X26" i="3"/>
  <c r="X25" i="3"/>
  <c r="X24" i="3"/>
  <c r="X23" i="3"/>
  <c r="X22" i="3"/>
  <c r="X18" i="3"/>
  <c r="X17" i="3"/>
  <c r="X16" i="3"/>
  <c r="X15" i="3"/>
  <c r="X14" i="3"/>
  <c r="X13" i="3"/>
  <c r="X12" i="3"/>
  <c r="X8" i="3"/>
  <c r="X7" i="3"/>
  <c r="BI6" i="2" s="1"/>
  <c r="X6" i="3"/>
  <c r="X5" i="3"/>
  <c r="X4" i="3"/>
  <c r="X3" i="3"/>
  <c r="BH6" i="2" s="1"/>
  <c r="X2" i="3"/>
  <c r="AH2" i="3" s="1"/>
  <c r="W147" i="3"/>
  <c r="W146" i="3"/>
  <c r="W145" i="3"/>
  <c r="W144" i="3"/>
  <c r="W143" i="3"/>
  <c r="W142" i="3"/>
  <c r="W141" i="3"/>
  <c r="W140" i="3"/>
  <c r="W136" i="3"/>
  <c r="W135" i="3"/>
  <c r="W134" i="3"/>
  <c r="W133" i="3"/>
  <c r="W132" i="3"/>
  <c r="W128" i="3"/>
  <c r="W127" i="3"/>
  <c r="W126" i="3"/>
  <c r="W125" i="3"/>
  <c r="W124" i="3"/>
  <c r="W120" i="3"/>
  <c r="W119" i="3"/>
  <c r="W118" i="3"/>
  <c r="W117" i="3"/>
  <c r="W116" i="3"/>
  <c r="W115" i="3"/>
  <c r="W111" i="3"/>
  <c r="W110" i="3"/>
  <c r="W109" i="3"/>
  <c r="W108" i="3"/>
  <c r="W107" i="3"/>
  <c r="W104" i="3"/>
  <c r="W103" i="3"/>
  <c r="W102" i="3"/>
  <c r="W101" i="3"/>
  <c r="W100" i="3"/>
  <c r="W99" i="3"/>
  <c r="W95" i="3"/>
  <c r="W94" i="3"/>
  <c r="W93" i="3"/>
  <c r="W92" i="3"/>
  <c r="W91" i="3"/>
  <c r="W90" i="3"/>
  <c r="W86" i="3"/>
  <c r="W85" i="3"/>
  <c r="W84" i="3"/>
  <c r="W83" i="3"/>
  <c r="W82" i="3"/>
  <c r="W78" i="3"/>
  <c r="W77" i="3"/>
  <c r="W76" i="3"/>
  <c r="W75" i="3"/>
  <c r="W74" i="3"/>
  <c r="W70" i="3"/>
  <c r="W69" i="3"/>
  <c r="W68" i="3"/>
  <c r="W67" i="3"/>
  <c r="W66" i="3"/>
  <c r="W62" i="3"/>
  <c r="W61" i="3"/>
  <c r="W60" i="3"/>
  <c r="W59" i="3"/>
  <c r="W55" i="3"/>
  <c r="W54" i="3"/>
  <c r="W53" i="3"/>
  <c r="W52" i="3"/>
  <c r="W51" i="3"/>
  <c r="W50" i="3"/>
  <c r="W47" i="3"/>
  <c r="W46" i="3"/>
  <c r="W45" i="3"/>
  <c r="W44" i="3"/>
  <c r="W43" i="3"/>
  <c r="W42" i="3"/>
  <c r="W41" i="3"/>
  <c r="W37" i="3"/>
  <c r="W36" i="3"/>
  <c r="W35" i="3"/>
  <c r="W34" i="3"/>
  <c r="W33" i="3"/>
  <c r="W32" i="3"/>
  <c r="W28" i="3"/>
  <c r="W27" i="3"/>
  <c r="W26" i="3"/>
  <c r="W25" i="3"/>
  <c r="W24" i="3"/>
  <c r="W23" i="3"/>
  <c r="W22" i="3"/>
  <c r="W19" i="3"/>
  <c r="W18" i="3"/>
  <c r="W17" i="3"/>
  <c r="W16" i="3"/>
  <c r="W15" i="3"/>
  <c r="W14" i="3"/>
  <c r="W13" i="3"/>
  <c r="W12" i="3"/>
  <c r="W8" i="3"/>
  <c r="W7" i="3"/>
  <c r="W6" i="3"/>
  <c r="W5" i="3"/>
  <c r="W4" i="3"/>
  <c r="W3" i="3"/>
  <c r="W2" i="3"/>
  <c r="AG2" i="3" s="1"/>
  <c r="V146" i="3"/>
  <c r="V145" i="3"/>
  <c r="V144" i="3"/>
  <c r="V143" i="3"/>
  <c r="V142" i="3"/>
  <c r="V141" i="3"/>
  <c r="V140" i="3"/>
  <c r="V137" i="3"/>
  <c r="V136" i="3"/>
  <c r="V135" i="3"/>
  <c r="V134" i="3"/>
  <c r="V133" i="3"/>
  <c r="V132" i="3"/>
  <c r="V129" i="3"/>
  <c r="V128" i="3"/>
  <c r="V127" i="3"/>
  <c r="V126" i="3"/>
  <c r="V125" i="3"/>
  <c r="V124" i="3"/>
  <c r="V121" i="3"/>
  <c r="V120" i="3"/>
  <c r="V119" i="3"/>
  <c r="V118" i="3"/>
  <c r="V117" i="3"/>
  <c r="V116" i="3"/>
  <c r="V115" i="3"/>
  <c r="V112" i="3"/>
  <c r="V111" i="3"/>
  <c r="V110" i="3"/>
  <c r="V109" i="3"/>
  <c r="V108" i="3"/>
  <c r="V107" i="3"/>
  <c r="V104" i="3"/>
  <c r="V103" i="3"/>
  <c r="V102" i="3"/>
  <c r="V101" i="3"/>
  <c r="V100" i="3"/>
  <c r="V99" i="3"/>
  <c r="V96" i="3"/>
  <c r="V95" i="3"/>
  <c r="V94" i="3"/>
  <c r="V93" i="3"/>
  <c r="V92" i="3"/>
  <c r="V91" i="3"/>
  <c r="V90" i="3"/>
  <c r="V87" i="3"/>
  <c r="V86" i="3"/>
  <c r="V85" i="3"/>
  <c r="V84" i="3"/>
  <c r="V83" i="3"/>
  <c r="V82" i="3"/>
  <c r="V78" i="3"/>
  <c r="V77" i="3"/>
  <c r="V76" i="3"/>
  <c r="V75" i="3"/>
  <c r="V74" i="3"/>
  <c r="V71" i="3"/>
  <c r="V70" i="3"/>
  <c r="V69" i="3"/>
  <c r="V68" i="3"/>
  <c r="V67" i="3"/>
  <c r="V66" i="3"/>
  <c r="V63" i="3"/>
  <c r="V62" i="3"/>
  <c r="V61" i="3"/>
  <c r="V60" i="3"/>
  <c r="V59" i="3"/>
  <c r="V54" i="3"/>
  <c r="V53" i="3"/>
  <c r="V52" i="3"/>
  <c r="V51" i="3"/>
  <c r="V50" i="3"/>
  <c r="V47" i="3"/>
  <c r="V46" i="3"/>
  <c r="V45" i="3"/>
  <c r="V44" i="3"/>
  <c r="V43" i="3"/>
  <c r="V42" i="3"/>
  <c r="V41" i="3"/>
  <c r="V38" i="3"/>
  <c r="V37" i="3"/>
  <c r="V36" i="3"/>
  <c r="V35" i="3"/>
  <c r="V34" i="3"/>
  <c r="V33" i="3"/>
  <c r="V32" i="3"/>
  <c r="V28" i="3"/>
  <c r="V27" i="3"/>
  <c r="V26" i="3"/>
  <c r="V25" i="3"/>
  <c r="V24" i="3"/>
  <c r="V23" i="3"/>
  <c r="V22" i="3"/>
  <c r="V19" i="3"/>
  <c r="V18" i="3"/>
  <c r="V17" i="3"/>
  <c r="V16" i="3"/>
  <c r="V15" i="3"/>
  <c r="V14" i="3"/>
  <c r="V13" i="3"/>
  <c r="V12" i="3"/>
  <c r="V9" i="3"/>
  <c r="V8" i="3"/>
  <c r="V7" i="3"/>
  <c r="V6" i="3"/>
  <c r="BC6" i="2" s="1"/>
  <c r="V5" i="3"/>
  <c r="BB6" i="2" s="1"/>
  <c r="V4" i="3"/>
  <c r="V3" i="3"/>
  <c r="V2" i="3"/>
  <c r="AF2" i="3" s="1"/>
  <c r="U147" i="3"/>
  <c r="U146" i="3"/>
  <c r="U145" i="3"/>
  <c r="U144" i="3"/>
  <c r="U143" i="3"/>
  <c r="U142" i="3"/>
  <c r="U141" i="3"/>
  <c r="U140" i="3"/>
  <c r="U137" i="3"/>
  <c r="U136" i="3"/>
  <c r="U135" i="3"/>
  <c r="U134" i="3"/>
  <c r="U133" i="3"/>
  <c r="U132" i="3"/>
  <c r="U129" i="3"/>
  <c r="U128" i="3"/>
  <c r="U127" i="3"/>
  <c r="U126" i="3"/>
  <c r="U125" i="3"/>
  <c r="U124" i="3"/>
  <c r="U121" i="3"/>
  <c r="U120" i="3"/>
  <c r="U119" i="3"/>
  <c r="U118" i="3"/>
  <c r="U117" i="3"/>
  <c r="U116" i="3"/>
  <c r="U115" i="3"/>
  <c r="U112" i="3"/>
  <c r="U111" i="3"/>
  <c r="U110" i="3"/>
  <c r="U109" i="3"/>
  <c r="U108" i="3"/>
  <c r="U107" i="3"/>
  <c r="U104" i="3"/>
  <c r="U103" i="3"/>
  <c r="U102" i="3"/>
  <c r="U101" i="3"/>
  <c r="U100" i="3"/>
  <c r="U99" i="3"/>
  <c r="U96" i="3"/>
  <c r="U95" i="3"/>
  <c r="U94" i="3"/>
  <c r="U93" i="3"/>
  <c r="U92" i="3"/>
  <c r="U91" i="3"/>
  <c r="U90" i="3"/>
  <c r="U87" i="3"/>
  <c r="U86" i="3"/>
  <c r="U85" i="3"/>
  <c r="U84" i="3"/>
  <c r="U83" i="3"/>
  <c r="U82" i="3"/>
  <c r="U79" i="3"/>
  <c r="U78" i="3"/>
  <c r="U77" i="3"/>
  <c r="U76" i="3"/>
  <c r="U75" i="3"/>
  <c r="U74" i="3"/>
  <c r="U71" i="3"/>
  <c r="U70" i="3"/>
  <c r="U69" i="3"/>
  <c r="U68" i="3"/>
  <c r="U67" i="3"/>
  <c r="U66" i="3"/>
  <c r="U63" i="3"/>
  <c r="U62" i="3"/>
  <c r="U61" i="3"/>
  <c r="U60" i="3"/>
  <c r="U59" i="3"/>
  <c r="U56" i="3"/>
  <c r="U55" i="3"/>
  <c r="U54" i="3"/>
  <c r="U53" i="3"/>
  <c r="U52" i="3"/>
  <c r="U51" i="3"/>
  <c r="U50" i="3"/>
  <c r="U46" i="3"/>
  <c r="U45" i="3"/>
  <c r="U44" i="3"/>
  <c r="U43" i="3"/>
  <c r="U42" i="3"/>
  <c r="U41" i="3"/>
  <c r="U37" i="3"/>
  <c r="U36" i="3"/>
  <c r="U35" i="3"/>
  <c r="U34" i="3"/>
  <c r="U33" i="3"/>
  <c r="U32" i="3"/>
  <c r="U29" i="3"/>
  <c r="U28" i="3"/>
  <c r="U27" i="3"/>
  <c r="U26" i="3"/>
  <c r="U25" i="3"/>
  <c r="U24" i="3"/>
  <c r="U23" i="3"/>
  <c r="U22" i="3"/>
  <c r="U18" i="3"/>
  <c r="U17" i="3"/>
  <c r="U16" i="3"/>
  <c r="U15" i="3"/>
  <c r="U14" i="3"/>
  <c r="U13" i="3"/>
  <c r="U12" i="3"/>
  <c r="U9" i="3"/>
  <c r="U8" i="3"/>
  <c r="U7" i="3"/>
  <c r="U6" i="3"/>
  <c r="U5" i="3"/>
  <c r="U4" i="3"/>
  <c r="AY6" i="2" s="1"/>
  <c r="U3" i="3"/>
  <c r="U2" i="3"/>
  <c r="AT6" i="3" s="1"/>
  <c r="S147" i="3"/>
  <c r="S146" i="3"/>
  <c r="S145" i="3"/>
  <c r="S144" i="3"/>
  <c r="S143" i="3"/>
  <c r="S142" i="3"/>
  <c r="S141" i="3"/>
  <c r="S140" i="3"/>
  <c r="S137" i="3"/>
  <c r="S136" i="3"/>
  <c r="S135" i="3"/>
  <c r="S134" i="3"/>
  <c r="S133" i="3"/>
  <c r="S132" i="3"/>
  <c r="S129" i="3"/>
  <c r="S128" i="3"/>
  <c r="S127" i="3"/>
  <c r="S126" i="3"/>
  <c r="S125" i="3"/>
  <c r="S124" i="3"/>
  <c r="S121" i="3"/>
  <c r="S120" i="3"/>
  <c r="S119" i="3"/>
  <c r="S118" i="3"/>
  <c r="S117" i="3"/>
  <c r="S116" i="3"/>
  <c r="S115" i="3"/>
  <c r="S112" i="3"/>
  <c r="S111" i="3"/>
  <c r="S110" i="3"/>
  <c r="S109" i="3"/>
  <c r="S108" i="3"/>
  <c r="S107" i="3"/>
  <c r="S104" i="3"/>
  <c r="S103" i="3"/>
  <c r="S102" i="3"/>
  <c r="S101" i="3"/>
  <c r="S100" i="3"/>
  <c r="S99" i="3"/>
  <c r="S96" i="3"/>
  <c r="S95" i="3"/>
  <c r="S94" i="3"/>
  <c r="S93" i="3"/>
  <c r="S92" i="3"/>
  <c r="S91" i="3"/>
  <c r="S90" i="3"/>
  <c r="S87" i="3"/>
  <c r="S86" i="3"/>
  <c r="S85" i="3"/>
  <c r="S84" i="3"/>
  <c r="S83" i="3"/>
  <c r="S82" i="3"/>
  <c r="S79" i="3"/>
  <c r="S78" i="3"/>
  <c r="S77" i="3"/>
  <c r="S76" i="3"/>
  <c r="S75" i="3"/>
  <c r="S74" i="3"/>
  <c r="S71" i="3"/>
  <c r="S70" i="3"/>
  <c r="S69" i="3"/>
  <c r="S68" i="3"/>
  <c r="S67" i="3"/>
  <c r="S66" i="3"/>
  <c r="S63" i="3"/>
  <c r="S62" i="3"/>
  <c r="S61" i="3"/>
  <c r="S60" i="3"/>
  <c r="S59" i="3"/>
  <c r="S56" i="3"/>
  <c r="S55" i="3"/>
  <c r="S54" i="3"/>
  <c r="S53" i="3"/>
  <c r="S52" i="3"/>
  <c r="S51" i="3"/>
  <c r="S50" i="3"/>
  <c r="S47" i="3"/>
  <c r="S46" i="3"/>
  <c r="S45" i="3"/>
  <c r="S44" i="3"/>
  <c r="S43" i="3"/>
  <c r="S42" i="3"/>
  <c r="S41" i="3"/>
  <c r="S38" i="3"/>
  <c r="S37" i="3"/>
  <c r="S36" i="3"/>
  <c r="S35" i="3"/>
  <c r="S34" i="3"/>
  <c r="S33" i="3"/>
  <c r="S32" i="3"/>
  <c r="S29" i="3"/>
  <c r="S28" i="3"/>
  <c r="S27" i="3"/>
  <c r="S26" i="3"/>
  <c r="S25" i="3"/>
  <c r="S24" i="3"/>
  <c r="S23" i="3"/>
  <c r="S22" i="3"/>
  <c r="S19" i="3"/>
  <c r="S18" i="3"/>
  <c r="S17" i="3"/>
  <c r="S16" i="3"/>
  <c r="S15" i="3"/>
  <c r="S14" i="3"/>
  <c r="S13" i="3"/>
  <c r="S12" i="3"/>
  <c r="S9" i="3"/>
  <c r="S8" i="3"/>
  <c r="S7" i="3"/>
  <c r="S6" i="3"/>
  <c r="S5" i="3"/>
  <c r="S4" i="3"/>
  <c r="S3" i="3"/>
  <c r="S2" i="3"/>
  <c r="BH5" i="2" s="1"/>
  <c r="R147" i="3"/>
  <c r="R146" i="3"/>
  <c r="R145" i="3"/>
  <c r="R144" i="3"/>
  <c r="R143" i="3"/>
  <c r="R142" i="3"/>
  <c r="R141" i="3"/>
  <c r="R140" i="3"/>
  <c r="R137" i="3"/>
  <c r="R136" i="3"/>
  <c r="R135" i="3"/>
  <c r="R134" i="3"/>
  <c r="R133" i="3"/>
  <c r="R132" i="3"/>
  <c r="R129" i="3"/>
  <c r="R128" i="3"/>
  <c r="R127" i="3"/>
  <c r="R126" i="3"/>
  <c r="R125" i="3"/>
  <c r="R124" i="3"/>
  <c r="R121" i="3"/>
  <c r="R120" i="3"/>
  <c r="R119" i="3"/>
  <c r="R118" i="3"/>
  <c r="R117" i="3"/>
  <c r="R116" i="3"/>
  <c r="R115" i="3"/>
  <c r="R112" i="3"/>
  <c r="R111" i="3"/>
  <c r="R110" i="3"/>
  <c r="R109" i="3"/>
  <c r="R108" i="3"/>
  <c r="R107" i="3"/>
  <c r="R104" i="3"/>
  <c r="R103" i="3"/>
  <c r="R102" i="3"/>
  <c r="R101" i="3"/>
  <c r="R100" i="3"/>
  <c r="R99" i="3"/>
  <c r="R96" i="3"/>
  <c r="R95" i="3"/>
  <c r="R94" i="3"/>
  <c r="R93" i="3"/>
  <c r="R92" i="3"/>
  <c r="R91" i="3"/>
  <c r="R90" i="3"/>
  <c r="R87" i="3"/>
  <c r="R86" i="3"/>
  <c r="R85" i="3"/>
  <c r="R84" i="3"/>
  <c r="R83" i="3"/>
  <c r="R82" i="3"/>
  <c r="R79" i="3"/>
  <c r="R78" i="3"/>
  <c r="R77" i="3"/>
  <c r="R76" i="3"/>
  <c r="R75" i="3"/>
  <c r="R74" i="3"/>
  <c r="R71" i="3"/>
  <c r="R70" i="3"/>
  <c r="R69" i="3"/>
  <c r="R68" i="3"/>
  <c r="R67" i="3"/>
  <c r="R66" i="3"/>
  <c r="R63" i="3"/>
  <c r="R62" i="3"/>
  <c r="R61" i="3"/>
  <c r="R60" i="3"/>
  <c r="R59" i="3"/>
  <c r="R56" i="3"/>
  <c r="R55" i="3"/>
  <c r="R54" i="3"/>
  <c r="R53" i="3"/>
  <c r="R52" i="3"/>
  <c r="R51" i="3"/>
  <c r="R50" i="3"/>
  <c r="R47" i="3"/>
  <c r="R46" i="3"/>
  <c r="R45" i="3"/>
  <c r="R44" i="3"/>
  <c r="R43" i="3"/>
  <c r="R42" i="3"/>
  <c r="R41" i="3"/>
  <c r="R38" i="3"/>
  <c r="R37" i="3"/>
  <c r="R36" i="3"/>
  <c r="R35" i="3"/>
  <c r="R34" i="3"/>
  <c r="R33" i="3"/>
  <c r="R32" i="3"/>
  <c r="R29" i="3"/>
  <c r="R28" i="3"/>
  <c r="R27" i="3"/>
  <c r="R26" i="3"/>
  <c r="R25" i="3"/>
  <c r="R24" i="3"/>
  <c r="R23" i="3"/>
  <c r="R22" i="3"/>
  <c r="R19" i="3"/>
  <c r="R18" i="3"/>
  <c r="R17" i="3"/>
  <c r="R16" i="3"/>
  <c r="R15" i="3"/>
  <c r="R14" i="3"/>
  <c r="R13" i="3"/>
  <c r="R12" i="3"/>
  <c r="R9" i="3"/>
  <c r="R8" i="3"/>
  <c r="R7" i="3"/>
  <c r="R6" i="3"/>
  <c r="R5" i="3"/>
  <c r="R4" i="3"/>
  <c r="BE5" i="2" s="1"/>
  <c r="R3" i="3"/>
  <c r="R2" i="3"/>
  <c r="Q147" i="3"/>
  <c r="Q146" i="3"/>
  <c r="Q145" i="3"/>
  <c r="Q144" i="3"/>
  <c r="Q143" i="3"/>
  <c r="Q142" i="3"/>
  <c r="Q141" i="3"/>
  <c r="Q140" i="3"/>
  <c r="Q138" i="3"/>
  <c r="Q137" i="3"/>
  <c r="Q136" i="3"/>
  <c r="Q135" i="3"/>
  <c r="Q134" i="3"/>
  <c r="Q133" i="3"/>
  <c r="Q132" i="3"/>
  <c r="Q130" i="3"/>
  <c r="Q129" i="3"/>
  <c r="Q128" i="3"/>
  <c r="Q127" i="3"/>
  <c r="Q126" i="3"/>
  <c r="Q125" i="3"/>
  <c r="Q124" i="3"/>
  <c r="Q122" i="3"/>
  <c r="Q121" i="3"/>
  <c r="Q120" i="3"/>
  <c r="Q119" i="3"/>
  <c r="Q118" i="3"/>
  <c r="Q117" i="3"/>
  <c r="Q116" i="3"/>
  <c r="Q115" i="3"/>
  <c r="Q113" i="3"/>
  <c r="Q112" i="3"/>
  <c r="Q111" i="3"/>
  <c r="Q110" i="3"/>
  <c r="Q109" i="3"/>
  <c r="Q108" i="3"/>
  <c r="Q107" i="3"/>
  <c r="Q105" i="3"/>
  <c r="Q104" i="3"/>
  <c r="Q103" i="3"/>
  <c r="Q102" i="3"/>
  <c r="Q101" i="3"/>
  <c r="Q100" i="3"/>
  <c r="Q99" i="3"/>
  <c r="Q97" i="3"/>
  <c r="Q96" i="3"/>
  <c r="Q95" i="3"/>
  <c r="Q94" i="3"/>
  <c r="Q93" i="3"/>
  <c r="Q92" i="3"/>
  <c r="Q91" i="3"/>
  <c r="Q90" i="3"/>
  <c r="Q88" i="3"/>
  <c r="Q87" i="3"/>
  <c r="Q86" i="3"/>
  <c r="Q85" i="3"/>
  <c r="Q84" i="3"/>
  <c r="Q83" i="3"/>
  <c r="Q82" i="3"/>
  <c r="Q79" i="3"/>
  <c r="Q78" i="3"/>
  <c r="Q77" i="3"/>
  <c r="Q76" i="3"/>
  <c r="Q75" i="3"/>
  <c r="Q74" i="3"/>
  <c r="Q72" i="3"/>
  <c r="Q71" i="3"/>
  <c r="Q70" i="3"/>
  <c r="Q69" i="3"/>
  <c r="Q68" i="3"/>
  <c r="Q67" i="3"/>
  <c r="Q66" i="3"/>
  <c r="Q64" i="3"/>
  <c r="Q63" i="3"/>
  <c r="Q62" i="3"/>
  <c r="Q61" i="3"/>
  <c r="Q60" i="3"/>
  <c r="Q59" i="3"/>
  <c r="Q55" i="3"/>
  <c r="Q54" i="3"/>
  <c r="Q53" i="3"/>
  <c r="Q52" i="3"/>
  <c r="Q51" i="3"/>
  <c r="Q50" i="3"/>
  <c r="Q48" i="3"/>
  <c r="Q47" i="3"/>
  <c r="Q46" i="3"/>
  <c r="Q45" i="3"/>
  <c r="Q44" i="3"/>
  <c r="Q43" i="3"/>
  <c r="Q42" i="3"/>
  <c r="Q41" i="3"/>
  <c r="Q39" i="3"/>
  <c r="Q38" i="3"/>
  <c r="Q37" i="3"/>
  <c r="Q36" i="3"/>
  <c r="Q35" i="3"/>
  <c r="Q34" i="3"/>
  <c r="Q33" i="3"/>
  <c r="Q32" i="3"/>
  <c r="Q28" i="3"/>
  <c r="Q27" i="3"/>
  <c r="Q26" i="3"/>
  <c r="Q25" i="3"/>
  <c r="Q24" i="3"/>
  <c r="Q23" i="3"/>
  <c r="Q22" i="3"/>
  <c r="Q20" i="3"/>
  <c r="Q19" i="3"/>
  <c r="Q18" i="3"/>
  <c r="Q17" i="3"/>
  <c r="Q16" i="3"/>
  <c r="Q15" i="3"/>
  <c r="Q14" i="3"/>
  <c r="Q13" i="3"/>
  <c r="Q12" i="3"/>
  <c r="Q9" i="3"/>
  <c r="Q8" i="3"/>
  <c r="Q7" i="3"/>
  <c r="Q6" i="3"/>
  <c r="Q5" i="3"/>
  <c r="Q4" i="3"/>
  <c r="BB5" i="2" s="1"/>
  <c r="Q3" i="3"/>
  <c r="Q2" i="3"/>
  <c r="P148" i="3"/>
  <c r="P147" i="3"/>
  <c r="P146" i="3"/>
  <c r="P145" i="3"/>
  <c r="P144" i="3"/>
  <c r="P143" i="3"/>
  <c r="P142" i="3"/>
  <c r="P141" i="3"/>
  <c r="P140" i="3"/>
  <c r="P138" i="3"/>
  <c r="P137" i="3"/>
  <c r="P136" i="3"/>
  <c r="P135" i="3"/>
  <c r="P134" i="3"/>
  <c r="P133" i="3"/>
  <c r="P132" i="3"/>
  <c r="P129" i="3"/>
  <c r="P128" i="3"/>
  <c r="P127" i="3"/>
  <c r="P126" i="3"/>
  <c r="P125" i="3"/>
  <c r="P124" i="3"/>
  <c r="P121" i="3"/>
  <c r="P120" i="3"/>
  <c r="P119" i="3"/>
  <c r="P118" i="3"/>
  <c r="P117" i="3"/>
  <c r="P116" i="3"/>
  <c r="P115" i="3"/>
  <c r="P113" i="3"/>
  <c r="P112" i="3"/>
  <c r="P111" i="3"/>
  <c r="P110" i="3"/>
  <c r="P109" i="3"/>
  <c r="P108" i="3"/>
  <c r="P107" i="3"/>
  <c r="P105" i="3"/>
  <c r="P104" i="3"/>
  <c r="P103" i="3"/>
  <c r="P102" i="3"/>
  <c r="P101" i="3"/>
  <c r="P100" i="3"/>
  <c r="P99" i="3"/>
  <c r="P97" i="3"/>
  <c r="P96" i="3"/>
  <c r="P95" i="3"/>
  <c r="P94" i="3"/>
  <c r="P93" i="3"/>
  <c r="P92" i="3"/>
  <c r="P91" i="3"/>
  <c r="P90" i="3"/>
  <c r="P87" i="3"/>
  <c r="P86" i="3"/>
  <c r="P85" i="3"/>
  <c r="P84" i="3"/>
  <c r="P83" i="3"/>
  <c r="P82" i="3"/>
  <c r="P80" i="3"/>
  <c r="P79" i="3"/>
  <c r="P78" i="3"/>
  <c r="P77" i="3"/>
  <c r="P76" i="3"/>
  <c r="P75" i="3"/>
  <c r="P74" i="3"/>
  <c r="P72" i="3"/>
  <c r="P71" i="3"/>
  <c r="P70" i="3"/>
  <c r="P69" i="3"/>
  <c r="P68" i="3"/>
  <c r="P67" i="3"/>
  <c r="P66" i="3"/>
  <c r="P64" i="3"/>
  <c r="P63" i="3"/>
  <c r="P62" i="3"/>
  <c r="P61" i="3"/>
  <c r="P60" i="3"/>
  <c r="P59" i="3"/>
  <c r="P56" i="3"/>
  <c r="P55" i="3"/>
  <c r="P54" i="3"/>
  <c r="P53" i="3"/>
  <c r="P52" i="3"/>
  <c r="P51" i="3"/>
  <c r="P50" i="3"/>
  <c r="P47" i="3"/>
  <c r="P46" i="3"/>
  <c r="P45" i="3"/>
  <c r="P44" i="3"/>
  <c r="P43" i="3"/>
  <c r="P42" i="3"/>
  <c r="P41" i="3"/>
  <c r="P38" i="3"/>
  <c r="P37" i="3"/>
  <c r="P36" i="3"/>
  <c r="P35" i="3"/>
  <c r="P34" i="3"/>
  <c r="P33" i="3"/>
  <c r="P32" i="3"/>
  <c r="P30" i="3"/>
  <c r="P29" i="3"/>
  <c r="P28" i="3"/>
  <c r="P27" i="3"/>
  <c r="P26" i="3"/>
  <c r="P25" i="3"/>
  <c r="P24" i="3"/>
  <c r="P23" i="3"/>
  <c r="P22" i="3"/>
  <c r="P19" i="3"/>
  <c r="P18" i="3"/>
  <c r="P17" i="3"/>
  <c r="P16" i="3"/>
  <c r="P15" i="3"/>
  <c r="P14" i="3"/>
  <c r="P13" i="3"/>
  <c r="P12" i="3"/>
  <c r="P10" i="3"/>
  <c r="P9" i="3"/>
  <c r="P8" i="3"/>
  <c r="P7" i="3"/>
  <c r="P6" i="3"/>
  <c r="P5" i="3"/>
  <c r="P4" i="3"/>
  <c r="P3" i="3"/>
  <c r="P2" i="3"/>
  <c r="AY5" i="2" s="1"/>
  <c r="N147" i="3"/>
  <c r="N146" i="3"/>
  <c r="N145" i="3"/>
  <c r="N144" i="3"/>
  <c r="N143" i="3"/>
  <c r="N142" i="3"/>
  <c r="N141" i="3"/>
  <c r="N140" i="3"/>
  <c r="N137" i="3"/>
  <c r="N136" i="3"/>
  <c r="N135" i="3"/>
  <c r="N134" i="3"/>
  <c r="N133" i="3"/>
  <c r="N132" i="3"/>
  <c r="N128" i="3"/>
  <c r="N127" i="3"/>
  <c r="N126" i="3"/>
  <c r="N125" i="3"/>
  <c r="N124" i="3"/>
  <c r="N120" i="3"/>
  <c r="N119" i="3"/>
  <c r="N118" i="3"/>
  <c r="N117" i="3"/>
  <c r="N116" i="3"/>
  <c r="N115" i="3"/>
  <c r="N112" i="3"/>
  <c r="N111" i="3"/>
  <c r="N110" i="3"/>
  <c r="N109" i="3"/>
  <c r="N108" i="3"/>
  <c r="N107" i="3"/>
  <c r="N103" i="3"/>
  <c r="N102" i="3"/>
  <c r="N101" i="3"/>
  <c r="N100" i="3"/>
  <c r="N99" i="3"/>
  <c r="N96" i="3"/>
  <c r="N95" i="3"/>
  <c r="N94" i="3"/>
  <c r="N93" i="3"/>
  <c r="N92" i="3"/>
  <c r="N91" i="3"/>
  <c r="N90" i="3"/>
  <c r="N86" i="3"/>
  <c r="N85" i="3"/>
  <c r="N84" i="3"/>
  <c r="N83" i="3"/>
  <c r="N82" i="3"/>
  <c r="N78" i="3"/>
  <c r="N77" i="3"/>
  <c r="N76" i="3"/>
  <c r="N75" i="3"/>
  <c r="N74" i="3"/>
  <c r="N70" i="3"/>
  <c r="N69" i="3"/>
  <c r="N68" i="3"/>
  <c r="N67" i="3"/>
  <c r="N66" i="3"/>
  <c r="N62" i="3"/>
  <c r="N61" i="3"/>
  <c r="N60" i="3"/>
  <c r="N59" i="3"/>
  <c r="N55" i="3"/>
  <c r="N54" i="3"/>
  <c r="N53" i="3"/>
  <c r="N52" i="3"/>
  <c r="N51" i="3"/>
  <c r="N50" i="3"/>
  <c r="N46" i="3"/>
  <c r="N45" i="3"/>
  <c r="N44" i="3"/>
  <c r="N43" i="3"/>
  <c r="N42" i="3"/>
  <c r="N41" i="3"/>
  <c r="N37" i="3"/>
  <c r="N36" i="3"/>
  <c r="N35" i="3"/>
  <c r="N34" i="3"/>
  <c r="N33" i="3"/>
  <c r="N32" i="3"/>
  <c r="N28" i="3"/>
  <c r="N27" i="3"/>
  <c r="N26" i="3"/>
  <c r="N25" i="3"/>
  <c r="N24" i="3"/>
  <c r="N23" i="3"/>
  <c r="N22" i="3"/>
  <c r="N18" i="3"/>
  <c r="N17" i="3"/>
  <c r="N16" i="3"/>
  <c r="N15" i="3"/>
  <c r="N14" i="3"/>
  <c r="N13" i="3"/>
  <c r="N12" i="3"/>
  <c r="N8" i="3"/>
  <c r="N7" i="3"/>
  <c r="N6" i="3"/>
  <c r="N5" i="3"/>
  <c r="BH4" i="2" s="1"/>
  <c r="N4" i="3"/>
  <c r="N3" i="3"/>
  <c r="N2" i="3"/>
  <c r="M147" i="3"/>
  <c r="M146" i="3"/>
  <c r="M145" i="3"/>
  <c r="M144" i="3"/>
  <c r="M143" i="3"/>
  <c r="M142" i="3"/>
  <c r="M141" i="3"/>
  <c r="M140" i="3"/>
  <c r="M136" i="3"/>
  <c r="BF4" i="2" s="1"/>
  <c r="M135" i="3"/>
  <c r="M134" i="3"/>
  <c r="M133" i="3"/>
  <c r="M132" i="3"/>
  <c r="M128" i="3"/>
  <c r="M127" i="3"/>
  <c r="M126" i="3"/>
  <c r="M125" i="3"/>
  <c r="M124" i="3"/>
  <c r="M120" i="3"/>
  <c r="M119" i="3"/>
  <c r="M118" i="3"/>
  <c r="M117" i="3"/>
  <c r="M116" i="3"/>
  <c r="M115" i="3"/>
  <c r="M111" i="3"/>
  <c r="M110" i="3"/>
  <c r="M109" i="3"/>
  <c r="M108" i="3"/>
  <c r="M107" i="3"/>
  <c r="M104" i="3"/>
  <c r="M103" i="3"/>
  <c r="M102" i="3"/>
  <c r="M101" i="3"/>
  <c r="M100" i="3"/>
  <c r="M99" i="3"/>
  <c r="M95" i="3"/>
  <c r="M94" i="3"/>
  <c r="M93" i="3"/>
  <c r="M92" i="3"/>
  <c r="M91" i="3"/>
  <c r="M90" i="3"/>
  <c r="M86" i="3"/>
  <c r="M85" i="3"/>
  <c r="M84" i="3"/>
  <c r="M83" i="3"/>
  <c r="M82" i="3"/>
  <c r="M78" i="3"/>
  <c r="M77" i="3"/>
  <c r="M76" i="3"/>
  <c r="M75" i="3"/>
  <c r="M74" i="3"/>
  <c r="M70" i="3"/>
  <c r="M69" i="3"/>
  <c r="M68" i="3"/>
  <c r="M67" i="3"/>
  <c r="M66" i="3"/>
  <c r="M62" i="3"/>
  <c r="M61" i="3"/>
  <c r="M60" i="3"/>
  <c r="M59" i="3"/>
  <c r="M55" i="3"/>
  <c r="M54" i="3"/>
  <c r="M53" i="3"/>
  <c r="M52" i="3"/>
  <c r="M51" i="3"/>
  <c r="M50" i="3"/>
  <c r="M47" i="3"/>
  <c r="M46" i="3"/>
  <c r="M45" i="3"/>
  <c r="M44" i="3"/>
  <c r="M43" i="3"/>
  <c r="M42" i="3"/>
  <c r="M41" i="3"/>
  <c r="M37" i="3"/>
  <c r="M36" i="3"/>
  <c r="M35" i="3"/>
  <c r="M34" i="3"/>
  <c r="M33" i="3"/>
  <c r="M32" i="3"/>
  <c r="M28" i="3"/>
  <c r="M27" i="3"/>
  <c r="M26" i="3"/>
  <c r="M25" i="3"/>
  <c r="M24" i="3"/>
  <c r="M23" i="3"/>
  <c r="M22" i="3"/>
  <c r="M19" i="3"/>
  <c r="M18" i="3"/>
  <c r="M17" i="3"/>
  <c r="M16" i="3"/>
  <c r="M15" i="3"/>
  <c r="M14" i="3"/>
  <c r="M13" i="3"/>
  <c r="M12" i="3"/>
  <c r="M8" i="3"/>
  <c r="M7" i="3"/>
  <c r="M6" i="3"/>
  <c r="M5" i="3"/>
  <c r="M4" i="3"/>
  <c r="M3" i="3"/>
  <c r="M2" i="3"/>
  <c r="BE4" i="2" s="1"/>
  <c r="L146" i="3"/>
  <c r="L145" i="3"/>
  <c r="L144" i="3"/>
  <c r="L143" i="3"/>
  <c r="L142" i="3"/>
  <c r="L141" i="3"/>
  <c r="L140" i="3"/>
  <c r="L137" i="3"/>
  <c r="L136" i="3"/>
  <c r="L135" i="3"/>
  <c r="L134" i="3"/>
  <c r="L133" i="3"/>
  <c r="L132" i="3"/>
  <c r="L129" i="3"/>
  <c r="L128" i="3"/>
  <c r="L127" i="3"/>
  <c r="L126" i="3"/>
  <c r="L125" i="3"/>
  <c r="L124" i="3"/>
  <c r="L121" i="3"/>
  <c r="L120" i="3"/>
  <c r="L119" i="3"/>
  <c r="L118" i="3"/>
  <c r="L117" i="3"/>
  <c r="L116" i="3"/>
  <c r="L115" i="3"/>
  <c r="L112" i="3"/>
  <c r="L111" i="3"/>
  <c r="L110" i="3"/>
  <c r="L109" i="3"/>
  <c r="L108" i="3"/>
  <c r="L107" i="3"/>
  <c r="L104" i="3"/>
  <c r="L103" i="3"/>
  <c r="L102" i="3"/>
  <c r="L101" i="3"/>
  <c r="L100" i="3"/>
  <c r="L99" i="3"/>
  <c r="L96" i="3"/>
  <c r="L95" i="3"/>
  <c r="L94" i="3"/>
  <c r="L93" i="3"/>
  <c r="L92" i="3"/>
  <c r="L91" i="3"/>
  <c r="L90" i="3"/>
  <c r="L87" i="3"/>
  <c r="L86" i="3"/>
  <c r="L85" i="3"/>
  <c r="L84" i="3"/>
  <c r="L83" i="3"/>
  <c r="L82" i="3"/>
  <c r="L78" i="3"/>
  <c r="L77" i="3"/>
  <c r="L76" i="3"/>
  <c r="L75" i="3"/>
  <c r="L74" i="3"/>
  <c r="L71" i="3"/>
  <c r="L70" i="3"/>
  <c r="L69" i="3"/>
  <c r="L68" i="3"/>
  <c r="L67" i="3"/>
  <c r="L66" i="3"/>
  <c r="L63" i="3"/>
  <c r="L62" i="3"/>
  <c r="L61" i="3"/>
  <c r="L60" i="3"/>
  <c r="L59" i="3"/>
  <c r="L54" i="3"/>
  <c r="L53" i="3"/>
  <c r="L52" i="3"/>
  <c r="L51" i="3"/>
  <c r="L50" i="3"/>
  <c r="L47" i="3"/>
  <c r="L46" i="3"/>
  <c r="L45" i="3"/>
  <c r="L44" i="3"/>
  <c r="L43" i="3"/>
  <c r="L42" i="3"/>
  <c r="L41" i="3"/>
  <c r="L38" i="3"/>
  <c r="L37" i="3"/>
  <c r="L36" i="3"/>
  <c r="L35" i="3"/>
  <c r="L34" i="3"/>
  <c r="L33" i="3"/>
  <c r="L32" i="3"/>
  <c r="L28" i="3"/>
  <c r="L27" i="3"/>
  <c r="L26" i="3"/>
  <c r="L25" i="3"/>
  <c r="L24" i="3"/>
  <c r="L23" i="3"/>
  <c r="L22" i="3"/>
  <c r="L19" i="3"/>
  <c r="L18" i="3"/>
  <c r="L17" i="3"/>
  <c r="L16" i="3"/>
  <c r="L15" i="3"/>
  <c r="L14" i="3"/>
  <c r="L13" i="3"/>
  <c r="L12" i="3"/>
  <c r="L9" i="3"/>
  <c r="L8" i="3"/>
  <c r="L7" i="3"/>
  <c r="L6" i="3"/>
  <c r="L5" i="3"/>
  <c r="L4" i="3"/>
  <c r="L3" i="3"/>
  <c r="L2" i="3"/>
  <c r="BB4" i="2" s="1"/>
  <c r="K147" i="3"/>
  <c r="K146" i="3"/>
  <c r="K145" i="3"/>
  <c r="K144" i="3"/>
  <c r="K143" i="3"/>
  <c r="K142" i="3"/>
  <c r="K141" i="3"/>
  <c r="K140" i="3"/>
  <c r="K137" i="3"/>
  <c r="K136" i="3"/>
  <c r="K135" i="3"/>
  <c r="K134" i="3"/>
  <c r="K133" i="3"/>
  <c r="K132" i="3"/>
  <c r="K129" i="3"/>
  <c r="K128" i="3"/>
  <c r="K127" i="3"/>
  <c r="K126" i="3"/>
  <c r="K125" i="3"/>
  <c r="K124" i="3"/>
  <c r="K121" i="3"/>
  <c r="K120" i="3"/>
  <c r="K119" i="3"/>
  <c r="K118" i="3"/>
  <c r="K117" i="3"/>
  <c r="K116" i="3"/>
  <c r="K115" i="3"/>
  <c r="K112" i="3"/>
  <c r="K111" i="3"/>
  <c r="K110" i="3"/>
  <c r="K109" i="3"/>
  <c r="K108" i="3"/>
  <c r="K107" i="3"/>
  <c r="K104" i="3"/>
  <c r="K103" i="3"/>
  <c r="K102" i="3"/>
  <c r="K101" i="3"/>
  <c r="K100" i="3"/>
  <c r="K99" i="3"/>
  <c r="K96" i="3"/>
  <c r="K95" i="3"/>
  <c r="K94" i="3"/>
  <c r="K93" i="3"/>
  <c r="K92" i="3"/>
  <c r="K91" i="3"/>
  <c r="K90" i="3"/>
  <c r="K87" i="3"/>
  <c r="K86" i="3"/>
  <c r="K85" i="3"/>
  <c r="K84" i="3"/>
  <c r="K83" i="3"/>
  <c r="K82" i="3"/>
  <c r="K79" i="3"/>
  <c r="K78" i="3"/>
  <c r="K77" i="3"/>
  <c r="K76" i="3"/>
  <c r="K75" i="3"/>
  <c r="K74" i="3"/>
  <c r="K71" i="3"/>
  <c r="K70" i="3"/>
  <c r="K69" i="3"/>
  <c r="K68" i="3"/>
  <c r="K67" i="3"/>
  <c r="K66" i="3"/>
  <c r="K63" i="3"/>
  <c r="K62" i="3"/>
  <c r="K61" i="3"/>
  <c r="K60" i="3"/>
  <c r="K59" i="3"/>
  <c r="K56" i="3"/>
  <c r="K55" i="3"/>
  <c r="K54" i="3"/>
  <c r="K53" i="3"/>
  <c r="K52" i="3"/>
  <c r="K51" i="3"/>
  <c r="K50" i="3"/>
  <c r="K46" i="3"/>
  <c r="K45" i="3"/>
  <c r="K44" i="3"/>
  <c r="K43" i="3"/>
  <c r="K42" i="3"/>
  <c r="K41" i="3"/>
  <c r="K37" i="3"/>
  <c r="K36" i="3"/>
  <c r="K35" i="3"/>
  <c r="K34" i="3"/>
  <c r="K33" i="3"/>
  <c r="K32" i="3"/>
  <c r="K29" i="3"/>
  <c r="K28" i="3"/>
  <c r="K27" i="3"/>
  <c r="K26" i="3"/>
  <c r="K25" i="3"/>
  <c r="K24" i="3"/>
  <c r="K23" i="3"/>
  <c r="K22" i="3"/>
  <c r="K18" i="3"/>
  <c r="K17" i="3"/>
  <c r="K16" i="3"/>
  <c r="K15" i="3"/>
  <c r="K14" i="3"/>
  <c r="K13" i="3"/>
  <c r="K12" i="3"/>
  <c r="K9" i="3"/>
  <c r="K8" i="3"/>
  <c r="K7" i="3"/>
  <c r="AZ4" i="2" s="1"/>
  <c r="K6" i="3"/>
  <c r="AY4" i="2" s="1"/>
  <c r="K5" i="3"/>
  <c r="K4" i="3"/>
  <c r="K3" i="3"/>
  <c r="K2" i="3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O148" i="3"/>
  <c r="BG148" i="3"/>
  <c r="BP147" i="3"/>
  <c r="BO147" i="3"/>
  <c r="BL147" i="3"/>
  <c r="BG147" i="3"/>
  <c r="BF147" i="3"/>
  <c r="AC147" i="3"/>
  <c r="AR147" i="3" s="1"/>
  <c r="AB147" i="3"/>
  <c r="AQ147" i="3" s="1"/>
  <c r="Z147" i="3"/>
  <c r="AO147" i="3" s="1"/>
  <c r="BP146" i="3"/>
  <c r="BO146" i="3"/>
  <c r="BM146" i="3"/>
  <c r="BL146" i="3"/>
  <c r="BG146" i="3"/>
  <c r="BF146" i="3"/>
  <c r="AC146" i="3"/>
  <c r="AR146" i="3" s="1"/>
  <c r="AB146" i="3"/>
  <c r="AQ146" i="3" s="1"/>
  <c r="AA146" i="3"/>
  <c r="AP146" i="3" s="1"/>
  <c r="Z146" i="3"/>
  <c r="AO146" i="3" s="1"/>
  <c r="BP145" i="3"/>
  <c r="BO145" i="3"/>
  <c r="BM145" i="3"/>
  <c r="BL145" i="3"/>
  <c r="BG145" i="3"/>
  <c r="BF145" i="3"/>
  <c r="AC145" i="3"/>
  <c r="AR145" i="3" s="1"/>
  <c r="AB145" i="3"/>
  <c r="AQ145" i="3" s="1"/>
  <c r="AA145" i="3"/>
  <c r="AP145" i="3" s="1"/>
  <c r="Z145" i="3"/>
  <c r="AO145" i="3" s="1"/>
  <c r="BP144" i="3"/>
  <c r="BO144" i="3"/>
  <c r="BM144" i="3"/>
  <c r="BL144" i="3"/>
  <c r="BG144" i="3"/>
  <c r="BF144" i="3"/>
  <c r="AC144" i="3"/>
  <c r="AR144" i="3" s="1"/>
  <c r="AB144" i="3"/>
  <c r="AQ144" i="3" s="1"/>
  <c r="AA144" i="3"/>
  <c r="AP144" i="3" s="1"/>
  <c r="Z144" i="3"/>
  <c r="AO144" i="3" s="1"/>
  <c r="BP143" i="3"/>
  <c r="BO143" i="3"/>
  <c r="BM143" i="3"/>
  <c r="BL143" i="3"/>
  <c r="BG143" i="3"/>
  <c r="BF143" i="3"/>
  <c r="AC143" i="3"/>
  <c r="AR143" i="3" s="1"/>
  <c r="AB143" i="3"/>
  <c r="AQ143" i="3" s="1"/>
  <c r="AA143" i="3"/>
  <c r="AP143" i="3" s="1"/>
  <c r="Z143" i="3"/>
  <c r="AO143" i="3" s="1"/>
  <c r="BP142" i="3"/>
  <c r="BO142" i="3"/>
  <c r="BM142" i="3"/>
  <c r="BL142" i="3"/>
  <c r="BG142" i="3"/>
  <c r="BF142" i="3"/>
  <c r="AC142" i="3"/>
  <c r="AR142" i="3" s="1"/>
  <c r="AB142" i="3"/>
  <c r="AQ142" i="3" s="1"/>
  <c r="AA142" i="3"/>
  <c r="AP142" i="3" s="1"/>
  <c r="Z142" i="3"/>
  <c r="AO142" i="3" s="1"/>
  <c r="BP141" i="3"/>
  <c r="BO141" i="3"/>
  <c r="BM141" i="3"/>
  <c r="BL141" i="3"/>
  <c r="BG141" i="3"/>
  <c r="BF141" i="3"/>
  <c r="AC141" i="3"/>
  <c r="AR141" i="3" s="1"/>
  <c r="AB141" i="3"/>
  <c r="AQ141" i="3" s="1"/>
  <c r="AA141" i="3"/>
  <c r="AP141" i="3" s="1"/>
  <c r="Z141" i="3"/>
  <c r="AO141" i="3" s="1"/>
  <c r="BP140" i="3"/>
  <c r="BO140" i="3"/>
  <c r="BM140" i="3"/>
  <c r="BL140" i="3"/>
  <c r="BG140" i="3"/>
  <c r="BF140" i="3"/>
  <c r="AC140" i="3"/>
  <c r="AR140" i="3" s="1"/>
  <c r="AB140" i="3"/>
  <c r="AQ140" i="3" s="1"/>
  <c r="AA140" i="3"/>
  <c r="AP140" i="3" s="1"/>
  <c r="Z140" i="3"/>
  <c r="AO140" i="3" s="1"/>
  <c r="BO138" i="3"/>
  <c r="BF138" i="3"/>
  <c r="BP137" i="3"/>
  <c r="BO137" i="3"/>
  <c r="BM137" i="3"/>
  <c r="BL137" i="3"/>
  <c r="BG137" i="3"/>
  <c r="BF137" i="3"/>
  <c r="AC137" i="3"/>
  <c r="AR137" i="3" s="1"/>
  <c r="AA137" i="3"/>
  <c r="AP137" i="3" s="1"/>
  <c r="Z137" i="3"/>
  <c r="AO137" i="3" s="1"/>
  <c r="BP136" i="3"/>
  <c r="BO136" i="3"/>
  <c r="BM136" i="3"/>
  <c r="BL136" i="3"/>
  <c r="BG136" i="3"/>
  <c r="BF136" i="3"/>
  <c r="AC136" i="3"/>
  <c r="AR136" i="3" s="1"/>
  <c r="AB136" i="3"/>
  <c r="AQ136" i="3" s="1"/>
  <c r="AA136" i="3"/>
  <c r="AP136" i="3" s="1"/>
  <c r="Z136" i="3"/>
  <c r="AO136" i="3" s="1"/>
  <c r="BP135" i="3"/>
  <c r="BO135" i="3"/>
  <c r="BM135" i="3"/>
  <c r="BL135" i="3"/>
  <c r="BG135" i="3"/>
  <c r="BF135" i="3"/>
  <c r="AC135" i="3"/>
  <c r="AR135" i="3" s="1"/>
  <c r="AB135" i="3"/>
  <c r="AQ135" i="3" s="1"/>
  <c r="AA135" i="3"/>
  <c r="AP135" i="3" s="1"/>
  <c r="Z135" i="3"/>
  <c r="AO135" i="3" s="1"/>
  <c r="BP134" i="3"/>
  <c r="BO134" i="3"/>
  <c r="BM134" i="3"/>
  <c r="BL134" i="3"/>
  <c r="BG134" i="3"/>
  <c r="BF134" i="3"/>
  <c r="AC134" i="3"/>
  <c r="AR134" i="3" s="1"/>
  <c r="AB134" i="3"/>
  <c r="AQ134" i="3" s="1"/>
  <c r="AA134" i="3"/>
  <c r="AP134" i="3" s="1"/>
  <c r="Z134" i="3"/>
  <c r="AO134" i="3" s="1"/>
  <c r="BP133" i="3"/>
  <c r="BO133" i="3"/>
  <c r="BM133" i="3"/>
  <c r="BL133" i="3"/>
  <c r="BG133" i="3"/>
  <c r="BF133" i="3"/>
  <c r="AC133" i="3"/>
  <c r="AR133" i="3" s="1"/>
  <c r="AB133" i="3"/>
  <c r="AQ133" i="3" s="1"/>
  <c r="AA133" i="3"/>
  <c r="AP133" i="3" s="1"/>
  <c r="Z133" i="3"/>
  <c r="AO133" i="3" s="1"/>
  <c r="BP132" i="3"/>
  <c r="BO132" i="3"/>
  <c r="BM132" i="3"/>
  <c r="BL132" i="3"/>
  <c r="BG132" i="3"/>
  <c r="BF132" i="3"/>
  <c r="AC132" i="3"/>
  <c r="AR132" i="3" s="1"/>
  <c r="AB132" i="3"/>
  <c r="AQ132" i="3" s="1"/>
  <c r="AA132" i="3"/>
  <c r="AP132" i="3" s="1"/>
  <c r="Z132" i="3"/>
  <c r="AO132" i="3" s="1"/>
  <c r="BF130" i="3"/>
  <c r="BP129" i="3"/>
  <c r="BO129" i="3"/>
  <c r="BM129" i="3"/>
  <c r="BL129" i="3"/>
  <c r="BG129" i="3"/>
  <c r="BF129" i="3"/>
  <c r="AA129" i="3"/>
  <c r="AP129" i="3" s="1"/>
  <c r="Z129" i="3"/>
  <c r="AO129" i="3" s="1"/>
  <c r="BP128" i="3"/>
  <c r="BO128" i="3"/>
  <c r="BM128" i="3"/>
  <c r="BL128" i="3"/>
  <c r="BG128" i="3"/>
  <c r="BF128" i="3"/>
  <c r="AC128" i="3"/>
  <c r="AR128" i="3" s="1"/>
  <c r="AB128" i="3"/>
  <c r="AQ128" i="3" s="1"/>
  <c r="AA128" i="3"/>
  <c r="AP128" i="3" s="1"/>
  <c r="Z128" i="3"/>
  <c r="AO128" i="3" s="1"/>
  <c r="BP127" i="3"/>
  <c r="BO127" i="3"/>
  <c r="BM127" i="3"/>
  <c r="BL127" i="3"/>
  <c r="BG127" i="3"/>
  <c r="BF127" i="3"/>
  <c r="AC127" i="3"/>
  <c r="AR127" i="3" s="1"/>
  <c r="AB127" i="3"/>
  <c r="AQ127" i="3" s="1"/>
  <c r="AA127" i="3"/>
  <c r="AP127" i="3" s="1"/>
  <c r="Z127" i="3"/>
  <c r="AO127" i="3" s="1"/>
  <c r="BP126" i="3"/>
  <c r="BO126" i="3"/>
  <c r="BM126" i="3"/>
  <c r="BL126" i="3"/>
  <c r="BG126" i="3"/>
  <c r="BF126" i="3"/>
  <c r="AC126" i="3"/>
  <c r="AR126" i="3" s="1"/>
  <c r="AB126" i="3"/>
  <c r="AQ126" i="3" s="1"/>
  <c r="AA126" i="3"/>
  <c r="AP126" i="3" s="1"/>
  <c r="Z126" i="3"/>
  <c r="AO126" i="3" s="1"/>
  <c r="BP125" i="3"/>
  <c r="BO125" i="3"/>
  <c r="BM125" i="3"/>
  <c r="BL125" i="3"/>
  <c r="BG125" i="3"/>
  <c r="BF125" i="3"/>
  <c r="AC125" i="3"/>
  <c r="AR125" i="3" s="1"/>
  <c r="AB125" i="3"/>
  <c r="AQ125" i="3" s="1"/>
  <c r="AA125" i="3"/>
  <c r="AP125" i="3" s="1"/>
  <c r="Z125" i="3"/>
  <c r="AO125" i="3" s="1"/>
  <c r="BP124" i="3"/>
  <c r="BO124" i="3"/>
  <c r="BM124" i="3"/>
  <c r="BL124" i="3"/>
  <c r="BG124" i="3"/>
  <c r="BF124" i="3"/>
  <c r="AC124" i="3"/>
  <c r="AR124" i="3" s="1"/>
  <c r="AB124" i="3"/>
  <c r="AQ124" i="3" s="1"/>
  <c r="AA124" i="3"/>
  <c r="AP124" i="3" s="1"/>
  <c r="Z124" i="3"/>
  <c r="AO124" i="3" s="1"/>
  <c r="BF122" i="3"/>
  <c r="BP121" i="3"/>
  <c r="BO121" i="3"/>
  <c r="BM121" i="3"/>
  <c r="BL121" i="3"/>
  <c r="BG121" i="3"/>
  <c r="BF121" i="3"/>
  <c r="AA121" i="3"/>
  <c r="AP121" i="3" s="1"/>
  <c r="Z121" i="3"/>
  <c r="AO121" i="3" s="1"/>
  <c r="BP120" i="3"/>
  <c r="BO120" i="3"/>
  <c r="BM120" i="3"/>
  <c r="BL120" i="3"/>
  <c r="BG120" i="3"/>
  <c r="BF120" i="3"/>
  <c r="AC120" i="3"/>
  <c r="AR120" i="3" s="1"/>
  <c r="AB120" i="3"/>
  <c r="AQ120" i="3" s="1"/>
  <c r="AA120" i="3"/>
  <c r="AP120" i="3" s="1"/>
  <c r="Z120" i="3"/>
  <c r="AO120" i="3" s="1"/>
  <c r="BP119" i="3"/>
  <c r="BO119" i="3"/>
  <c r="BM119" i="3"/>
  <c r="BL119" i="3"/>
  <c r="BG119" i="3"/>
  <c r="BF119" i="3"/>
  <c r="AC119" i="3"/>
  <c r="AR119" i="3" s="1"/>
  <c r="AB119" i="3"/>
  <c r="AQ119" i="3" s="1"/>
  <c r="AA119" i="3"/>
  <c r="AP119" i="3" s="1"/>
  <c r="Z119" i="3"/>
  <c r="AO119" i="3" s="1"/>
  <c r="BP118" i="3"/>
  <c r="BO118" i="3"/>
  <c r="BM118" i="3"/>
  <c r="BL118" i="3"/>
  <c r="BG118" i="3"/>
  <c r="BF118" i="3"/>
  <c r="AC118" i="3"/>
  <c r="AR118" i="3" s="1"/>
  <c r="AB118" i="3"/>
  <c r="AQ118" i="3" s="1"/>
  <c r="AA118" i="3"/>
  <c r="AP118" i="3" s="1"/>
  <c r="Z118" i="3"/>
  <c r="AO118" i="3" s="1"/>
  <c r="BP117" i="3"/>
  <c r="BO117" i="3"/>
  <c r="BM117" i="3"/>
  <c r="BL117" i="3"/>
  <c r="BG117" i="3"/>
  <c r="BF117" i="3"/>
  <c r="AC117" i="3"/>
  <c r="AR117" i="3" s="1"/>
  <c r="AB117" i="3"/>
  <c r="AQ117" i="3" s="1"/>
  <c r="AA117" i="3"/>
  <c r="AP117" i="3" s="1"/>
  <c r="Z117" i="3"/>
  <c r="AO117" i="3" s="1"/>
  <c r="BP116" i="3"/>
  <c r="BO116" i="3"/>
  <c r="BM116" i="3"/>
  <c r="BL116" i="3"/>
  <c r="BG116" i="3"/>
  <c r="BF116" i="3"/>
  <c r="AC116" i="3"/>
  <c r="AR116" i="3" s="1"/>
  <c r="AB116" i="3"/>
  <c r="AQ116" i="3" s="1"/>
  <c r="AA116" i="3"/>
  <c r="AP116" i="3" s="1"/>
  <c r="Z116" i="3"/>
  <c r="AO116" i="3" s="1"/>
  <c r="BP115" i="3"/>
  <c r="BO115" i="3"/>
  <c r="BM115" i="3"/>
  <c r="BL115" i="3"/>
  <c r="BG115" i="3"/>
  <c r="BF115" i="3"/>
  <c r="AC115" i="3"/>
  <c r="AR115" i="3" s="1"/>
  <c r="AB115" i="3"/>
  <c r="AQ115" i="3" s="1"/>
  <c r="AA115" i="3"/>
  <c r="AP115" i="3" s="1"/>
  <c r="Z115" i="3"/>
  <c r="AO115" i="3" s="1"/>
  <c r="BO113" i="3"/>
  <c r="BF113" i="3"/>
  <c r="BP112" i="3"/>
  <c r="BO112" i="3"/>
  <c r="BM112" i="3"/>
  <c r="BL112" i="3"/>
  <c r="BG112" i="3"/>
  <c r="BF112" i="3"/>
  <c r="AC112" i="3"/>
  <c r="AR112" i="3" s="1"/>
  <c r="AA112" i="3"/>
  <c r="AP112" i="3" s="1"/>
  <c r="Z112" i="3"/>
  <c r="AO112" i="3" s="1"/>
  <c r="BP111" i="3"/>
  <c r="BO111" i="3"/>
  <c r="BM111" i="3"/>
  <c r="BL111" i="3"/>
  <c r="BG111" i="3"/>
  <c r="BF111" i="3"/>
  <c r="AC111" i="3"/>
  <c r="AR111" i="3" s="1"/>
  <c r="AB111" i="3"/>
  <c r="AQ111" i="3" s="1"/>
  <c r="AA111" i="3"/>
  <c r="AP111" i="3" s="1"/>
  <c r="Z111" i="3"/>
  <c r="AO111" i="3" s="1"/>
  <c r="BP110" i="3"/>
  <c r="BO110" i="3"/>
  <c r="BM110" i="3"/>
  <c r="BL110" i="3"/>
  <c r="BG110" i="3"/>
  <c r="BF110" i="3"/>
  <c r="AC110" i="3"/>
  <c r="AR110" i="3" s="1"/>
  <c r="AB110" i="3"/>
  <c r="AQ110" i="3" s="1"/>
  <c r="AA110" i="3"/>
  <c r="AP110" i="3" s="1"/>
  <c r="Z110" i="3"/>
  <c r="AO110" i="3" s="1"/>
  <c r="BP109" i="3"/>
  <c r="BO109" i="3"/>
  <c r="BM109" i="3"/>
  <c r="BL109" i="3"/>
  <c r="BG109" i="3"/>
  <c r="BF109" i="3"/>
  <c r="AC109" i="3"/>
  <c r="AR109" i="3" s="1"/>
  <c r="AB109" i="3"/>
  <c r="AQ109" i="3" s="1"/>
  <c r="AA109" i="3"/>
  <c r="AP109" i="3" s="1"/>
  <c r="Z109" i="3"/>
  <c r="AO109" i="3" s="1"/>
  <c r="BP108" i="3"/>
  <c r="BO108" i="3"/>
  <c r="BM108" i="3"/>
  <c r="BL108" i="3"/>
  <c r="BG108" i="3"/>
  <c r="BF108" i="3"/>
  <c r="AC108" i="3"/>
  <c r="AR108" i="3" s="1"/>
  <c r="AB108" i="3"/>
  <c r="AQ108" i="3" s="1"/>
  <c r="AA108" i="3"/>
  <c r="AP108" i="3" s="1"/>
  <c r="Z108" i="3"/>
  <c r="AO108" i="3" s="1"/>
  <c r="BP107" i="3"/>
  <c r="BO107" i="3"/>
  <c r="BM107" i="3"/>
  <c r="BL107" i="3"/>
  <c r="BG107" i="3"/>
  <c r="BF107" i="3"/>
  <c r="AC107" i="3"/>
  <c r="AR107" i="3" s="1"/>
  <c r="AB107" i="3"/>
  <c r="AQ107" i="3" s="1"/>
  <c r="AA107" i="3"/>
  <c r="AP107" i="3" s="1"/>
  <c r="Z107" i="3"/>
  <c r="AO107" i="3" s="1"/>
  <c r="BP105" i="3"/>
  <c r="BF105" i="3"/>
  <c r="BP104" i="3"/>
  <c r="BO104" i="3"/>
  <c r="BM104" i="3"/>
  <c r="BL104" i="3"/>
  <c r="BG104" i="3"/>
  <c r="BF104" i="3"/>
  <c r="AB104" i="3"/>
  <c r="AQ104" i="3" s="1"/>
  <c r="AA104" i="3"/>
  <c r="AP104" i="3" s="1"/>
  <c r="Z104" i="3"/>
  <c r="AO104" i="3" s="1"/>
  <c r="BP103" i="3"/>
  <c r="BO103" i="3"/>
  <c r="BM103" i="3"/>
  <c r="BL103" i="3"/>
  <c r="BG103" i="3"/>
  <c r="BF103" i="3"/>
  <c r="AC103" i="3"/>
  <c r="AR103" i="3" s="1"/>
  <c r="AB103" i="3"/>
  <c r="AQ103" i="3" s="1"/>
  <c r="AA103" i="3"/>
  <c r="AP103" i="3" s="1"/>
  <c r="Z103" i="3"/>
  <c r="AO103" i="3" s="1"/>
  <c r="BP102" i="3"/>
  <c r="BO102" i="3"/>
  <c r="BM102" i="3"/>
  <c r="BL102" i="3"/>
  <c r="BG102" i="3"/>
  <c r="BF102" i="3"/>
  <c r="AC102" i="3"/>
  <c r="AR102" i="3" s="1"/>
  <c r="AB102" i="3"/>
  <c r="AQ102" i="3" s="1"/>
  <c r="AA102" i="3"/>
  <c r="AP102" i="3" s="1"/>
  <c r="Z102" i="3"/>
  <c r="AO102" i="3" s="1"/>
  <c r="BP101" i="3"/>
  <c r="BO101" i="3"/>
  <c r="BM101" i="3"/>
  <c r="BL101" i="3"/>
  <c r="BG101" i="3"/>
  <c r="BF101" i="3"/>
  <c r="AC101" i="3"/>
  <c r="AR101" i="3" s="1"/>
  <c r="AB101" i="3"/>
  <c r="AQ101" i="3" s="1"/>
  <c r="AA101" i="3"/>
  <c r="AP101" i="3" s="1"/>
  <c r="Z101" i="3"/>
  <c r="AO101" i="3" s="1"/>
  <c r="BP100" i="3"/>
  <c r="BO100" i="3"/>
  <c r="BM100" i="3"/>
  <c r="BL100" i="3"/>
  <c r="BG100" i="3"/>
  <c r="BF100" i="3"/>
  <c r="AC100" i="3"/>
  <c r="AR100" i="3" s="1"/>
  <c r="AB100" i="3"/>
  <c r="AQ100" i="3" s="1"/>
  <c r="AA100" i="3"/>
  <c r="AP100" i="3" s="1"/>
  <c r="Z100" i="3"/>
  <c r="AO100" i="3" s="1"/>
  <c r="BP99" i="3"/>
  <c r="BO99" i="3"/>
  <c r="BM99" i="3"/>
  <c r="BL99" i="3"/>
  <c r="BG99" i="3"/>
  <c r="BF99" i="3"/>
  <c r="AC99" i="3"/>
  <c r="AR99" i="3" s="1"/>
  <c r="AB99" i="3"/>
  <c r="AQ99" i="3" s="1"/>
  <c r="AA99" i="3"/>
  <c r="AP99" i="3" s="1"/>
  <c r="Z99" i="3"/>
  <c r="AO99" i="3" s="1"/>
  <c r="BO97" i="3"/>
  <c r="BF97" i="3"/>
  <c r="BP96" i="3"/>
  <c r="BO96" i="3"/>
  <c r="BM96" i="3"/>
  <c r="BL96" i="3"/>
  <c r="BG96" i="3"/>
  <c r="BF96" i="3"/>
  <c r="AC96" i="3"/>
  <c r="AR96" i="3" s="1"/>
  <c r="AA96" i="3"/>
  <c r="AP96" i="3" s="1"/>
  <c r="Z96" i="3"/>
  <c r="AO96" i="3" s="1"/>
  <c r="BP95" i="3"/>
  <c r="BO95" i="3"/>
  <c r="BM95" i="3"/>
  <c r="BL95" i="3"/>
  <c r="BG95" i="3"/>
  <c r="BF95" i="3"/>
  <c r="AC95" i="3"/>
  <c r="AR95" i="3" s="1"/>
  <c r="AB95" i="3"/>
  <c r="AQ95" i="3" s="1"/>
  <c r="AA95" i="3"/>
  <c r="AP95" i="3" s="1"/>
  <c r="Z95" i="3"/>
  <c r="AO95" i="3" s="1"/>
  <c r="BP94" i="3"/>
  <c r="BO94" i="3"/>
  <c r="BM94" i="3"/>
  <c r="BL94" i="3"/>
  <c r="BG94" i="3"/>
  <c r="BF94" i="3"/>
  <c r="AC94" i="3"/>
  <c r="AR94" i="3" s="1"/>
  <c r="AB94" i="3"/>
  <c r="AQ94" i="3" s="1"/>
  <c r="AA94" i="3"/>
  <c r="AP94" i="3" s="1"/>
  <c r="Z94" i="3"/>
  <c r="AO94" i="3" s="1"/>
  <c r="BP93" i="3"/>
  <c r="BO93" i="3"/>
  <c r="BM93" i="3"/>
  <c r="BL93" i="3"/>
  <c r="BG93" i="3"/>
  <c r="BF93" i="3"/>
  <c r="AC93" i="3"/>
  <c r="AR93" i="3" s="1"/>
  <c r="AB93" i="3"/>
  <c r="AQ93" i="3" s="1"/>
  <c r="AA93" i="3"/>
  <c r="AP93" i="3" s="1"/>
  <c r="Z93" i="3"/>
  <c r="AO93" i="3" s="1"/>
  <c r="BP92" i="3"/>
  <c r="BO92" i="3"/>
  <c r="BM92" i="3"/>
  <c r="BL92" i="3"/>
  <c r="BG92" i="3"/>
  <c r="BF92" i="3"/>
  <c r="AC92" i="3"/>
  <c r="AR92" i="3" s="1"/>
  <c r="AB92" i="3"/>
  <c r="AQ92" i="3" s="1"/>
  <c r="AA92" i="3"/>
  <c r="AP92" i="3" s="1"/>
  <c r="Z92" i="3"/>
  <c r="AO92" i="3" s="1"/>
  <c r="BP91" i="3"/>
  <c r="BO91" i="3"/>
  <c r="BM91" i="3"/>
  <c r="BL91" i="3"/>
  <c r="BG91" i="3"/>
  <c r="BF91" i="3"/>
  <c r="AC91" i="3"/>
  <c r="AR91" i="3" s="1"/>
  <c r="AB91" i="3"/>
  <c r="AQ91" i="3" s="1"/>
  <c r="AA91" i="3"/>
  <c r="AP91" i="3" s="1"/>
  <c r="Z91" i="3"/>
  <c r="AO91" i="3" s="1"/>
  <c r="BP90" i="3"/>
  <c r="BO90" i="3"/>
  <c r="BM90" i="3"/>
  <c r="BL90" i="3"/>
  <c r="BG90" i="3"/>
  <c r="BF90" i="3"/>
  <c r="AC90" i="3"/>
  <c r="AR90" i="3" s="1"/>
  <c r="AB90" i="3"/>
  <c r="AQ90" i="3" s="1"/>
  <c r="AA90" i="3"/>
  <c r="AP90" i="3" s="1"/>
  <c r="Z90" i="3"/>
  <c r="AO90" i="3" s="1"/>
  <c r="BF88" i="3"/>
  <c r="BP87" i="3"/>
  <c r="BO87" i="3"/>
  <c r="BM87" i="3"/>
  <c r="BL87" i="3"/>
  <c r="BG87" i="3"/>
  <c r="BF87" i="3"/>
  <c r="AA87" i="3"/>
  <c r="AP87" i="3" s="1"/>
  <c r="Z87" i="3"/>
  <c r="AO87" i="3" s="1"/>
  <c r="BP86" i="3"/>
  <c r="BO86" i="3"/>
  <c r="BM86" i="3"/>
  <c r="BL86" i="3"/>
  <c r="BG86" i="3"/>
  <c r="BF86" i="3"/>
  <c r="AC86" i="3"/>
  <c r="AR86" i="3" s="1"/>
  <c r="AB86" i="3"/>
  <c r="AQ86" i="3" s="1"/>
  <c r="AA86" i="3"/>
  <c r="AP86" i="3" s="1"/>
  <c r="Z86" i="3"/>
  <c r="AO86" i="3" s="1"/>
  <c r="BP85" i="3"/>
  <c r="BO85" i="3"/>
  <c r="BM85" i="3"/>
  <c r="BL85" i="3"/>
  <c r="BG85" i="3"/>
  <c r="BF85" i="3"/>
  <c r="AC85" i="3"/>
  <c r="AR85" i="3" s="1"/>
  <c r="AB85" i="3"/>
  <c r="AQ85" i="3" s="1"/>
  <c r="AA85" i="3"/>
  <c r="AP85" i="3" s="1"/>
  <c r="Z85" i="3"/>
  <c r="AO85" i="3" s="1"/>
  <c r="BP84" i="3"/>
  <c r="BO84" i="3"/>
  <c r="BM84" i="3"/>
  <c r="BL84" i="3"/>
  <c r="BG84" i="3"/>
  <c r="BF84" i="3"/>
  <c r="AC84" i="3"/>
  <c r="AR84" i="3" s="1"/>
  <c r="AB84" i="3"/>
  <c r="AQ84" i="3" s="1"/>
  <c r="AA84" i="3"/>
  <c r="AP84" i="3" s="1"/>
  <c r="Z84" i="3"/>
  <c r="AO84" i="3" s="1"/>
  <c r="BP83" i="3"/>
  <c r="BO83" i="3"/>
  <c r="BM83" i="3"/>
  <c r="BL83" i="3"/>
  <c r="BG83" i="3"/>
  <c r="BF83" i="3"/>
  <c r="AC83" i="3"/>
  <c r="AR83" i="3" s="1"/>
  <c r="AB83" i="3"/>
  <c r="AQ83" i="3" s="1"/>
  <c r="AA83" i="3"/>
  <c r="AP83" i="3" s="1"/>
  <c r="Z83" i="3"/>
  <c r="AO83" i="3" s="1"/>
  <c r="BP82" i="3"/>
  <c r="BO82" i="3"/>
  <c r="BM82" i="3"/>
  <c r="BL82" i="3"/>
  <c r="BG82" i="3"/>
  <c r="BF82" i="3"/>
  <c r="AC82" i="3"/>
  <c r="AR82" i="3" s="1"/>
  <c r="AB82" i="3"/>
  <c r="AQ82" i="3" s="1"/>
  <c r="AA82" i="3"/>
  <c r="AP82" i="3" s="1"/>
  <c r="Z82" i="3"/>
  <c r="AO82" i="3" s="1"/>
  <c r="BO79" i="3"/>
  <c r="BL79" i="3"/>
  <c r="BG79" i="3"/>
  <c r="BF79" i="3"/>
  <c r="Z79" i="3"/>
  <c r="AO79" i="3" s="1"/>
  <c r="BP78" i="3"/>
  <c r="BO78" i="3"/>
  <c r="BM78" i="3"/>
  <c r="BL78" i="3"/>
  <c r="BG78" i="3"/>
  <c r="BF78" i="3"/>
  <c r="AC78" i="3"/>
  <c r="AR78" i="3" s="1"/>
  <c r="AB78" i="3"/>
  <c r="AQ78" i="3" s="1"/>
  <c r="AA78" i="3"/>
  <c r="AP78" i="3" s="1"/>
  <c r="Z78" i="3"/>
  <c r="AO78" i="3" s="1"/>
  <c r="BP77" i="3"/>
  <c r="BO77" i="3"/>
  <c r="BM77" i="3"/>
  <c r="BL77" i="3"/>
  <c r="BG77" i="3"/>
  <c r="BF77" i="3"/>
  <c r="AC77" i="3"/>
  <c r="AR77" i="3" s="1"/>
  <c r="AB77" i="3"/>
  <c r="AQ77" i="3" s="1"/>
  <c r="AA77" i="3"/>
  <c r="AP77" i="3" s="1"/>
  <c r="Z77" i="3"/>
  <c r="AO77" i="3" s="1"/>
  <c r="BP76" i="3"/>
  <c r="BO76" i="3"/>
  <c r="BM76" i="3"/>
  <c r="BL76" i="3"/>
  <c r="BG76" i="3"/>
  <c r="BF76" i="3"/>
  <c r="AC76" i="3"/>
  <c r="AR76" i="3" s="1"/>
  <c r="AB76" i="3"/>
  <c r="AQ76" i="3" s="1"/>
  <c r="AA76" i="3"/>
  <c r="AP76" i="3" s="1"/>
  <c r="Z76" i="3"/>
  <c r="AO76" i="3" s="1"/>
  <c r="BP75" i="3"/>
  <c r="BO75" i="3"/>
  <c r="BM75" i="3"/>
  <c r="BL75" i="3"/>
  <c r="BG75" i="3"/>
  <c r="BF75" i="3"/>
  <c r="AC75" i="3"/>
  <c r="AR75" i="3" s="1"/>
  <c r="AB75" i="3"/>
  <c r="AQ75" i="3" s="1"/>
  <c r="AA75" i="3"/>
  <c r="AP75" i="3" s="1"/>
  <c r="Z75" i="3"/>
  <c r="AO75" i="3" s="1"/>
  <c r="BP74" i="3"/>
  <c r="BO74" i="3"/>
  <c r="BM74" i="3"/>
  <c r="BL74" i="3"/>
  <c r="BG74" i="3"/>
  <c r="BF74" i="3"/>
  <c r="AC74" i="3"/>
  <c r="AR74" i="3" s="1"/>
  <c r="AB74" i="3"/>
  <c r="AQ74" i="3" s="1"/>
  <c r="AA74" i="3"/>
  <c r="AP74" i="3" s="1"/>
  <c r="Z74" i="3"/>
  <c r="AO74" i="3" s="1"/>
  <c r="BF72" i="3"/>
  <c r="BP71" i="3"/>
  <c r="BO71" i="3"/>
  <c r="BM71" i="3"/>
  <c r="BL71" i="3"/>
  <c r="BG71" i="3"/>
  <c r="BF71" i="3"/>
  <c r="AA71" i="3"/>
  <c r="AP71" i="3" s="1"/>
  <c r="Z71" i="3"/>
  <c r="AO71" i="3" s="1"/>
  <c r="BP70" i="3"/>
  <c r="BO70" i="3"/>
  <c r="BM70" i="3"/>
  <c r="BL70" i="3"/>
  <c r="BG70" i="3"/>
  <c r="BF70" i="3"/>
  <c r="AC70" i="3"/>
  <c r="AR70" i="3" s="1"/>
  <c r="AB70" i="3"/>
  <c r="AQ70" i="3" s="1"/>
  <c r="AA70" i="3"/>
  <c r="AP70" i="3" s="1"/>
  <c r="Z70" i="3"/>
  <c r="AO70" i="3" s="1"/>
  <c r="BP69" i="3"/>
  <c r="BO69" i="3"/>
  <c r="BM69" i="3"/>
  <c r="BL69" i="3"/>
  <c r="BG69" i="3"/>
  <c r="BF69" i="3"/>
  <c r="AC69" i="3"/>
  <c r="AR69" i="3" s="1"/>
  <c r="AB69" i="3"/>
  <c r="AQ69" i="3" s="1"/>
  <c r="AA69" i="3"/>
  <c r="AP69" i="3" s="1"/>
  <c r="Z69" i="3"/>
  <c r="AO69" i="3" s="1"/>
  <c r="BP68" i="3"/>
  <c r="BO68" i="3"/>
  <c r="BM68" i="3"/>
  <c r="BL68" i="3"/>
  <c r="BG68" i="3"/>
  <c r="BF68" i="3"/>
  <c r="AC68" i="3"/>
  <c r="AR68" i="3" s="1"/>
  <c r="AB68" i="3"/>
  <c r="AQ68" i="3" s="1"/>
  <c r="AA68" i="3"/>
  <c r="AP68" i="3" s="1"/>
  <c r="Z68" i="3"/>
  <c r="AO68" i="3" s="1"/>
  <c r="BP67" i="3"/>
  <c r="BO67" i="3"/>
  <c r="BM67" i="3"/>
  <c r="BL67" i="3"/>
  <c r="BG67" i="3"/>
  <c r="BF67" i="3"/>
  <c r="AC67" i="3"/>
  <c r="AR67" i="3" s="1"/>
  <c r="AB67" i="3"/>
  <c r="AQ67" i="3" s="1"/>
  <c r="AA67" i="3"/>
  <c r="AP67" i="3" s="1"/>
  <c r="Z67" i="3"/>
  <c r="AO67" i="3" s="1"/>
  <c r="BP66" i="3"/>
  <c r="BO66" i="3"/>
  <c r="BM66" i="3"/>
  <c r="BL66" i="3"/>
  <c r="BG66" i="3"/>
  <c r="BF66" i="3"/>
  <c r="AC66" i="3"/>
  <c r="AR66" i="3" s="1"/>
  <c r="AB66" i="3"/>
  <c r="AQ66" i="3" s="1"/>
  <c r="AA66" i="3"/>
  <c r="AP66" i="3" s="1"/>
  <c r="Z66" i="3"/>
  <c r="AO66" i="3" s="1"/>
  <c r="BF64" i="3"/>
  <c r="BP63" i="3"/>
  <c r="BO63" i="3"/>
  <c r="BM63" i="3"/>
  <c r="BL63" i="3"/>
  <c r="BG63" i="3"/>
  <c r="BF63" i="3"/>
  <c r="AA63" i="3"/>
  <c r="AP63" i="3" s="1"/>
  <c r="Z63" i="3"/>
  <c r="AO63" i="3" s="1"/>
  <c r="BP62" i="3"/>
  <c r="BO62" i="3"/>
  <c r="BM62" i="3"/>
  <c r="BL62" i="3"/>
  <c r="BG62" i="3"/>
  <c r="BF62" i="3"/>
  <c r="AC62" i="3"/>
  <c r="AR62" i="3" s="1"/>
  <c r="AB62" i="3"/>
  <c r="AQ62" i="3" s="1"/>
  <c r="AA62" i="3"/>
  <c r="AP62" i="3" s="1"/>
  <c r="Z62" i="3"/>
  <c r="AO62" i="3" s="1"/>
  <c r="BP61" i="3"/>
  <c r="BO61" i="3"/>
  <c r="BM61" i="3"/>
  <c r="BL61" i="3"/>
  <c r="BG61" i="3"/>
  <c r="BF61" i="3"/>
  <c r="AC61" i="3"/>
  <c r="AR61" i="3" s="1"/>
  <c r="AB61" i="3"/>
  <c r="AQ61" i="3" s="1"/>
  <c r="AA61" i="3"/>
  <c r="AP61" i="3" s="1"/>
  <c r="Z61" i="3"/>
  <c r="AO61" i="3" s="1"/>
  <c r="BP60" i="3"/>
  <c r="BO60" i="3"/>
  <c r="BM60" i="3"/>
  <c r="BL60" i="3"/>
  <c r="BG60" i="3"/>
  <c r="BF60" i="3"/>
  <c r="AC60" i="3"/>
  <c r="AR60" i="3" s="1"/>
  <c r="AB60" i="3"/>
  <c r="AQ60" i="3" s="1"/>
  <c r="AA60" i="3"/>
  <c r="AP60" i="3" s="1"/>
  <c r="Z60" i="3"/>
  <c r="AO60" i="3" s="1"/>
  <c r="BP59" i="3"/>
  <c r="BO59" i="3"/>
  <c r="BM59" i="3"/>
  <c r="BL59" i="3"/>
  <c r="BG59" i="3"/>
  <c r="BF59" i="3"/>
  <c r="AC59" i="3"/>
  <c r="AR59" i="3" s="1"/>
  <c r="AB59" i="3"/>
  <c r="AQ59" i="3" s="1"/>
  <c r="AA59" i="3"/>
  <c r="AP59" i="3" s="1"/>
  <c r="Z59" i="3"/>
  <c r="AO59" i="3" s="1"/>
  <c r="BO56" i="3"/>
  <c r="BL56" i="3"/>
  <c r="BG56" i="3"/>
  <c r="Z56" i="3"/>
  <c r="AO56" i="3" s="1"/>
  <c r="BP55" i="3"/>
  <c r="BO55" i="3"/>
  <c r="BL55" i="3"/>
  <c r="BG55" i="3"/>
  <c r="BF55" i="3"/>
  <c r="AC55" i="3"/>
  <c r="AR55" i="3" s="1"/>
  <c r="AB55" i="3"/>
  <c r="AQ55" i="3" s="1"/>
  <c r="Z55" i="3"/>
  <c r="AO55" i="3" s="1"/>
  <c r="BP54" i="3"/>
  <c r="BO54" i="3"/>
  <c r="BM54" i="3"/>
  <c r="BL54" i="3"/>
  <c r="BG54" i="3"/>
  <c r="BF54" i="3"/>
  <c r="AC54" i="3"/>
  <c r="AR54" i="3" s="1"/>
  <c r="AB54" i="3"/>
  <c r="AQ54" i="3" s="1"/>
  <c r="AA54" i="3"/>
  <c r="AP54" i="3" s="1"/>
  <c r="Z54" i="3"/>
  <c r="AO54" i="3" s="1"/>
  <c r="BP53" i="3"/>
  <c r="BO53" i="3"/>
  <c r="BM53" i="3"/>
  <c r="BL53" i="3"/>
  <c r="BG53" i="3"/>
  <c r="BF53" i="3"/>
  <c r="AC53" i="3"/>
  <c r="AR53" i="3" s="1"/>
  <c r="AB53" i="3"/>
  <c r="AQ53" i="3" s="1"/>
  <c r="AA53" i="3"/>
  <c r="AP53" i="3" s="1"/>
  <c r="Z53" i="3"/>
  <c r="AO53" i="3" s="1"/>
  <c r="BP52" i="3"/>
  <c r="BO52" i="3"/>
  <c r="BM52" i="3"/>
  <c r="BL52" i="3"/>
  <c r="BG52" i="3"/>
  <c r="BF52" i="3"/>
  <c r="AC52" i="3"/>
  <c r="AR52" i="3" s="1"/>
  <c r="AB52" i="3"/>
  <c r="AQ52" i="3" s="1"/>
  <c r="AA52" i="3"/>
  <c r="AP52" i="3" s="1"/>
  <c r="Z52" i="3"/>
  <c r="AO52" i="3" s="1"/>
  <c r="BP51" i="3"/>
  <c r="BO51" i="3"/>
  <c r="BM51" i="3"/>
  <c r="BL51" i="3"/>
  <c r="BG51" i="3"/>
  <c r="BF51" i="3"/>
  <c r="AC51" i="3"/>
  <c r="AR51" i="3" s="1"/>
  <c r="AB51" i="3"/>
  <c r="AQ51" i="3" s="1"/>
  <c r="AA51" i="3"/>
  <c r="AP51" i="3" s="1"/>
  <c r="Z51" i="3"/>
  <c r="AO51" i="3" s="1"/>
  <c r="BP50" i="3"/>
  <c r="BO50" i="3"/>
  <c r="BM50" i="3"/>
  <c r="BL50" i="3"/>
  <c r="BG50" i="3"/>
  <c r="BF50" i="3"/>
  <c r="AC50" i="3"/>
  <c r="AR50" i="3" s="1"/>
  <c r="AB50" i="3"/>
  <c r="AQ50" i="3" s="1"/>
  <c r="AA50" i="3"/>
  <c r="AP50" i="3" s="1"/>
  <c r="Z50" i="3"/>
  <c r="AO50" i="3" s="1"/>
  <c r="BP48" i="3"/>
  <c r="BP47" i="3"/>
  <c r="BM47" i="3"/>
  <c r="BG47" i="3"/>
  <c r="BF47" i="3"/>
  <c r="AB47" i="3"/>
  <c r="AQ47" i="3" s="1"/>
  <c r="AA47" i="3"/>
  <c r="AP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5" i="3"/>
  <c r="BO45" i="3"/>
  <c r="BM45" i="3"/>
  <c r="BL45" i="3"/>
  <c r="BG45" i="3"/>
  <c r="BF45" i="3"/>
  <c r="AC45" i="3"/>
  <c r="AR45" i="3" s="1"/>
  <c r="AB45" i="3"/>
  <c r="AQ45" i="3" s="1"/>
  <c r="AA45" i="3"/>
  <c r="AP45" i="3" s="1"/>
  <c r="Z45" i="3"/>
  <c r="AO45" i="3" s="1"/>
  <c r="BP44" i="3"/>
  <c r="BO44" i="3"/>
  <c r="BM44" i="3"/>
  <c r="BL44" i="3"/>
  <c r="BG44" i="3"/>
  <c r="BF44" i="3"/>
  <c r="AC44" i="3"/>
  <c r="AR44" i="3" s="1"/>
  <c r="AB44" i="3"/>
  <c r="AQ44" i="3" s="1"/>
  <c r="AA44" i="3"/>
  <c r="AP44" i="3" s="1"/>
  <c r="Z44" i="3"/>
  <c r="AO44" i="3" s="1"/>
  <c r="BP43" i="3"/>
  <c r="BO43" i="3"/>
  <c r="BM43" i="3"/>
  <c r="BL43" i="3"/>
  <c r="BG43" i="3"/>
  <c r="BF43" i="3"/>
  <c r="AC43" i="3"/>
  <c r="AR43" i="3" s="1"/>
  <c r="AB43" i="3"/>
  <c r="AQ43" i="3" s="1"/>
  <c r="AA43" i="3"/>
  <c r="AP43" i="3" s="1"/>
  <c r="Z43" i="3"/>
  <c r="AO43" i="3" s="1"/>
  <c r="BP42" i="3"/>
  <c r="BO42" i="3"/>
  <c r="BM42" i="3"/>
  <c r="BL42" i="3"/>
  <c r="BG42" i="3"/>
  <c r="BF42" i="3"/>
  <c r="AC42" i="3"/>
  <c r="AR42" i="3" s="1"/>
  <c r="AB42" i="3"/>
  <c r="AQ42" i="3" s="1"/>
  <c r="AA42" i="3"/>
  <c r="AP42" i="3" s="1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38" i="3"/>
  <c r="BM38" i="3"/>
  <c r="BG38" i="3"/>
  <c r="BF38" i="3"/>
  <c r="AA38" i="3"/>
  <c r="AP38" i="3" s="1"/>
  <c r="BP37" i="3"/>
  <c r="BO37" i="3"/>
  <c r="BM37" i="3"/>
  <c r="BL37" i="3"/>
  <c r="BG37" i="3"/>
  <c r="BF37" i="3"/>
  <c r="AC37" i="3"/>
  <c r="AR37" i="3" s="1"/>
  <c r="AB37" i="3"/>
  <c r="AQ37" i="3" s="1"/>
  <c r="AA37" i="3"/>
  <c r="AP37" i="3" s="1"/>
  <c r="Z37" i="3"/>
  <c r="AO37" i="3" s="1"/>
  <c r="BP36" i="3"/>
  <c r="BO36" i="3"/>
  <c r="BM36" i="3"/>
  <c r="BL36" i="3"/>
  <c r="BG36" i="3"/>
  <c r="BF36" i="3"/>
  <c r="AC36" i="3"/>
  <c r="AR36" i="3" s="1"/>
  <c r="AB36" i="3"/>
  <c r="AQ36" i="3" s="1"/>
  <c r="AA36" i="3"/>
  <c r="AP36" i="3" s="1"/>
  <c r="Z36" i="3"/>
  <c r="AO36" i="3" s="1"/>
  <c r="BP35" i="3"/>
  <c r="BO35" i="3"/>
  <c r="BM35" i="3"/>
  <c r="BL35" i="3"/>
  <c r="BG35" i="3"/>
  <c r="BF35" i="3"/>
  <c r="AC35" i="3"/>
  <c r="AR35" i="3" s="1"/>
  <c r="AB35" i="3"/>
  <c r="AQ35" i="3" s="1"/>
  <c r="AA35" i="3"/>
  <c r="AP35" i="3" s="1"/>
  <c r="Z35" i="3"/>
  <c r="AO35" i="3" s="1"/>
  <c r="BP34" i="3"/>
  <c r="BO34" i="3"/>
  <c r="BM34" i="3"/>
  <c r="BL34" i="3"/>
  <c r="BG34" i="3"/>
  <c r="BF34" i="3"/>
  <c r="AC34" i="3"/>
  <c r="AR34" i="3" s="1"/>
  <c r="AB34" i="3"/>
  <c r="AQ34" i="3" s="1"/>
  <c r="AA34" i="3"/>
  <c r="AP34" i="3" s="1"/>
  <c r="Z34" i="3"/>
  <c r="AO34" i="3" s="1"/>
  <c r="BP33" i="3"/>
  <c r="BO33" i="3"/>
  <c r="BM33" i="3"/>
  <c r="BL33" i="3"/>
  <c r="BG33" i="3"/>
  <c r="BF33" i="3"/>
  <c r="AC33" i="3"/>
  <c r="AR33" i="3" s="1"/>
  <c r="AB33" i="3"/>
  <c r="AQ33" i="3" s="1"/>
  <c r="AA33" i="3"/>
  <c r="AP33" i="3" s="1"/>
  <c r="Z33" i="3"/>
  <c r="AO33" i="3" s="1"/>
  <c r="BP32" i="3"/>
  <c r="BO32" i="3"/>
  <c r="BM32" i="3"/>
  <c r="BL32" i="3"/>
  <c r="BG32" i="3"/>
  <c r="BF32" i="3"/>
  <c r="AC32" i="3"/>
  <c r="AR32" i="3" s="1"/>
  <c r="AB32" i="3"/>
  <c r="AQ32" i="3" s="1"/>
  <c r="AA32" i="3"/>
  <c r="AP32" i="3" s="1"/>
  <c r="Z32" i="3"/>
  <c r="AO32" i="3" s="1"/>
  <c r="BO29" i="3"/>
  <c r="BL29" i="3"/>
  <c r="BG29" i="3"/>
  <c r="BF29" i="3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L25" i="3"/>
  <c r="BG25" i="3"/>
  <c r="BF25" i="3"/>
  <c r="AC25" i="3"/>
  <c r="AR25" i="3" s="1"/>
  <c r="AB25" i="3"/>
  <c r="AQ25" i="3" s="1"/>
  <c r="AA25" i="3"/>
  <c r="AP25" i="3" s="1"/>
  <c r="Z25" i="3"/>
  <c r="AO25" i="3" s="1"/>
  <c r="BP24" i="3"/>
  <c r="BO24" i="3"/>
  <c r="BM24" i="3"/>
  <c r="BL24" i="3"/>
  <c r="BG24" i="3"/>
  <c r="BF24" i="3"/>
  <c r="AC24" i="3"/>
  <c r="AR24" i="3" s="1"/>
  <c r="AB24" i="3"/>
  <c r="AQ24" i="3" s="1"/>
  <c r="AA24" i="3"/>
  <c r="AP24" i="3" s="1"/>
  <c r="Z24" i="3"/>
  <c r="AO24" i="3" s="1"/>
  <c r="BP23" i="3"/>
  <c r="BO23" i="3"/>
  <c r="BM23" i="3"/>
  <c r="BL23" i="3"/>
  <c r="BG23" i="3"/>
  <c r="BF23" i="3"/>
  <c r="AC23" i="3"/>
  <c r="AR23" i="3" s="1"/>
  <c r="AB23" i="3"/>
  <c r="AQ23" i="3" s="1"/>
  <c r="AA23" i="3"/>
  <c r="AP23" i="3" s="1"/>
  <c r="Z23" i="3"/>
  <c r="AO23" i="3" s="1"/>
  <c r="BP22" i="3"/>
  <c r="BO22" i="3"/>
  <c r="BM22" i="3"/>
  <c r="BL22" i="3"/>
  <c r="BG22" i="3"/>
  <c r="BF22" i="3"/>
  <c r="AC22" i="3"/>
  <c r="AR22" i="3" s="1"/>
  <c r="AB22" i="3"/>
  <c r="AQ22" i="3" s="1"/>
  <c r="AA22" i="3"/>
  <c r="AP22" i="3" s="1"/>
  <c r="Z22" i="3"/>
  <c r="AO22" i="3" s="1"/>
  <c r="BP20" i="3"/>
  <c r="BP19" i="3"/>
  <c r="BM19" i="3"/>
  <c r="BG19" i="3"/>
  <c r="BF19" i="3"/>
  <c r="AB19" i="3"/>
  <c r="AQ19" i="3" s="1"/>
  <c r="AA19" i="3"/>
  <c r="AP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P13" i="3"/>
  <c r="BO13" i="3"/>
  <c r="BM13" i="3"/>
  <c r="BL13" i="3"/>
  <c r="BG13" i="3"/>
  <c r="BF13" i="3"/>
  <c r="AC13" i="3"/>
  <c r="AR13" i="3" s="1"/>
  <c r="AB13" i="3"/>
  <c r="AQ13" i="3" s="1"/>
  <c r="AA13" i="3"/>
  <c r="AP13" i="3" s="1"/>
  <c r="Z13" i="3"/>
  <c r="AO13" i="3" s="1"/>
  <c r="BP12" i="3"/>
  <c r="BO12" i="3"/>
  <c r="BM12" i="3"/>
  <c r="BL12" i="3"/>
  <c r="BG12" i="3"/>
  <c r="BF12" i="3"/>
  <c r="AC12" i="3"/>
  <c r="AR12" i="3" s="1"/>
  <c r="AB12" i="3"/>
  <c r="AQ12" i="3" s="1"/>
  <c r="AA12" i="3"/>
  <c r="AP12" i="3" s="1"/>
  <c r="Z12" i="3"/>
  <c r="AO12" i="3" s="1"/>
  <c r="BF10" i="3"/>
  <c r="BP9" i="3"/>
  <c r="BO9" i="3"/>
  <c r="BM9" i="3"/>
  <c r="BL9" i="3"/>
  <c r="BG9" i="3"/>
  <c r="BF9" i="3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BI7" i="2" s="1"/>
  <c r="AB5" i="3"/>
  <c r="AQ5" i="3" s="1"/>
  <c r="AA5" i="3"/>
  <c r="AP5" i="3" s="1"/>
  <c r="Z5" i="3"/>
  <c r="AO5" i="3" s="1"/>
  <c r="BP4" i="3"/>
  <c r="BO4" i="3"/>
  <c r="BM4" i="3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O3" i="3"/>
  <c r="BM3" i="3"/>
  <c r="BQ9" i="2" s="1"/>
  <c r="BL3" i="3"/>
  <c r="BG3" i="3"/>
  <c r="BF3" i="3"/>
  <c r="AC3" i="3"/>
  <c r="AR3" i="3" s="1"/>
  <c r="AB3" i="3"/>
  <c r="AQ3" i="3" s="1"/>
  <c r="AA3" i="3"/>
  <c r="AP3" i="3" s="1"/>
  <c r="Z3" i="3"/>
  <c r="AO3" i="3" s="1"/>
  <c r="BP2" i="3"/>
  <c r="BQ15" i="2" s="1"/>
  <c r="BO2" i="3"/>
  <c r="BP14" i="2" s="1"/>
  <c r="BM2" i="3"/>
  <c r="BP9" i="2" s="1"/>
  <c r="BL2" i="3"/>
  <c r="BP8" i="2" s="1"/>
  <c r="BG2" i="3"/>
  <c r="BP3" i="2" s="1"/>
  <c r="BF2" i="3"/>
  <c r="BP2" i="2" s="1"/>
  <c r="AC2" i="3"/>
  <c r="AR2" i="3" s="1"/>
  <c r="AB2" i="3"/>
  <c r="AQ2" i="3" s="1"/>
  <c r="AA2" i="3"/>
  <c r="AP2" i="3" s="1"/>
  <c r="Z2" i="3"/>
  <c r="AO2" i="3" s="1"/>
  <c r="BN2" i="4" l="1"/>
  <c r="AR5" i="3"/>
  <c r="BM2" i="2" s="1"/>
  <c r="AH2" i="2"/>
  <c r="AH4" i="2"/>
  <c r="AO3" i="2"/>
  <c r="BH7" i="2"/>
  <c r="BM2" i="4"/>
  <c r="X3" i="2"/>
  <c r="BF7" i="2"/>
  <c r="BQ8" i="2"/>
  <c r="BC4" i="2"/>
  <c r="BI5" i="2"/>
  <c r="BF6" i="2"/>
  <c r="BI8" i="2"/>
  <c r="BC11" i="2"/>
  <c r="CH2" i="2"/>
  <c r="CH4" i="2"/>
  <c r="CU3" i="2"/>
  <c r="AR3" i="2"/>
  <c r="BE7" i="2"/>
  <c r="BE6" i="2"/>
  <c r="AA3" i="2"/>
  <c r="BF5" i="2"/>
  <c r="AZ11" i="2"/>
  <c r="CL4" i="2"/>
  <c r="AU3" i="2"/>
  <c r="BB7" i="2"/>
  <c r="BP15" i="2"/>
  <c r="AD3" i="2"/>
  <c r="AZ7" i="2"/>
  <c r="BQ14" i="2"/>
  <c r="BC5" i="2"/>
  <c r="AZ6" i="2"/>
  <c r="BC8" i="2"/>
  <c r="BI10" i="2"/>
  <c r="CB3" i="2"/>
  <c r="CO2" i="2"/>
  <c r="CO4" i="2"/>
  <c r="AF2" i="4"/>
  <c r="AL2" i="2"/>
  <c r="AL4" i="2"/>
  <c r="AY7" i="2"/>
  <c r="AG3" i="2"/>
  <c r="BQ3" i="2"/>
  <c r="AZ5" i="2"/>
  <c r="AE2" i="3"/>
  <c r="AZ8" i="2"/>
  <c r="BF10" i="2"/>
  <c r="CE3" i="2"/>
  <c r="CR2" i="2"/>
  <c r="CR4" i="2"/>
  <c r="AO2" i="2"/>
  <c r="AO4" i="2"/>
  <c r="AT4" i="3"/>
  <c r="AT2" i="3" s="1"/>
  <c r="X2" i="2"/>
  <c r="X4" i="2"/>
  <c r="BQ2" i="2"/>
  <c r="BC10" i="2"/>
  <c r="CH3" i="2"/>
  <c r="CU2" i="2"/>
  <c r="CU4" i="2"/>
  <c r="AR2" i="2"/>
  <c r="AR4" i="2"/>
  <c r="BC7" i="2"/>
  <c r="AA2" i="2"/>
  <c r="AA4" i="2"/>
  <c r="BY2" i="2"/>
  <c r="BY4" i="2"/>
  <c r="CL3" i="2"/>
  <c r="AU2" i="2"/>
  <c r="AU4" i="2"/>
  <c r="AD2" i="2"/>
  <c r="AD4" i="2"/>
  <c r="BI4" i="2"/>
  <c r="BI11" i="2"/>
  <c r="CB2" i="2"/>
  <c r="CB4" i="2"/>
  <c r="CO3" i="2"/>
  <c r="AL3" i="2"/>
  <c r="BQ11" i="2"/>
  <c r="BL2" i="2" l="1"/>
</calcChain>
</file>

<file path=xl/sharedStrings.xml><?xml version="1.0" encoding="utf-8"?>
<sst xmlns="http://schemas.openxmlformats.org/spreadsheetml/2006/main" count="1780" uniqueCount="328">
  <si>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</si>
  <si>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</si>
  <si>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</si>
  <si>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</si>
  <si>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</si>
  <si>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</si>
  <si>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</si>
  <si>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</si>
  <si>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</si>
  <si>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</si>
  <si>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</si>
  <si>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</si>
  <si>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</si>
  <si>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</si>
  <si>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</si>
  <si>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</si>
  <si>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</si>
  <si>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</si>
  <si>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</si>
  <si>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</si>
  <si>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</si>
  <si>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</si>
  <si>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</si>
  <si>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</si>
  <si>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</si>
  <si>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</si>
  <si>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</si>
  <si>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</si>
  <si>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</si>
  <si>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</si>
  <si>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</si>
  <si>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</si>
  <si>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</si>
  <si>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</si>
  <si>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</si>
  <si>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</si>
  <si>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</si>
  <si>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</si>
  <si>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</si>
  <si>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</si>
  <si>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</si>
  <si>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</si>
  <si>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</si>
  <si>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</si>
  <si>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</si>
  <si>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</si>
  <si>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</si>
  <si>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</si>
  <si>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</si>
  <si>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</si>
  <si>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</si>
  <si>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</si>
  <si>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</si>
  <si>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</si>
  <si>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</si>
  <si>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</si>
  <si>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</si>
  <si>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</si>
  <si>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</si>
  <si>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</si>
  <si>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</si>
  <si>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</si>
  <si>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</si>
  <si>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</si>
  <si>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</si>
  <si>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</si>
  <si>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</si>
  <si>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</si>
  <si>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</si>
  <si>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</si>
  <si>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</si>
  <si>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</si>
  <si>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</si>
  <si>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</si>
  <si>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</si>
  <si>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</si>
  <si>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</si>
  <si>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</si>
  <si>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</si>
  <si>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</si>
  <si>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</si>
  <si>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</si>
  <si>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</si>
  <si>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</si>
  <si>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</si>
  <si>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</si>
  <si>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</si>
  <si>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</si>
  <si>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</si>
  <si>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</si>
  <si>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</si>
  <si>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</si>
  <si>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</si>
  <si>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</si>
  <si>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</si>
  <si>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</si>
  <si>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</si>
  <si>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</si>
  <si>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</si>
  <si>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</si>
  <si>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</si>
  <si>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</si>
  <si>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</si>
  <si>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</si>
  <si>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</si>
  <si>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</si>
  <si>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</si>
  <si>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</si>
  <si>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</si>
  <si>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</si>
  <si>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</si>
  <si>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</si>
  <si>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</si>
  <si>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</si>
  <si>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</si>
  <si>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</si>
  <si>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</si>
  <si>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</si>
  <si>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</si>
  <si>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</si>
  <si>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</si>
  <si>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</si>
  <si>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</si>
  <si>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</si>
  <si>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</si>
  <si>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</si>
  <si>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</si>
  <si>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</si>
  <si>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</si>
  <si>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</si>
  <si>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</si>
  <si>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</si>
  <si>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</si>
  <si>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</si>
  <si>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</si>
  <si>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</si>
  <si>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</si>
  <si>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</si>
  <si>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</si>
  <si>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</si>
  <si>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</si>
  <si>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</si>
  <si>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</si>
  <si>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</si>
  <si>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</si>
  <si>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</si>
  <si>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</si>
  <si>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</si>
  <si>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</si>
  <si>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</si>
  <si>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</si>
  <si>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</si>
  <si>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</si>
  <si>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</si>
  <si>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</si>
  <si>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</si>
  <si>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</si>
  <si>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</si>
  <si>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</si>
  <si>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</si>
  <si>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</si>
  <si>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</si>
  <si>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</si>
  <si>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</si>
  <si>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</si>
  <si>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</si>
  <si>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</si>
  <si>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</si>
  <si>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</si>
  <si>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</si>
  <si>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</si>
  <si>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</si>
  <si>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</si>
  <si>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</si>
  <si>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</si>
  <si>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</si>
  <si>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</si>
  <si>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</si>
  <si>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</si>
  <si>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</si>
  <si>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</si>
  <si>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</si>
  <si>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</si>
  <si>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</si>
  <si>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</si>
  <si>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</si>
  <si>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</si>
  <si>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</si>
  <si>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</si>
  <si>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</si>
  <si>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</si>
  <si>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</si>
  <si>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</si>
  <si>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</si>
  <si>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</si>
  <si>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</si>
  <si>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</si>
  <si>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</si>
  <si>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</si>
  <si>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</si>
  <si>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</si>
  <si>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</si>
  <si>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</si>
  <si>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</si>
  <si>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</si>
  <si>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</si>
  <si>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</si>
  <si>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</si>
  <si>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</si>
  <si>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</si>
  <si>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</si>
  <si>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</si>
  <si>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</si>
  <si>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</si>
  <si>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</si>
  <si>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</si>
  <si>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</si>
  <si>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</si>
  <si>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</si>
  <si>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</si>
  <si>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</si>
  <si>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</si>
  <si>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</si>
  <si>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</si>
  <si>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</si>
  <si>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</si>
  <si>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</si>
  <si>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</si>
  <si>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</si>
  <si>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</si>
  <si>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</si>
  <si>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</si>
  <si>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</si>
  <si>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</si>
  <si>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</si>
  <si>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</si>
  <si>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</si>
  <si>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</si>
  <si>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</si>
  <si>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</si>
  <si>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</si>
  <si>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</si>
  <si>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</si>
  <si>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</si>
  <si>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</si>
  <si>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</si>
  <si>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</si>
  <si>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</si>
  <si>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</si>
  <si>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</si>
  <si>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</si>
  <si>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</si>
  <si>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</si>
  <si>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</si>
  <si>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</si>
  <si>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</si>
  <si>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</si>
  <si>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</si>
  <si>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</si>
  <si>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2143</t>
  </si>
  <si>
    <t>1432</t>
  </si>
  <si>
    <t>4321</t>
  </si>
  <si>
    <t>3214</t>
  </si>
  <si>
    <t>3213</t>
  </si>
  <si>
    <t>2134</t>
  </si>
  <si>
    <t>1342</t>
  </si>
  <si>
    <t>3421</t>
  </si>
  <si>
    <t>4213</t>
  </si>
  <si>
    <t>1341</t>
  </si>
  <si>
    <t>3412</t>
  </si>
  <si>
    <t>4123</t>
  </si>
  <si>
    <t>1234</t>
  </si>
  <si>
    <t>2341</t>
  </si>
  <si>
    <t>4124</t>
  </si>
  <si>
    <t>1243</t>
  </si>
  <si>
    <t>2431</t>
  </si>
  <si>
    <t>4312</t>
  </si>
  <si>
    <t>3123</t>
  </si>
  <si>
    <t>1431</t>
  </si>
  <si>
    <t>2342</t>
  </si>
  <si>
    <t>4214</t>
  </si>
  <si>
    <t>2432</t>
  </si>
  <si>
    <t>3124</t>
  </si>
  <si>
    <t>Cb</t>
  </si>
  <si>
    <t>Other</t>
  </si>
  <si>
    <t>Rb</t>
  </si>
  <si>
    <t>Ca</t>
  </si>
  <si>
    <t>Ra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</si>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</sst>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Graph!$A$4:$A$190</c:f>
              <c:numCache>
                <c:formatCode>General</c:formatCode>
                <c:ptCount val="18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</c:numCache>
            </c:numRef>
          </c:xVal>
          <c:yVal>
            <c:numRef>
              <c:f>Graph!$D$5:$D$189</c:f>
              <c:numCache>
                <c:formatCode>General</c:formatCode>
                <c:ptCount val="185"/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6-4A50-8A1A-72D5138292AF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Graph!$A$4:$A$190</c:f>
              <c:numCache>
                <c:formatCode>General</c:formatCode>
                <c:ptCount val="18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</c:numCache>
            </c:numRef>
          </c:xVal>
          <c:yVal>
            <c:numRef>
              <c:f>Graph!$B$5:$B$189</c:f>
              <c:numCache>
                <c:formatCode>General</c:formatCode>
                <c:ptCount val="185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6-4A50-8A1A-72D5138292AF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Graph!$A$4:$A$190</c:f>
              <c:numCache>
                <c:formatCode>General</c:formatCode>
                <c:ptCount val="18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</c:numCache>
            </c:numRef>
          </c:xVal>
          <c:yVal>
            <c:numRef>
              <c:f>Graph!$C$5:$C$189</c:f>
              <c:numCache>
                <c:formatCode>General</c:formatCode>
                <c:ptCount val="18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6-4A50-8A1A-72D5138292AF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Graph!$A$4:$A$190</c:f>
              <c:numCache>
                <c:formatCode>General</c:formatCode>
                <c:ptCount val="18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</c:numCache>
            </c:numRef>
          </c:xVal>
          <c:yVal>
            <c:numRef>
              <c:f>Graph!$E$5:$E$189</c:f>
              <c:numCache>
                <c:formatCode>General</c:formatCode>
                <c:ptCount val="185"/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6-4A50-8A1A-72D5138292AF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Graph!$A$4:$A$190</c:f>
              <c:numCache>
                <c:formatCode>General</c:formatCode>
                <c:ptCount val="18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</c:numCache>
            </c:numRef>
          </c:xVal>
          <c:yVal>
            <c:numRef>
              <c:f>Graph!$G$5:$G$189</c:f>
              <c:numCache>
                <c:formatCode>General</c:formatCode>
                <c:ptCount val="18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6-4A50-8A1A-72D5138292AF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Graph!$A$4:$A$190</c:f>
              <c:numCache>
                <c:formatCode>General</c:formatCode>
                <c:ptCount val="18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</c:numCache>
            </c:numRef>
          </c:xVal>
          <c:yVal>
            <c:numRef>
              <c:f>Graph!$H$5:$H$189</c:f>
              <c:numCache>
                <c:formatCode>General</c:formatCode>
                <c:ptCount val="18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26-4A50-8A1A-72D51382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49664"/>
        <c:axId val="2131651584"/>
      </c:scatterChart>
      <c:valAx>
        <c:axId val="2131649664"/>
        <c:scaling>
          <c:orientation val="minMax"/>
          <c:max val="189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2131651584"/>
        <c:crosses val="autoZero"/>
        <c:crossBetween val="midCat"/>
      </c:valAx>
      <c:valAx>
        <c:axId val="2131651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316496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Graph!$A$1428:$A$1570</c:f>
              <c:numCache>
                <c:formatCode>General</c:formatCode>
                <c:ptCount val="143"/>
                <c:pt idx="0">
                  <c:v>1427</c:v>
                </c:pt>
                <c:pt idx="1">
                  <c:v>1428</c:v>
                </c:pt>
                <c:pt idx="2">
                  <c:v>1429</c:v>
                </c:pt>
                <c:pt idx="3">
                  <c:v>1430</c:v>
                </c:pt>
                <c:pt idx="4">
                  <c:v>1431</c:v>
                </c:pt>
                <c:pt idx="5">
                  <c:v>1432</c:v>
                </c:pt>
                <c:pt idx="6">
                  <c:v>1433</c:v>
                </c:pt>
                <c:pt idx="7">
                  <c:v>1434</c:v>
                </c:pt>
                <c:pt idx="8">
                  <c:v>1435</c:v>
                </c:pt>
                <c:pt idx="9">
                  <c:v>1436</c:v>
                </c:pt>
                <c:pt idx="10">
                  <c:v>1437</c:v>
                </c:pt>
                <c:pt idx="11">
                  <c:v>1438</c:v>
                </c:pt>
                <c:pt idx="12">
                  <c:v>1439</c:v>
                </c:pt>
                <c:pt idx="13">
                  <c:v>1440</c:v>
                </c:pt>
                <c:pt idx="14">
                  <c:v>1441</c:v>
                </c:pt>
                <c:pt idx="15">
                  <c:v>1442</c:v>
                </c:pt>
                <c:pt idx="16">
                  <c:v>1443</c:v>
                </c:pt>
                <c:pt idx="17">
                  <c:v>1444</c:v>
                </c:pt>
                <c:pt idx="18">
                  <c:v>1445</c:v>
                </c:pt>
                <c:pt idx="19">
                  <c:v>1446</c:v>
                </c:pt>
                <c:pt idx="20">
                  <c:v>1447</c:v>
                </c:pt>
                <c:pt idx="21">
                  <c:v>1448</c:v>
                </c:pt>
                <c:pt idx="22">
                  <c:v>1449</c:v>
                </c:pt>
                <c:pt idx="23">
                  <c:v>1450</c:v>
                </c:pt>
                <c:pt idx="24">
                  <c:v>1451</c:v>
                </c:pt>
                <c:pt idx="25">
                  <c:v>1452</c:v>
                </c:pt>
                <c:pt idx="26">
                  <c:v>1453</c:v>
                </c:pt>
                <c:pt idx="27">
                  <c:v>1454</c:v>
                </c:pt>
                <c:pt idx="28">
                  <c:v>1455</c:v>
                </c:pt>
                <c:pt idx="29">
                  <c:v>1456</c:v>
                </c:pt>
                <c:pt idx="30">
                  <c:v>1457</c:v>
                </c:pt>
                <c:pt idx="31">
                  <c:v>1458</c:v>
                </c:pt>
                <c:pt idx="32">
                  <c:v>1459</c:v>
                </c:pt>
                <c:pt idx="33">
                  <c:v>1460</c:v>
                </c:pt>
                <c:pt idx="34">
                  <c:v>1461</c:v>
                </c:pt>
                <c:pt idx="35">
                  <c:v>1462</c:v>
                </c:pt>
                <c:pt idx="36">
                  <c:v>1463</c:v>
                </c:pt>
                <c:pt idx="37">
                  <c:v>1464</c:v>
                </c:pt>
                <c:pt idx="38">
                  <c:v>1465</c:v>
                </c:pt>
                <c:pt idx="39">
                  <c:v>1466</c:v>
                </c:pt>
                <c:pt idx="40">
                  <c:v>1467</c:v>
                </c:pt>
                <c:pt idx="41">
                  <c:v>1468</c:v>
                </c:pt>
                <c:pt idx="42">
                  <c:v>1469</c:v>
                </c:pt>
                <c:pt idx="43">
                  <c:v>1470</c:v>
                </c:pt>
                <c:pt idx="44">
                  <c:v>1471</c:v>
                </c:pt>
                <c:pt idx="45">
                  <c:v>1472</c:v>
                </c:pt>
                <c:pt idx="46">
                  <c:v>1473</c:v>
                </c:pt>
                <c:pt idx="47">
                  <c:v>1474</c:v>
                </c:pt>
                <c:pt idx="48">
                  <c:v>1475</c:v>
                </c:pt>
                <c:pt idx="49">
                  <c:v>1476</c:v>
                </c:pt>
                <c:pt idx="50">
                  <c:v>1477</c:v>
                </c:pt>
                <c:pt idx="51">
                  <c:v>1478</c:v>
                </c:pt>
                <c:pt idx="52">
                  <c:v>1479</c:v>
                </c:pt>
                <c:pt idx="53">
                  <c:v>1480</c:v>
                </c:pt>
                <c:pt idx="54">
                  <c:v>1481</c:v>
                </c:pt>
                <c:pt idx="55">
                  <c:v>1482</c:v>
                </c:pt>
                <c:pt idx="56">
                  <c:v>1483</c:v>
                </c:pt>
                <c:pt idx="57">
                  <c:v>1484</c:v>
                </c:pt>
                <c:pt idx="58">
                  <c:v>1485</c:v>
                </c:pt>
                <c:pt idx="59">
                  <c:v>1486</c:v>
                </c:pt>
                <c:pt idx="60">
                  <c:v>1487</c:v>
                </c:pt>
                <c:pt idx="61">
                  <c:v>1488</c:v>
                </c:pt>
                <c:pt idx="62">
                  <c:v>1489</c:v>
                </c:pt>
                <c:pt idx="63">
                  <c:v>1490</c:v>
                </c:pt>
                <c:pt idx="64">
                  <c:v>1491</c:v>
                </c:pt>
                <c:pt idx="65">
                  <c:v>1492</c:v>
                </c:pt>
                <c:pt idx="66">
                  <c:v>1493</c:v>
                </c:pt>
                <c:pt idx="67">
                  <c:v>1494</c:v>
                </c:pt>
                <c:pt idx="68">
                  <c:v>1495</c:v>
                </c:pt>
                <c:pt idx="69">
                  <c:v>1496</c:v>
                </c:pt>
                <c:pt idx="70">
                  <c:v>1497</c:v>
                </c:pt>
                <c:pt idx="71">
                  <c:v>1498</c:v>
                </c:pt>
                <c:pt idx="72">
                  <c:v>1499</c:v>
                </c:pt>
                <c:pt idx="73">
                  <c:v>1500</c:v>
                </c:pt>
                <c:pt idx="74">
                  <c:v>1501</c:v>
                </c:pt>
                <c:pt idx="75">
                  <c:v>1502</c:v>
                </c:pt>
                <c:pt idx="76">
                  <c:v>1503</c:v>
                </c:pt>
                <c:pt idx="77">
                  <c:v>1504</c:v>
                </c:pt>
                <c:pt idx="78">
                  <c:v>1505</c:v>
                </c:pt>
                <c:pt idx="79">
                  <c:v>1506</c:v>
                </c:pt>
                <c:pt idx="80">
                  <c:v>1507</c:v>
                </c:pt>
                <c:pt idx="81">
                  <c:v>1508</c:v>
                </c:pt>
                <c:pt idx="82">
                  <c:v>1509</c:v>
                </c:pt>
                <c:pt idx="83">
                  <c:v>1510</c:v>
                </c:pt>
                <c:pt idx="84">
                  <c:v>1511</c:v>
                </c:pt>
                <c:pt idx="85">
                  <c:v>1512</c:v>
                </c:pt>
                <c:pt idx="86">
                  <c:v>1513</c:v>
                </c:pt>
                <c:pt idx="87">
                  <c:v>1514</c:v>
                </c:pt>
                <c:pt idx="88">
                  <c:v>1515</c:v>
                </c:pt>
                <c:pt idx="89">
                  <c:v>1516</c:v>
                </c:pt>
                <c:pt idx="90">
                  <c:v>1517</c:v>
                </c:pt>
                <c:pt idx="91">
                  <c:v>1518</c:v>
                </c:pt>
                <c:pt idx="92">
                  <c:v>1519</c:v>
                </c:pt>
                <c:pt idx="93">
                  <c:v>1520</c:v>
                </c:pt>
                <c:pt idx="94">
                  <c:v>1521</c:v>
                </c:pt>
                <c:pt idx="95">
                  <c:v>1522</c:v>
                </c:pt>
                <c:pt idx="96">
                  <c:v>1523</c:v>
                </c:pt>
                <c:pt idx="97">
                  <c:v>1524</c:v>
                </c:pt>
                <c:pt idx="98">
                  <c:v>1525</c:v>
                </c:pt>
                <c:pt idx="99">
                  <c:v>1526</c:v>
                </c:pt>
                <c:pt idx="100">
                  <c:v>1527</c:v>
                </c:pt>
                <c:pt idx="101">
                  <c:v>1528</c:v>
                </c:pt>
                <c:pt idx="102">
                  <c:v>1529</c:v>
                </c:pt>
                <c:pt idx="103">
                  <c:v>1530</c:v>
                </c:pt>
                <c:pt idx="104">
                  <c:v>1531</c:v>
                </c:pt>
                <c:pt idx="105">
                  <c:v>1532</c:v>
                </c:pt>
                <c:pt idx="106">
                  <c:v>1533</c:v>
                </c:pt>
                <c:pt idx="107">
                  <c:v>1534</c:v>
                </c:pt>
                <c:pt idx="108">
                  <c:v>1535</c:v>
                </c:pt>
                <c:pt idx="109">
                  <c:v>1536</c:v>
                </c:pt>
                <c:pt idx="110">
                  <c:v>1537</c:v>
                </c:pt>
                <c:pt idx="111">
                  <c:v>1538</c:v>
                </c:pt>
                <c:pt idx="112">
                  <c:v>1539</c:v>
                </c:pt>
                <c:pt idx="113">
                  <c:v>1540</c:v>
                </c:pt>
                <c:pt idx="114">
                  <c:v>1541</c:v>
                </c:pt>
                <c:pt idx="115">
                  <c:v>1542</c:v>
                </c:pt>
                <c:pt idx="116">
                  <c:v>1543</c:v>
                </c:pt>
                <c:pt idx="117">
                  <c:v>1544</c:v>
                </c:pt>
                <c:pt idx="118">
                  <c:v>1545</c:v>
                </c:pt>
                <c:pt idx="119">
                  <c:v>1546</c:v>
                </c:pt>
                <c:pt idx="120">
                  <c:v>1547</c:v>
                </c:pt>
                <c:pt idx="121">
                  <c:v>1548</c:v>
                </c:pt>
                <c:pt idx="122">
                  <c:v>1549</c:v>
                </c:pt>
                <c:pt idx="123">
                  <c:v>1550</c:v>
                </c:pt>
                <c:pt idx="124">
                  <c:v>1551</c:v>
                </c:pt>
                <c:pt idx="125">
                  <c:v>1552</c:v>
                </c:pt>
                <c:pt idx="126">
                  <c:v>1553</c:v>
                </c:pt>
                <c:pt idx="127">
                  <c:v>1554</c:v>
                </c:pt>
                <c:pt idx="128">
                  <c:v>1555</c:v>
                </c:pt>
                <c:pt idx="129">
                  <c:v>1556</c:v>
                </c:pt>
                <c:pt idx="130">
                  <c:v>1557</c:v>
                </c:pt>
                <c:pt idx="131">
                  <c:v>1558</c:v>
                </c:pt>
                <c:pt idx="132">
                  <c:v>1559</c:v>
                </c:pt>
                <c:pt idx="133">
                  <c:v>1560</c:v>
                </c:pt>
                <c:pt idx="134">
                  <c:v>1561</c:v>
                </c:pt>
                <c:pt idx="135">
                  <c:v>1562</c:v>
                </c:pt>
                <c:pt idx="136">
                  <c:v>1563</c:v>
                </c:pt>
                <c:pt idx="137">
                  <c:v>1564</c:v>
                </c:pt>
                <c:pt idx="138">
                  <c:v>1565</c:v>
                </c:pt>
                <c:pt idx="139">
                  <c:v>1566</c:v>
                </c:pt>
                <c:pt idx="140">
                  <c:v>1567</c:v>
                </c:pt>
                <c:pt idx="141">
                  <c:v>1568</c:v>
                </c:pt>
                <c:pt idx="142">
                  <c:v>1569</c:v>
                </c:pt>
              </c:numCache>
            </c:numRef>
          </c:xVal>
          <c:yVal>
            <c:numRef>
              <c:f>Graph!$D$1429:$D$1569</c:f>
              <c:numCache>
                <c:formatCode>General</c:formatCode>
                <c:ptCount val="141"/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83-4766-8818-4C8AA94C4A9A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Graph!$A$1428:$A$1570</c:f>
              <c:numCache>
                <c:formatCode>General</c:formatCode>
                <c:ptCount val="143"/>
                <c:pt idx="0">
                  <c:v>1427</c:v>
                </c:pt>
                <c:pt idx="1">
                  <c:v>1428</c:v>
                </c:pt>
                <c:pt idx="2">
                  <c:v>1429</c:v>
                </c:pt>
                <c:pt idx="3">
                  <c:v>1430</c:v>
                </c:pt>
                <c:pt idx="4">
                  <c:v>1431</c:v>
                </c:pt>
                <c:pt idx="5">
                  <c:v>1432</c:v>
                </c:pt>
                <c:pt idx="6">
                  <c:v>1433</c:v>
                </c:pt>
                <c:pt idx="7">
                  <c:v>1434</c:v>
                </c:pt>
                <c:pt idx="8">
                  <c:v>1435</c:v>
                </c:pt>
                <c:pt idx="9">
                  <c:v>1436</c:v>
                </c:pt>
                <c:pt idx="10">
                  <c:v>1437</c:v>
                </c:pt>
                <c:pt idx="11">
                  <c:v>1438</c:v>
                </c:pt>
                <c:pt idx="12">
                  <c:v>1439</c:v>
                </c:pt>
                <c:pt idx="13">
                  <c:v>1440</c:v>
                </c:pt>
                <c:pt idx="14">
                  <c:v>1441</c:v>
                </c:pt>
                <c:pt idx="15">
                  <c:v>1442</c:v>
                </c:pt>
                <c:pt idx="16">
                  <c:v>1443</c:v>
                </c:pt>
                <c:pt idx="17">
                  <c:v>1444</c:v>
                </c:pt>
                <c:pt idx="18">
                  <c:v>1445</c:v>
                </c:pt>
                <c:pt idx="19">
                  <c:v>1446</c:v>
                </c:pt>
                <c:pt idx="20">
                  <c:v>1447</c:v>
                </c:pt>
                <c:pt idx="21">
                  <c:v>1448</c:v>
                </c:pt>
                <c:pt idx="22">
                  <c:v>1449</c:v>
                </c:pt>
                <c:pt idx="23">
                  <c:v>1450</c:v>
                </c:pt>
                <c:pt idx="24">
                  <c:v>1451</c:v>
                </c:pt>
                <c:pt idx="25">
                  <c:v>1452</c:v>
                </c:pt>
                <c:pt idx="26">
                  <c:v>1453</c:v>
                </c:pt>
                <c:pt idx="27">
                  <c:v>1454</c:v>
                </c:pt>
                <c:pt idx="28">
                  <c:v>1455</c:v>
                </c:pt>
                <c:pt idx="29">
                  <c:v>1456</c:v>
                </c:pt>
                <c:pt idx="30">
                  <c:v>1457</c:v>
                </c:pt>
                <c:pt idx="31">
                  <c:v>1458</c:v>
                </c:pt>
                <c:pt idx="32">
                  <c:v>1459</c:v>
                </c:pt>
                <c:pt idx="33">
                  <c:v>1460</c:v>
                </c:pt>
                <c:pt idx="34">
                  <c:v>1461</c:v>
                </c:pt>
                <c:pt idx="35">
                  <c:v>1462</c:v>
                </c:pt>
                <c:pt idx="36">
                  <c:v>1463</c:v>
                </c:pt>
                <c:pt idx="37">
                  <c:v>1464</c:v>
                </c:pt>
                <c:pt idx="38">
                  <c:v>1465</c:v>
                </c:pt>
                <c:pt idx="39">
                  <c:v>1466</c:v>
                </c:pt>
                <c:pt idx="40">
                  <c:v>1467</c:v>
                </c:pt>
                <c:pt idx="41">
                  <c:v>1468</c:v>
                </c:pt>
                <c:pt idx="42">
                  <c:v>1469</c:v>
                </c:pt>
                <c:pt idx="43">
                  <c:v>1470</c:v>
                </c:pt>
                <c:pt idx="44">
                  <c:v>1471</c:v>
                </c:pt>
                <c:pt idx="45">
                  <c:v>1472</c:v>
                </c:pt>
                <c:pt idx="46">
                  <c:v>1473</c:v>
                </c:pt>
                <c:pt idx="47">
                  <c:v>1474</c:v>
                </c:pt>
                <c:pt idx="48">
                  <c:v>1475</c:v>
                </c:pt>
                <c:pt idx="49">
                  <c:v>1476</c:v>
                </c:pt>
                <c:pt idx="50">
                  <c:v>1477</c:v>
                </c:pt>
                <c:pt idx="51">
                  <c:v>1478</c:v>
                </c:pt>
                <c:pt idx="52">
                  <c:v>1479</c:v>
                </c:pt>
                <c:pt idx="53">
                  <c:v>1480</c:v>
                </c:pt>
                <c:pt idx="54">
                  <c:v>1481</c:v>
                </c:pt>
                <c:pt idx="55">
                  <c:v>1482</c:v>
                </c:pt>
                <c:pt idx="56">
                  <c:v>1483</c:v>
                </c:pt>
                <c:pt idx="57">
                  <c:v>1484</c:v>
                </c:pt>
                <c:pt idx="58">
                  <c:v>1485</c:v>
                </c:pt>
                <c:pt idx="59">
                  <c:v>1486</c:v>
                </c:pt>
                <c:pt idx="60">
                  <c:v>1487</c:v>
                </c:pt>
                <c:pt idx="61">
                  <c:v>1488</c:v>
                </c:pt>
                <c:pt idx="62">
                  <c:v>1489</c:v>
                </c:pt>
                <c:pt idx="63">
                  <c:v>1490</c:v>
                </c:pt>
                <c:pt idx="64">
                  <c:v>1491</c:v>
                </c:pt>
                <c:pt idx="65">
                  <c:v>1492</c:v>
                </c:pt>
                <c:pt idx="66">
                  <c:v>1493</c:v>
                </c:pt>
                <c:pt idx="67">
                  <c:v>1494</c:v>
                </c:pt>
                <c:pt idx="68">
                  <c:v>1495</c:v>
                </c:pt>
                <c:pt idx="69">
                  <c:v>1496</c:v>
                </c:pt>
                <c:pt idx="70">
                  <c:v>1497</c:v>
                </c:pt>
                <c:pt idx="71">
                  <c:v>1498</c:v>
                </c:pt>
                <c:pt idx="72">
                  <c:v>1499</c:v>
                </c:pt>
                <c:pt idx="73">
                  <c:v>1500</c:v>
                </c:pt>
                <c:pt idx="74">
                  <c:v>1501</c:v>
                </c:pt>
                <c:pt idx="75">
                  <c:v>1502</c:v>
                </c:pt>
                <c:pt idx="76">
                  <c:v>1503</c:v>
                </c:pt>
                <c:pt idx="77">
                  <c:v>1504</c:v>
                </c:pt>
                <c:pt idx="78">
                  <c:v>1505</c:v>
                </c:pt>
                <c:pt idx="79">
                  <c:v>1506</c:v>
                </c:pt>
                <c:pt idx="80">
                  <c:v>1507</c:v>
                </c:pt>
                <c:pt idx="81">
                  <c:v>1508</c:v>
                </c:pt>
                <c:pt idx="82">
                  <c:v>1509</c:v>
                </c:pt>
                <c:pt idx="83">
                  <c:v>1510</c:v>
                </c:pt>
                <c:pt idx="84">
                  <c:v>1511</c:v>
                </c:pt>
                <c:pt idx="85">
                  <c:v>1512</c:v>
                </c:pt>
                <c:pt idx="86">
                  <c:v>1513</c:v>
                </c:pt>
                <c:pt idx="87">
                  <c:v>1514</c:v>
                </c:pt>
                <c:pt idx="88">
                  <c:v>1515</c:v>
                </c:pt>
                <c:pt idx="89">
                  <c:v>1516</c:v>
                </c:pt>
                <c:pt idx="90">
                  <c:v>1517</c:v>
                </c:pt>
                <c:pt idx="91">
                  <c:v>1518</c:v>
                </c:pt>
                <c:pt idx="92">
                  <c:v>1519</c:v>
                </c:pt>
                <c:pt idx="93">
                  <c:v>1520</c:v>
                </c:pt>
                <c:pt idx="94">
                  <c:v>1521</c:v>
                </c:pt>
                <c:pt idx="95">
                  <c:v>1522</c:v>
                </c:pt>
                <c:pt idx="96">
                  <c:v>1523</c:v>
                </c:pt>
                <c:pt idx="97">
                  <c:v>1524</c:v>
                </c:pt>
                <c:pt idx="98">
                  <c:v>1525</c:v>
                </c:pt>
                <c:pt idx="99">
                  <c:v>1526</c:v>
                </c:pt>
                <c:pt idx="100">
                  <c:v>1527</c:v>
                </c:pt>
                <c:pt idx="101">
                  <c:v>1528</c:v>
                </c:pt>
                <c:pt idx="102">
                  <c:v>1529</c:v>
                </c:pt>
                <c:pt idx="103">
                  <c:v>1530</c:v>
                </c:pt>
                <c:pt idx="104">
                  <c:v>1531</c:v>
                </c:pt>
                <c:pt idx="105">
                  <c:v>1532</c:v>
                </c:pt>
                <c:pt idx="106">
                  <c:v>1533</c:v>
                </c:pt>
                <c:pt idx="107">
                  <c:v>1534</c:v>
                </c:pt>
                <c:pt idx="108">
                  <c:v>1535</c:v>
                </c:pt>
                <c:pt idx="109">
                  <c:v>1536</c:v>
                </c:pt>
                <c:pt idx="110">
                  <c:v>1537</c:v>
                </c:pt>
                <c:pt idx="111">
                  <c:v>1538</c:v>
                </c:pt>
                <c:pt idx="112">
                  <c:v>1539</c:v>
                </c:pt>
                <c:pt idx="113">
                  <c:v>1540</c:v>
                </c:pt>
                <c:pt idx="114">
                  <c:v>1541</c:v>
                </c:pt>
                <c:pt idx="115">
                  <c:v>1542</c:v>
                </c:pt>
                <c:pt idx="116">
                  <c:v>1543</c:v>
                </c:pt>
                <c:pt idx="117">
                  <c:v>1544</c:v>
                </c:pt>
                <c:pt idx="118">
                  <c:v>1545</c:v>
                </c:pt>
                <c:pt idx="119">
                  <c:v>1546</c:v>
                </c:pt>
                <c:pt idx="120">
                  <c:v>1547</c:v>
                </c:pt>
                <c:pt idx="121">
                  <c:v>1548</c:v>
                </c:pt>
                <c:pt idx="122">
                  <c:v>1549</c:v>
                </c:pt>
                <c:pt idx="123">
                  <c:v>1550</c:v>
                </c:pt>
                <c:pt idx="124">
                  <c:v>1551</c:v>
                </c:pt>
                <c:pt idx="125">
                  <c:v>1552</c:v>
                </c:pt>
                <c:pt idx="126">
                  <c:v>1553</c:v>
                </c:pt>
                <c:pt idx="127">
                  <c:v>1554</c:v>
                </c:pt>
                <c:pt idx="128">
                  <c:v>1555</c:v>
                </c:pt>
                <c:pt idx="129">
                  <c:v>1556</c:v>
                </c:pt>
                <c:pt idx="130">
                  <c:v>1557</c:v>
                </c:pt>
                <c:pt idx="131">
                  <c:v>1558</c:v>
                </c:pt>
                <c:pt idx="132">
                  <c:v>1559</c:v>
                </c:pt>
                <c:pt idx="133">
                  <c:v>1560</c:v>
                </c:pt>
                <c:pt idx="134">
                  <c:v>1561</c:v>
                </c:pt>
                <c:pt idx="135">
                  <c:v>1562</c:v>
                </c:pt>
                <c:pt idx="136">
                  <c:v>1563</c:v>
                </c:pt>
                <c:pt idx="137">
                  <c:v>1564</c:v>
                </c:pt>
                <c:pt idx="138">
                  <c:v>1565</c:v>
                </c:pt>
                <c:pt idx="139">
                  <c:v>1566</c:v>
                </c:pt>
                <c:pt idx="140">
                  <c:v>1567</c:v>
                </c:pt>
                <c:pt idx="141">
                  <c:v>1568</c:v>
                </c:pt>
                <c:pt idx="142">
                  <c:v>1569</c:v>
                </c:pt>
              </c:numCache>
            </c:numRef>
          </c:xVal>
          <c:yVal>
            <c:numRef>
              <c:f>Graph!$B$1429:$B$1569</c:f>
              <c:numCache>
                <c:formatCode>General</c:formatCode>
                <c:ptCount val="14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83-4766-8818-4C8AA94C4A9A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Graph!$A$1428:$A$1570</c:f>
              <c:numCache>
                <c:formatCode>General</c:formatCode>
                <c:ptCount val="143"/>
                <c:pt idx="0">
                  <c:v>1427</c:v>
                </c:pt>
                <c:pt idx="1">
                  <c:v>1428</c:v>
                </c:pt>
                <c:pt idx="2">
                  <c:v>1429</c:v>
                </c:pt>
                <c:pt idx="3">
                  <c:v>1430</c:v>
                </c:pt>
                <c:pt idx="4">
                  <c:v>1431</c:v>
                </c:pt>
                <c:pt idx="5">
                  <c:v>1432</c:v>
                </c:pt>
                <c:pt idx="6">
                  <c:v>1433</c:v>
                </c:pt>
                <c:pt idx="7">
                  <c:v>1434</c:v>
                </c:pt>
                <c:pt idx="8">
                  <c:v>1435</c:v>
                </c:pt>
                <c:pt idx="9">
                  <c:v>1436</c:v>
                </c:pt>
                <c:pt idx="10">
                  <c:v>1437</c:v>
                </c:pt>
                <c:pt idx="11">
                  <c:v>1438</c:v>
                </c:pt>
                <c:pt idx="12">
                  <c:v>1439</c:v>
                </c:pt>
                <c:pt idx="13">
                  <c:v>1440</c:v>
                </c:pt>
                <c:pt idx="14">
                  <c:v>1441</c:v>
                </c:pt>
                <c:pt idx="15">
                  <c:v>1442</c:v>
                </c:pt>
                <c:pt idx="16">
                  <c:v>1443</c:v>
                </c:pt>
                <c:pt idx="17">
                  <c:v>1444</c:v>
                </c:pt>
                <c:pt idx="18">
                  <c:v>1445</c:v>
                </c:pt>
                <c:pt idx="19">
                  <c:v>1446</c:v>
                </c:pt>
                <c:pt idx="20">
                  <c:v>1447</c:v>
                </c:pt>
                <c:pt idx="21">
                  <c:v>1448</c:v>
                </c:pt>
                <c:pt idx="22">
                  <c:v>1449</c:v>
                </c:pt>
                <c:pt idx="23">
                  <c:v>1450</c:v>
                </c:pt>
                <c:pt idx="24">
                  <c:v>1451</c:v>
                </c:pt>
                <c:pt idx="25">
                  <c:v>1452</c:v>
                </c:pt>
                <c:pt idx="26">
                  <c:v>1453</c:v>
                </c:pt>
                <c:pt idx="27">
                  <c:v>1454</c:v>
                </c:pt>
                <c:pt idx="28">
                  <c:v>1455</c:v>
                </c:pt>
                <c:pt idx="29">
                  <c:v>1456</c:v>
                </c:pt>
                <c:pt idx="30">
                  <c:v>1457</c:v>
                </c:pt>
                <c:pt idx="31">
                  <c:v>1458</c:v>
                </c:pt>
                <c:pt idx="32">
                  <c:v>1459</c:v>
                </c:pt>
                <c:pt idx="33">
                  <c:v>1460</c:v>
                </c:pt>
                <c:pt idx="34">
                  <c:v>1461</c:v>
                </c:pt>
                <c:pt idx="35">
                  <c:v>1462</c:v>
                </c:pt>
                <c:pt idx="36">
                  <c:v>1463</c:v>
                </c:pt>
                <c:pt idx="37">
                  <c:v>1464</c:v>
                </c:pt>
                <c:pt idx="38">
                  <c:v>1465</c:v>
                </c:pt>
                <c:pt idx="39">
                  <c:v>1466</c:v>
                </c:pt>
                <c:pt idx="40">
                  <c:v>1467</c:v>
                </c:pt>
                <c:pt idx="41">
                  <c:v>1468</c:v>
                </c:pt>
                <c:pt idx="42">
                  <c:v>1469</c:v>
                </c:pt>
                <c:pt idx="43">
                  <c:v>1470</c:v>
                </c:pt>
                <c:pt idx="44">
                  <c:v>1471</c:v>
                </c:pt>
                <c:pt idx="45">
                  <c:v>1472</c:v>
                </c:pt>
                <c:pt idx="46">
                  <c:v>1473</c:v>
                </c:pt>
                <c:pt idx="47">
                  <c:v>1474</c:v>
                </c:pt>
                <c:pt idx="48">
                  <c:v>1475</c:v>
                </c:pt>
                <c:pt idx="49">
                  <c:v>1476</c:v>
                </c:pt>
                <c:pt idx="50">
                  <c:v>1477</c:v>
                </c:pt>
                <c:pt idx="51">
                  <c:v>1478</c:v>
                </c:pt>
                <c:pt idx="52">
                  <c:v>1479</c:v>
                </c:pt>
                <c:pt idx="53">
                  <c:v>1480</c:v>
                </c:pt>
                <c:pt idx="54">
                  <c:v>1481</c:v>
                </c:pt>
                <c:pt idx="55">
                  <c:v>1482</c:v>
                </c:pt>
                <c:pt idx="56">
                  <c:v>1483</c:v>
                </c:pt>
                <c:pt idx="57">
                  <c:v>1484</c:v>
                </c:pt>
                <c:pt idx="58">
                  <c:v>1485</c:v>
                </c:pt>
                <c:pt idx="59">
                  <c:v>1486</c:v>
                </c:pt>
                <c:pt idx="60">
                  <c:v>1487</c:v>
                </c:pt>
                <c:pt idx="61">
                  <c:v>1488</c:v>
                </c:pt>
                <c:pt idx="62">
                  <c:v>1489</c:v>
                </c:pt>
                <c:pt idx="63">
                  <c:v>1490</c:v>
                </c:pt>
                <c:pt idx="64">
                  <c:v>1491</c:v>
                </c:pt>
                <c:pt idx="65">
                  <c:v>1492</c:v>
                </c:pt>
                <c:pt idx="66">
                  <c:v>1493</c:v>
                </c:pt>
                <c:pt idx="67">
                  <c:v>1494</c:v>
                </c:pt>
                <c:pt idx="68">
                  <c:v>1495</c:v>
                </c:pt>
                <c:pt idx="69">
                  <c:v>1496</c:v>
                </c:pt>
                <c:pt idx="70">
                  <c:v>1497</c:v>
                </c:pt>
                <c:pt idx="71">
                  <c:v>1498</c:v>
                </c:pt>
                <c:pt idx="72">
                  <c:v>1499</c:v>
                </c:pt>
                <c:pt idx="73">
                  <c:v>1500</c:v>
                </c:pt>
                <c:pt idx="74">
                  <c:v>1501</c:v>
                </c:pt>
                <c:pt idx="75">
                  <c:v>1502</c:v>
                </c:pt>
                <c:pt idx="76">
                  <c:v>1503</c:v>
                </c:pt>
                <c:pt idx="77">
                  <c:v>1504</c:v>
                </c:pt>
                <c:pt idx="78">
                  <c:v>1505</c:v>
                </c:pt>
                <c:pt idx="79">
                  <c:v>1506</c:v>
                </c:pt>
                <c:pt idx="80">
                  <c:v>1507</c:v>
                </c:pt>
                <c:pt idx="81">
                  <c:v>1508</c:v>
                </c:pt>
                <c:pt idx="82">
                  <c:v>1509</c:v>
                </c:pt>
                <c:pt idx="83">
                  <c:v>1510</c:v>
                </c:pt>
                <c:pt idx="84">
                  <c:v>1511</c:v>
                </c:pt>
                <c:pt idx="85">
                  <c:v>1512</c:v>
                </c:pt>
                <c:pt idx="86">
                  <c:v>1513</c:v>
                </c:pt>
                <c:pt idx="87">
                  <c:v>1514</c:v>
                </c:pt>
                <c:pt idx="88">
                  <c:v>1515</c:v>
                </c:pt>
                <c:pt idx="89">
                  <c:v>1516</c:v>
                </c:pt>
                <c:pt idx="90">
                  <c:v>1517</c:v>
                </c:pt>
                <c:pt idx="91">
                  <c:v>1518</c:v>
                </c:pt>
                <c:pt idx="92">
                  <c:v>1519</c:v>
                </c:pt>
                <c:pt idx="93">
                  <c:v>1520</c:v>
                </c:pt>
                <c:pt idx="94">
                  <c:v>1521</c:v>
                </c:pt>
                <c:pt idx="95">
                  <c:v>1522</c:v>
                </c:pt>
                <c:pt idx="96">
                  <c:v>1523</c:v>
                </c:pt>
                <c:pt idx="97">
                  <c:v>1524</c:v>
                </c:pt>
                <c:pt idx="98">
                  <c:v>1525</c:v>
                </c:pt>
                <c:pt idx="99">
                  <c:v>1526</c:v>
                </c:pt>
                <c:pt idx="100">
                  <c:v>1527</c:v>
                </c:pt>
                <c:pt idx="101">
                  <c:v>1528</c:v>
                </c:pt>
                <c:pt idx="102">
                  <c:v>1529</c:v>
                </c:pt>
                <c:pt idx="103">
                  <c:v>1530</c:v>
                </c:pt>
                <c:pt idx="104">
                  <c:v>1531</c:v>
                </c:pt>
                <c:pt idx="105">
                  <c:v>1532</c:v>
                </c:pt>
                <c:pt idx="106">
                  <c:v>1533</c:v>
                </c:pt>
                <c:pt idx="107">
                  <c:v>1534</c:v>
                </c:pt>
                <c:pt idx="108">
                  <c:v>1535</c:v>
                </c:pt>
                <c:pt idx="109">
                  <c:v>1536</c:v>
                </c:pt>
                <c:pt idx="110">
                  <c:v>1537</c:v>
                </c:pt>
                <c:pt idx="111">
                  <c:v>1538</c:v>
                </c:pt>
                <c:pt idx="112">
                  <c:v>1539</c:v>
                </c:pt>
                <c:pt idx="113">
                  <c:v>1540</c:v>
                </c:pt>
                <c:pt idx="114">
                  <c:v>1541</c:v>
                </c:pt>
                <c:pt idx="115">
                  <c:v>1542</c:v>
                </c:pt>
                <c:pt idx="116">
                  <c:v>1543</c:v>
                </c:pt>
                <c:pt idx="117">
                  <c:v>1544</c:v>
                </c:pt>
                <c:pt idx="118">
                  <c:v>1545</c:v>
                </c:pt>
                <c:pt idx="119">
                  <c:v>1546</c:v>
                </c:pt>
                <c:pt idx="120">
                  <c:v>1547</c:v>
                </c:pt>
                <c:pt idx="121">
                  <c:v>1548</c:v>
                </c:pt>
                <c:pt idx="122">
                  <c:v>1549</c:v>
                </c:pt>
                <c:pt idx="123">
                  <c:v>1550</c:v>
                </c:pt>
                <c:pt idx="124">
                  <c:v>1551</c:v>
                </c:pt>
                <c:pt idx="125">
                  <c:v>1552</c:v>
                </c:pt>
                <c:pt idx="126">
                  <c:v>1553</c:v>
                </c:pt>
                <c:pt idx="127">
                  <c:v>1554</c:v>
                </c:pt>
                <c:pt idx="128">
                  <c:v>1555</c:v>
                </c:pt>
                <c:pt idx="129">
                  <c:v>1556</c:v>
                </c:pt>
                <c:pt idx="130">
                  <c:v>1557</c:v>
                </c:pt>
                <c:pt idx="131">
                  <c:v>1558</c:v>
                </c:pt>
                <c:pt idx="132">
                  <c:v>1559</c:v>
                </c:pt>
                <c:pt idx="133">
                  <c:v>1560</c:v>
                </c:pt>
                <c:pt idx="134">
                  <c:v>1561</c:v>
                </c:pt>
                <c:pt idx="135">
                  <c:v>1562</c:v>
                </c:pt>
                <c:pt idx="136">
                  <c:v>1563</c:v>
                </c:pt>
                <c:pt idx="137">
                  <c:v>1564</c:v>
                </c:pt>
                <c:pt idx="138">
                  <c:v>1565</c:v>
                </c:pt>
                <c:pt idx="139">
                  <c:v>1566</c:v>
                </c:pt>
                <c:pt idx="140">
                  <c:v>1567</c:v>
                </c:pt>
                <c:pt idx="141">
                  <c:v>1568</c:v>
                </c:pt>
                <c:pt idx="142">
                  <c:v>1569</c:v>
                </c:pt>
              </c:numCache>
            </c:numRef>
          </c:xVal>
          <c:yVal>
            <c:numRef>
              <c:f>Graph!$C$1429:$C$1569</c:f>
              <c:numCache>
                <c:formatCode>General</c:formatCode>
                <c:ptCount val="1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83-4766-8818-4C8AA94C4A9A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Graph!$A$1428:$A$1570</c:f>
              <c:numCache>
                <c:formatCode>General</c:formatCode>
                <c:ptCount val="143"/>
                <c:pt idx="0">
                  <c:v>1427</c:v>
                </c:pt>
                <c:pt idx="1">
                  <c:v>1428</c:v>
                </c:pt>
                <c:pt idx="2">
                  <c:v>1429</c:v>
                </c:pt>
                <c:pt idx="3">
                  <c:v>1430</c:v>
                </c:pt>
                <c:pt idx="4">
                  <c:v>1431</c:v>
                </c:pt>
                <c:pt idx="5">
                  <c:v>1432</c:v>
                </c:pt>
                <c:pt idx="6">
                  <c:v>1433</c:v>
                </c:pt>
                <c:pt idx="7">
                  <c:v>1434</c:v>
                </c:pt>
                <c:pt idx="8">
                  <c:v>1435</c:v>
                </c:pt>
                <c:pt idx="9">
                  <c:v>1436</c:v>
                </c:pt>
                <c:pt idx="10">
                  <c:v>1437</c:v>
                </c:pt>
                <c:pt idx="11">
                  <c:v>1438</c:v>
                </c:pt>
                <c:pt idx="12">
                  <c:v>1439</c:v>
                </c:pt>
                <c:pt idx="13">
                  <c:v>1440</c:v>
                </c:pt>
                <c:pt idx="14">
                  <c:v>1441</c:v>
                </c:pt>
                <c:pt idx="15">
                  <c:v>1442</c:v>
                </c:pt>
                <c:pt idx="16">
                  <c:v>1443</c:v>
                </c:pt>
                <c:pt idx="17">
                  <c:v>1444</c:v>
                </c:pt>
                <c:pt idx="18">
                  <c:v>1445</c:v>
                </c:pt>
                <c:pt idx="19">
                  <c:v>1446</c:v>
                </c:pt>
                <c:pt idx="20">
                  <c:v>1447</c:v>
                </c:pt>
                <c:pt idx="21">
                  <c:v>1448</c:v>
                </c:pt>
                <c:pt idx="22">
                  <c:v>1449</c:v>
                </c:pt>
                <c:pt idx="23">
                  <c:v>1450</c:v>
                </c:pt>
                <c:pt idx="24">
                  <c:v>1451</c:v>
                </c:pt>
                <c:pt idx="25">
                  <c:v>1452</c:v>
                </c:pt>
                <c:pt idx="26">
                  <c:v>1453</c:v>
                </c:pt>
                <c:pt idx="27">
                  <c:v>1454</c:v>
                </c:pt>
                <c:pt idx="28">
                  <c:v>1455</c:v>
                </c:pt>
                <c:pt idx="29">
                  <c:v>1456</c:v>
                </c:pt>
                <c:pt idx="30">
                  <c:v>1457</c:v>
                </c:pt>
                <c:pt idx="31">
                  <c:v>1458</c:v>
                </c:pt>
                <c:pt idx="32">
                  <c:v>1459</c:v>
                </c:pt>
                <c:pt idx="33">
                  <c:v>1460</c:v>
                </c:pt>
                <c:pt idx="34">
                  <c:v>1461</c:v>
                </c:pt>
                <c:pt idx="35">
                  <c:v>1462</c:v>
                </c:pt>
                <c:pt idx="36">
                  <c:v>1463</c:v>
                </c:pt>
                <c:pt idx="37">
                  <c:v>1464</c:v>
                </c:pt>
                <c:pt idx="38">
                  <c:v>1465</c:v>
                </c:pt>
                <c:pt idx="39">
                  <c:v>1466</c:v>
                </c:pt>
                <c:pt idx="40">
                  <c:v>1467</c:v>
                </c:pt>
                <c:pt idx="41">
                  <c:v>1468</c:v>
                </c:pt>
                <c:pt idx="42">
                  <c:v>1469</c:v>
                </c:pt>
                <c:pt idx="43">
                  <c:v>1470</c:v>
                </c:pt>
                <c:pt idx="44">
                  <c:v>1471</c:v>
                </c:pt>
                <c:pt idx="45">
                  <c:v>1472</c:v>
                </c:pt>
                <c:pt idx="46">
                  <c:v>1473</c:v>
                </c:pt>
                <c:pt idx="47">
                  <c:v>1474</c:v>
                </c:pt>
                <c:pt idx="48">
                  <c:v>1475</c:v>
                </c:pt>
                <c:pt idx="49">
                  <c:v>1476</c:v>
                </c:pt>
                <c:pt idx="50">
                  <c:v>1477</c:v>
                </c:pt>
                <c:pt idx="51">
                  <c:v>1478</c:v>
                </c:pt>
                <c:pt idx="52">
                  <c:v>1479</c:v>
                </c:pt>
                <c:pt idx="53">
                  <c:v>1480</c:v>
                </c:pt>
                <c:pt idx="54">
                  <c:v>1481</c:v>
                </c:pt>
                <c:pt idx="55">
                  <c:v>1482</c:v>
                </c:pt>
                <c:pt idx="56">
                  <c:v>1483</c:v>
                </c:pt>
                <c:pt idx="57">
                  <c:v>1484</c:v>
                </c:pt>
                <c:pt idx="58">
                  <c:v>1485</c:v>
                </c:pt>
                <c:pt idx="59">
                  <c:v>1486</c:v>
                </c:pt>
                <c:pt idx="60">
                  <c:v>1487</c:v>
                </c:pt>
                <c:pt idx="61">
                  <c:v>1488</c:v>
                </c:pt>
                <c:pt idx="62">
                  <c:v>1489</c:v>
                </c:pt>
                <c:pt idx="63">
                  <c:v>1490</c:v>
                </c:pt>
                <c:pt idx="64">
                  <c:v>1491</c:v>
                </c:pt>
                <c:pt idx="65">
                  <c:v>1492</c:v>
                </c:pt>
                <c:pt idx="66">
                  <c:v>1493</c:v>
                </c:pt>
                <c:pt idx="67">
                  <c:v>1494</c:v>
                </c:pt>
                <c:pt idx="68">
                  <c:v>1495</c:v>
                </c:pt>
                <c:pt idx="69">
                  <c:v>1496</c:v>
                </c:pt>
                <c:pt idx="70">
                  <c:v>1497</c:v>
                </c:pt>
                <c:pt idx="71">
                  <c:v>1498</c:v>
                </c:pt>
                <c:pt idx="72">
                  <c:v>1499</c:v>
                </c:pt>
                <c:pt idx="73">
                  <c:v>1500</c:v>
                </c:pt>
                <c:pt idx="74">
                  <c:v>1501</c:v>
                </c:pt>
                <c:pt idx="75">
                  <c:v>1502</c:v>
                </c:pt>
                <c:pt idx="76">
                  <c:v>1503</c:v>
                </c:pt>
                <c:pt idx="77">
                  <c:v>1504</c:v>
                </c:pt>
                <c:pt idx="78">
                  <c:v>1505</c:v>
                </c:pt>
                <c:pt idx="79">
                  <c:v>1506</c:v>
                </c:pt>
                <c:pt idx="80">
                  <c:v>1507</c:v>
                </c:pt>
                <c:pt idx="81">
                  <c:v>1508</c:v>
                </c:pt>
                <c:pt idx="82">
                  <c:v>1509</c:v>
                </c:pt>
                <c:pt idx="83">
                  <c:v>1510</c:v>
                </c:pt>
                <c:pt idx="84">
                  <c:v>1511</c:v>
                </c:pt>
                <c:pt idx="85">
                  <c:v>1512</c:v>
                </c:pt>
                <c:pt idx="86">
                  <c:v>1513</c:v>
                </c:pt>
                <c:pt idx="87">
                  <c:v>1514</c:v>
                </c:pt>
                <c:pt idx="88">
                  <c:v>1515</c:v>
                </c:pt>
                <c:pt idx="89">
                  <c:v>1516</c:v>
                </c:pt>
                <c:pt idx="90">
                  <c:v>1517</c:v>
                </c:pt>
                <c:pt idx="91">
                  <c:v>1518</c:v>
                </c:pt>
                <c:pt idx="92">
                  <c:v>1519</c:v>
                </c:pt>
                <c:pt idx="93">
                  <c:v>1520</c:v>
                </c:pt>
                <c:pt idx="94">
                  <c:v>1521</c:v>
                </c:pt>
                <c:pt idx="95">
                  <c:v>1522</c:v>
                </c:pt>
                <c:pt idx="96">
                  <c:v>1523</c:v>
                </c:pt>
                <c:pt idx="97">
                  <c:v>1524</c:v>
                </c:pt>
                <c:pt idx="98">
                  <c:v>1525</c:v>
                </c:pt>
                <c:pt idx="99">
                  <c:v>1526</c:v>
                </c:pt>
                <c:pt idx="100">
                  <c:v>1527</c:v>
                </c:pt>
                <c:pt idx="101">
                  <c:v>1528</c:v>
                </c:pt>
                <c:pt idx="102">
                  <c:v>1529</c:v>
                </c:pt>
                <c:pt idx="103">
                  <c:v>1530</c:v>
                </c:pt>
                <c:pt idx="104">
                  <c:v>1531</c:v>
                </c:pt>
                <c:pt idx="105">
                  <c:v>1532</c:v>
                </c:pt>
                <c:pt idx="106">
                  <c:v>1533</c:v>
                </c:pt>
                <c:pt idx="107">
                  <c:v>1534</c:v>
                </c:pt>
                <c:pt idx="108">
                  <c:v>1535</c:v>
                </c:pt>
                <c:pt idx="109">
                  <c:v>1536</c:v>
                </c:pt>
                <c:pt idx="110">
                  <c:v>1537</c:v>
                </c:pt>
                <c:pt idx="111">
                  <c:v>1538</c:v>
                </c:pt>
                <c:pt idx="112">
                  <c:v>1539</c:v>
                </c:pt>
                <c:pt idx="113">
                  <c:v>1540</c:v>
                </c:pt>
                <c:pt idx="114">
                  <c:v>1541</c:v>
                </c:pt>
                <c:pt idx="115">
                  <c:v>1542</c:v>
                </c:pt>
                <c:pt idx="116">
                  <c:v>1543</c:v>
                </c:pt>
                <c:pt idx="117">
                  <c:v>1544</c:v>
                </c:pt>
                <c:pt idx="118">
                  <c:v>1545</c:v>
                </c:pt>
                <c:pt idx="119">
                  <c:v>1546</c:v>
                </c:pt>
                <c:pt idx="120">
                  <c:v>1547</c:v>
                </c:pt>
                <c:pt idx="121">
                  <c:v>1548</c:v>
                </c:pt>
                <c:pt idx="122">
                  <c:v>1549</c:v>
                </c:pt>
                <c:pt idx="123">
                  <c:v>1550</c:v>
                </c:pt>
                <c:pt idx="124">
                  <c:v>1551</c:v>
                </c:pt>
                <c:pt idx="125">
                  <c:v>1552</c:v>
                </c:pt>
                <c:pt idx="126">
                  <c:v>1553</c:v>
                </c:pt>
                <c:pt idx="127">
                  <c:v>1554</c:v>
                </c:pt>
                <c:pt idx="128">
                  <c:v>1555</c:v>
                </c:pt>
                <c:pt idx="129">
                  <c:v>1556</c:v>
                </c:pt>
                <c:pt idx="130">
                  <c:v>1557</c:v>
                </c:pt>
                <c:pt idx="131">
                  <c:v>1558</c:v>
                </c:pt>
                <c:pt idx="132">
                  <c:v>1559</c:v>
                </c:pt>
                <c:pt idx="133">
                  <c:v>1560</c:v>
                </c:pt>
                <c:pt idx="134">
                  <c:v>1561</c:v>
                </c:pt>
                <c:pt idx="135">
                  <c:v>1562</c:v>
                </c:pt>
                <c:pt idx="136">
                  <c:v>1563</c:v>
                </c:pt>
                <c:pt idx="137">
                  <c:v>1564</c:v>
                </c:pt>
                <c:pt idx="138">
                  <c:v>1565</c:v>
                </c:pt>
                <c:pt idx="139">
                  <c:v>1566</c:v>
                </c:pt>
                <c:pt idx="140">
                  <c:v>1567</c:v>
                </c:pt>
                <c:pt idx="141">
                  <c:v>1568</c:v>
                </c:pt>
                <c:pt idx="142">
                  <c:v>1569</c:v>
                </c:pt>
              </c:numCache>
            </c:numRef>
          </c:xVal>
          <c:yVal>
            <c:numRef>
              <c:f>Graph!$E$1429:$E$1569</c:f>
              <c:numCache>
                <c:formatCode>General</c:formatCode>
                <c:ptCount val="141"/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83-4766-8818-4C8AA94C4A9A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Graph!$A$1428:$A$1570</c:f>
              <c:numCache>
                <c:formatCode>General</c:formatCode>
                <c:ptCount val="143"/>
                <c:pt idx="0">
                  <c:v>1427</c:v>
                </c:pt>
                <c:pt idx="1">
                  <c:v>1428</c:v>
                </c:pt>
                <c:pt idx="2">
                  <c:v>1429</c:v>
                </c:pt>
                <c:pt idx="3">
                  <c:v>1430</c:v>
                </c:pt>
                <c:pt idx="4">
                  <c:v>1431</c:v>
                </c:pt>
                <c:pt idx="5">
                  <c:v>1432</c:v>
                </c:pt>
                <c:pt idx="6">
                  <c:v>1433</c:v>
                </c:pt>
                <c:pt idx="7">
                  <c:v>1434</c:v>
                </c:pt>
                <c:pt idx="8">
                  <c:v>1435</c:v>
                </c:pt>
                <c:pt idx="9">
                  <c:v>1436</c:v>
                </c:pt>
                <c:pt idx="10">
                  <c:v>1437</c:v>
                </c:pt>
                <c:pt idx="11">
                  <c:v>1438</c:v>
                </c:pt>
                <c:pt idx="12">
                  <c:v>1439</c:v>
                </c:pt>
                <c:pt idx="13">
                  <c:v>1440</c:v>
                </c:pt>
                <c:pt idx="14">
                  <c:v>1441</c:v>
                </c:pt>
                <c:pt idx="15">
                  <c:v>1442</c:v>
                </c:pt>
                <c:pt idx="16">
                  <c:v>1443</c:v>
                </c:pt>
                <c:pt idx="17">
                  <c:v>1444</c:v>
                </c:pt>
                <c:pt idx="18">
                  <c:v>1445</c:v>
                </c:pt>
                <c:pt idx="19">
                  <c:v>1446</c:v>
                </c:pt>
                <c:pt idx="20">
                  <c:v>1447</c:v>
                </c:pt>
                <c:pt idx="21">
                  <c:v>1448</c:v>
                </c:pt>
                <c:pt idx="22">
                  <c:v>1449</c:v>
                </c:pt>
                <c:pt idx="23">
                  <c:v>1450</c:v>
                </c:pt>
                <c:pt idx="24">
                  <c:v>1451</c:v>
                </c:pt>
                <c:pt idx="25">
                  <c:v>1452</c:v>
                </c:pt>
                <c:pt idx="26">
                  <c:v>1453</c:v>
                </c:pt>
                <c:pt idx="27">
                  <c:v>1454</c:v>
                </c:pt>
                <c:pt idx="28">
                  <c:v>1455</c:v>
                </c:pt>
                <c:pt idx="29">
                  <c:v>1456</c:v>
                </c:pt>
                <c:pt idx="30">
                  <c:v>1457</c:v>
                </c:pt>
                <c:pt idx="31">
                  <c:v>1458</c:v>
                </c:pt>
                <c:pt idx="32">
                  <c:v>1459</c:v>
                </c:pt>
                <c:pt idx="33">
                  <c:v>1460</c:v>
                </c:pt>
                <c:pt idx="34">
                  <c:v>1461</c:v>
                </c:pt>
                <c:pt idx="35">
                  <c:v>1462</c:v>
                </c:pt>
                <c:pt idx="36">
                  <c:v>1463</c:v>
                </c:pt>
                <c:pt idx="37">
                  <c:v>1464</c:v>
                </c:pt>
                <c:pt idx="38">
                  <c:v>1465</c:v>
                </c:pt>
                <c:pt idx="39">
                  <c:v>1466</c:v>
                </c:pt>
                <c:pt idx="40">
                  <c:v>1467</c:v>
                </c:pt>
                <c:pt idx="41">
                  <c:v>1468</c:v>
                </c:pt>
                <c:pt idx="42">
                  <c:v>1469</c:v>
                </c:pt>
                <c:pt idx="43">
                  <c:v>1470</c:v>
                </c:pt>
                <c:pt idx="44">
                  <c:v>1471</c:v>
                </c:pt>
                <c:pt idx="45">
                  <c:v>1472</c:v>
                </c:pt>
                <c:pt idx="46">
                  <c:v>1473</c:v>
                </c:pt>
                <c:pt idx="47">
                  <c:v>1474</c:v>
                </c:pt>
                <c:pt idx="48">
                  <c:v>1475</c:v>
                </c:pt>
                <c:pt idx="49">
                  <c:v>1476</c:v>
                </c:pt>
                <c:pt idx="50">
                  <c:v>1477</c:v>
                </c:pt>
                <c:pt idx="51">
                  <c:v>1478</c:v>
                </c:pt>
                <c:pt idx="52">
                  <c:v>1479</c:v>
                </c:pt>
                <c:pt idx="53">
                  <c:v>1480</c:v>
                </c:pt>
                <c:pt idx="54">
                  <c:v>1481</c:v>
                </c:pt>
                <c:pt idx="55">
                  <c:v>1482</c:v>
                </c:pt>
                <c:pt idx="56">
                  <c:v>1483</c:v>
                </c:pt>
                <c:pt idx="57">
                  <c:v>1484</c:v>
                </c:pt>
                <c:pt idx="58">
                  <c:v>1485</c:v>
                </c:pt>
                <c:pt idx="59">
                  <c:v>1486</c:v>
                </c:pt>
                <c:pt idx="60">
                  <c:v>1487</c:v>
                </c:pt>
                <c:pt idx="61">
                  <c:v>1488</c:v>
                </c:pt>
                <c:pt idx="62">
                  <c:v>1489</c:v>
                </c:pt>
                <c:pt idx="63">
                  <c:v>1490</c:v>
                </c:pt>
                <c:pt idx="64">
                  <c:v>1491</c:v>
                </c:pt>
                <c:pt idx="65">
                  <c:v>1492</c:v>
                </c:pt>
                <c:pt idx="66">
                  <c:v>1493</c:v>
                </c:pt>
                <c:pt idx="67">
                  <c:v>1494</c:v>
                </c:pt>
                <c:pt idx="68">
                  <c:v>1495</c:v>
                </c:pt>
                <c:pt idx="69">
                  <c:v>1496</c:v>
                </c:pt>
                <c:pt idx="70">
                  <c:v>1497</c:v>
                </c:pt>
                <c:pt idx="71">
                  <c:v>1498</c:v>
                </c:pt>
                <c:pt idx="72">
                  <c:v>1499</c:v>
                </c:pt>
                <c:pt idx="73">
                  <c:v>1500</c:v>
                </c:pt>
                <c:pt idx="74">
                  <c:v>1501</c:v>
                </c:pt>
                <c:pt idx="75">
                  <c:v>1502</c:v>
                </c:pt>
                <c:pt idx="76">
                  <c:v>1503</c:v>
                </c:pt>
                <c:pt idx="77">
                  <c:v>1504</c:v>
                </c:pt>
                <c:pt idx="78">
                  <c:v>1505</c:v>
                </c:pt>
                <c:pt idx="79">
                  <c:v>1506</c:v>
                </c:pt>
                <c:pt idx="80">
                  <c:v>1507</c:v>
                </c:pt>
                <c:pt idx="81">
                  <c:v>1508</c:v>
                </c:pt>
                <c:pt idx="82">
                  <c:v>1509</c:v>
                </c:pt>
                <c:pt idx="83">
                  <c:v>1510</c:v>
                </c:pt>
                <c:pt idx="84">
                  <c:v>1511</c:v>
                </c:pt>
                <c:pt idx="85">
                  <c:v>1512</c:v>
                </c:pt>
                <c:pt idx="86">
                  <c:v>1513</c:v>
                </c:pt>
                <c:pt idx="87">
                  <c:v>1514</c:v>
                </c:pt>
                <c:pt idx="88">
                  <c:v>1515</c:v>
                </c:pt>
                <c:pt idx="89">
                  <c:v>1516</c:v>
                </c:pt>
                <c:pt idx="90">
                  <c:v>1517</c:v>
                </c:pt>
                <c:pt idx="91">
                  <c:v>1518</c:v>
                </c:pt>
                <c:pt idx="92">
                  <c:v>1519</c:v>
                </c:pt>
                <c:pt idx="93">
                  <c:v>1520</c:v>
                </c:pt>
                <c:pt idx="94">
                  <c:v>1521</c:v>
                </c:pt>
                <c:pt idx="95">
                  <c:v>1522</c:v>
                </c:pt>
                <c:pt idx="96">
                  <c:v>1523</c:v>
                </c:pt>
                <c:pt idx="97">
                  <c:v>1524</c:v>
                </c:pt>
                <c:pt idx="98">
                  <c:v>1525</c:v>
                </c:pt>
                <c:pt idx="99">
                  <c:v>1526</c:v>
                </c:pt>
                <c:pt idx="100">
                  <c:v>1527</c:v>
                </c:pt>
                <c:pt idx="101">
                  <c:v>1528</c:v>
                </c:pt>
                <c:pt idx="102">
                  <c:v>1529</c:v>
                </c:pt>
                <c:pt idx="103">
                  <c:v>1530</c:v>
                </c:pt>
                <c:pt idx="104">
                  <c:v>1531</c:v>
                </c:pt>
                <c:pt idx="105">
                  <c:v>1532</c:v>
                </c:pt>
                <c:pt idx="106">
                  <c:v>1533</c:v>
                </c:pt>
                <c:pt idx="107">
                  <c:v>1534</c:v>
                </c:pt>
                <c:pt idx="108">
                  <c:v>1535</c:v>
                </c:pt>
                <c:pt idx="109">
                  <c:v>1536</c:v>
                </c:pt>
                <c:pt idx="110">
                  <c:v>1537</c:v>
                </c:pt>
                <c:pt idx="111">
                  <c:v>1538</c:v>
                </c:pt>
                <c:pt idx="112">
                  <c:v>1539</c:v>
                </c:pt>
                <c:pt idx="113">
                  <c:v>1540</c:v>
                </c:pt>
                <c:pt idx="114">
                  <c:v>1541</c:v>
                </c:pt>
                <c:pt idx="115">
                  <c:v>1542</c:v>
                </c:pt>
                <c:pt idx="116">
                  <c:v>1543</c:v>
                </c:pt>
                <c:pt idx="117">
                  <c:v>1544</c:v>
                </c:pt>
                <c:pt idx="118">
                  <c:v>1545</c:v>
                </c:pt>
                <c:pt idx="119">
                  <c:v>1546</c:v>
                </c:pt>
                <c:pt idx="120">
                  <c:v>1547</c:v>
                </c:pt>
                <c:pt idx="121">
                  <c:v>1548</c:v>
                </c:pt>
                <c:pt idx="122">
                  <c:v>1549</c:v>
                </c:pt>
                <c:pt idx="123">
                  <c:v>1550</c:v>
                </c:pt>
                <c:pt idx="124">
                  <c:v>1551</c:v>
                </c:pt>
                <c:pt idx="125">
                  <c:v>1552</c:v>
                </c:pt>
                <c:pt idx="126">
                  <c:v>1553</c:v>
                </c:pt>
                <c:pt idx="127">
                  <c:v>1554</c:v>
                </c:pt>
                <c:pt idx="128">
                  <c:v>1555</c:v>
                </c:pt>
                <c:pt idx="129">
                  <c:v>1556</c:v>
                </c:pt>
                <c:pt idx="130">
                  <c:v>1557</c:v>
                </c:pt>
                <c:pt idx="131">
                  <c:v>1558</c:v>
                </c:pt>
                <c:pt idx="132">
                  <c:v>1559</c:v>
                </c:pt>
                <c:pt idx="133">
                  <c:v>1560</c:v>
                </c:pt>
                <c:pt idx="134">
                  <c:v>1561</c:v>
                </c:pt>
                <c:pt idx="135">
                  <c:v>1562</c:v>
                </c:pt>
                <c:pt idx="136">
                  <c:v>1563</c:v>
                </c:pt>
                <c:pt idx="137">
                  <c:v>1564</c:v>
                </c:pt>
                <c:pt idx="138">
                  <c:v>1565</c:v>
                </c:pt>
                <c:pt idx="139">
                  <c:v>1566</c:v>
                </c:pt>
                <c:pt idx="140">
                  <c:v>1567</c:v>
                </c:pt>
                <c:pt idx="141">
                  <c:v>1568</c:v>
                </c:pt>
                <c:pt idx="142">
                  <c:v>1569</c:v>
                </c:pt>
              </c:numCache>
            </c:numRef>
          </c:xVal>
          <c:yVal>
            <c:numRef>
              <c:f>Graph!$G$1429:$G$1569</c:f>
              <c:numCache>
                <c:formatCode>General</c:formatCode>
                <c:ptCount val="14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83-4766-8818-4C8AA94C4A9A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Graph!$A$1428:$A$1570</c:f>
              <c:numCache>
                <c:formatCode>General</c:formatCode>
                <c:ptCount val="143"/>
                <c:pt idx="0">
                  <c:v>1427</c:v>
                </c:pt>
                <c:pt idx="1">
                  <c:v>1428</c:v>
                </c:pt>
                <c:pt idx="2">
                  <c:v>1429</c:v>
                </c:pt>
                <c:pt idx="3">
                  <c:v>1430</c:v>
                </c:pt>
                <c:pt idx="4">
                  <c:v>1431</c:v>
                </c:pt>
                <c:pt idx="5">
                  <c:v>1432</c:v>
                </c:pt>
                <c:pt idx="6">
                  <c:v>1433</c:v>
                </c:pt>
                <c:pt idx="7">
                  <c:v>1434</c:v>
                </c:pt>
                <c:pt idx="8">
                  <c:v>1435</c:v>
                </c:pt>
                <c:pt idx="9">
                  <c:v>1436</c:v>
                </c:pt>
                <c:pt idx="10">
                  <c:v>1437</c:v>
                </c:pt>
                <c:pt idx="11">
                  <c:v>1438</c:v>
                </c:pt>
                <c:pt idx="12">
                  <c:v>1439</c:v>
                </c:pt>
                <c:pt idx="13">
                  <c:v>1440</c:v>
                </c:pt>
                <c:pt idx="14">
                  <c:v>1441</c:v>
                </c:pt>
                <c:pt idx="15">
                  <c:v>1442</c:v>
                </c:pt>
                <c:pt idx="16">
                  <c:v>1443</c:v>
                </c:pt>
                <c:pt idx="17">
                  <c:v>1444</c:v>
                </c:pt>
                <c:pt idx="18">
                  <c:v>1445</c:v>
                </c:pt>
                <c:pt idx="19">
                  <c:v>1446</c:v>
                </c:pt>
                <c:pt idx="20">
                  <c:v>1447</c:v>
                </c:pt>
                <c:pt idx="21">
                  <c:v>1448</c:v>
                </c:pt>
                <c:pt idx="22">
                  <c:v>1449</c:v>
                </c:pt>
                <c:pt idx="23">
                  <c:v>1450</c:v>
                </c:pt>
                <c:pt idx="24">
                  <c:v>1451</c:v>
                </c:pt>
                <c:pt idx="25">
                  <c:v>1452</c:v>
                </c:pt>
                <c:pt idx="26">
                  <c:v>1453</c:v>
                </c:pt>
                <c:pt idx="27">
                  <c:v>1454</c:v>
                </c:pt>
                <c:pt idx="28">
                  <c:v>1455</c:v>
                </c:pt>
                <c:pt idx="29">
                  <c:v>1456</c:v>
                </c:pt>
                <c:pt idx="30">
                  <c:v>1457</c:v>
                </c:pt>
                <c:pt idx="31">
                  <c:v>1458</c:v>
                </c:pt>
                <c:pt idx="32">
                  <c:v>1459</c:v>
                </c:pt>
                <c:pt idx="33">
                  <c:v>1460</c:v>
                </c:pt>
                <c:pt idx="34">
                  <c:v>1461</c:v>
                </c:pt>
                <c:pt idx="35">
                  <c:v>1462</c:v>
                </c:pt>
                <c:pt idx="36">
                  <c:v>1463</c:v>
                </c:pt>
                <c:pt idx="37">
                  <c:v>1464</c:v>
                </c:pt>
                <c:pt idx="38">
                  <c:v>1465</c:v>
                </c:pt>
                <c:pt idx="39">
                  <c:v>1466</c:v>
                </c:pt>
                <c:pt idx="40">
                  <c:v>1467</c:v>
                </c:pt>
                <c:pt idx="41">
                  <c:v>1468</c:v>
                </c:pt>
                <c:pt idx="42">
                  <c:v>1469</c:v>
                </c:pt>
                <c:pt idx="43">
                  <c:v>1470</c:v>
                </c:pt>
                <c:pt idx="44">
                  <c:v>1471</c:v>
                </c:pt>
                <c:pt idx="45">
                  <c:v>1472</c:v>
                </c:pt>
                <c:pt idx="46">
                  <c:v>1473</c:v>
                </c:pt>
                <c:pt idx="47">
                  <c:v>1474</c:v>
                </c:pt>
                <c:pt idx="48">
                  <c:v>1475</c:v>
                </c:pt>
                <c:pt idx="49">
                  <c:v>1476</c:v>
                </c:pt>
                <c:pt idx="50">
                  <c:v>1477</c:v>
                </c:pt>
                <c:pt idx="51">
                  <c:v>1478</c:v>
                </c:pt>
                <c:pt idx="52">
                  <c:v>1479</c:v>
                </c:pt>
                <c:pt idx="53">
                  <c:v>1480</c:v>
                </c:pt>
                <c:pt idx="54">
                  <c:v>1481</c:v>
                </c:pt>
                <c:pt idx="55">
                  <c:v>1482</c:v>
                </c:pt>
                <c:pt idx="56">
                  <c:v>1483</c:v>
                </c:pt>
                <c:pt idx="57">
                  <c:v>1484</c:v>
                </c:pt>
                <c:pt idx="58">
                  <c:v>1485</c:v>
                </c:pt>
                <c:pt idx="59">
                  <c:v>1486</c:v>
                </c:pt>
                <c:pt idx="60">
                  <c:v>1487</c:v>
                </c:pt>
                <c:pt idx="61">
                  <c:v>1488</c:v>
                </c:pt>
                <c:pt idx="62">
                  <c:v>1489</c:v>
                </c:pt>
                <c:pt idx="63">
                  <c:v>1490</c:v>
                </c:pt>
                <c:pt idx="64">
                  <c:v>1491</c:v>
                </c:pt>
                <c:pt idx="65">
                  <c:v>1492</c:v>
                </c:pt>
                <c:pt idx="66">
                  <c:v>1493</c:v>
                </c:pt>
                <c:pt idx="67">
                  <c:v>1494</c:v>
                </c:pt>
                <c:pt idx="68">
                  <c:v>1495</c:v>
                </c:pt>
                <c:pt idx="69">
                  <c:v>1496</c:v>
                </c:pt>
                <c:pt idx="70">
                  <c:v>1497</c:v>
                </c:pt>
                <c:pt idx="71">
                  <c:v>1498</c:v>
                </c:pt>
                <c:pt idx="72">
                  <c:v>1499</c:v>
                </c:pt>
                <c:pt idx="73">
                  <c:v>1500</c:v>
                </c:pt>
                <c:pt idx="74">
                  <c:v>1501</c:v>
                </c:pt>
                <c:pt idx="75">
                  <c:v>1502</c:v>
                </c:pt>
                <c:pt idx="76">
                  <c:v>1503</c:v>
                </c:pt>
                <c:pt idx="77">
                  <c:v>1504</c:v>
                </c:pt>
                <c:pt idx="78">
                  <c:v>1505</c:v>
                </c:pt>
                <c:pt idx="79">
                  <c:v>1506</c:v>
                </c:pt>
                <c:pt idx="80">
                  <c:v>1507</c:v>
                </c:pt>
                <c:pt idx="81">
                  <c:v>1508</c:v>
                </c:pt>
                <c:pt idx="82">
                  <c:v>1509</c:v>
                </c:pt>
                <c:pt idx="83">
                  <c:v>1510</c:v>
                </c:pt>
                <c:pt idx="84">
                  <c:v>1511</c:v>
                </c:pt>
                <c:pt idx="85">
                  <c:v>1512</c:v>
                </c:pt>
                <c:pt idx="86">
                  <c:v>1513</c:v>
                </c:pt>
                <c:pt idx="87">
                  <c:v>1514</c:v>
                </c:pt>
                <c:pt idx="88">
                  <c:v>1515</c:v>
                </c:pt>
                <c:pt idx="89">
                  <c:v>1516</c:v>
                </c:pt>
                <c:pt idx="90">
                  <c:v>1517</c:v>
                </c:pt>
                <c:pt idx="91">
                  <c:v>1518</c:v>
                </c:pt>
                <c:pt idx="92">
                  <c:v>1519</c:v>
                </c:pt>
                <c:pt idx="93">
                  <c:v>1520</c:v>
                </c:pt>
                <c:pt idx="94">
                  <c:v>1521</c:v>
                </c:pt>
                <c:pt idx="95">
                  <c:v>1522</c:v>
                </c:pt>
                <c:pt idx="96">
                  <c:v>1523</c:v>
                </c:pt>
                <c:pt idx="97">
                  <c:v>1524</c:v>
                </c:pt>
                <c:pt idx="98">
                  <c:v>1525</c:v>
                </c:pt>
                <c:pt idx="99">
                  <c:v>1526</c:v>
                </c:pt>
                <c:pt idx="100">
                  <c:v>1527</c:v>
                </c:pt>
                <c:pt idx="101">
                  <c:v>1528</c:v>
                </c:pt>
                <c:pt idx="102">
                  <c:v>1529</c:v>
                </c:pt>
                <c:pt idx="103">
                  <c:v>1530</c:v>
                </c:pt>
                <c:pt idx="104">
                  <c:v>1531</c:v>
                </c:pt>
                <c:pt idx="105">
                  <c:v>1532</c:v>
                </c:pt>
                <c:pt idx="106">
                  <c:v>1533</c:v>
                </c:pt>
                <c:pt idx="107">
                  <c:v>1534</c:v>
                </c:pt>
                <c:pt idx="108">
                  <c:v>1535</c:v>
                </c:pt>
                <c:pt idx="109">
                  <c:v>1536</c:v>
                </c:pt>
                <c:pt idx="110">
                  <c:v>1537</c:v>
                </c:pt>
                <c:pt idx="111">
                  <c:v>1538</c:v>
                </c:pt>
                <c:pt idx="112">
                  <c:v>1539</c:v>
                </c:pt>
                <c:pt idx="113">
                  <c:v>1540</c:v>
                </c:pt>
                <c:pt idx="114">
                  <c:v>1541</c:v>
                </c:pt>
                <c:pt idx="115">
                  <c:v>1542</c:v>
                </c:pt>
                <c:pt idx="116">
                  <c:v>1543</c:v>
                </c:pt>
                <c:pt idx="117">
                  <c:v>1544</c:v>
                </c:pt>
                <c:pt idx="118">
                  <c:v>1545</c:v>
                </c:pt>
                <c:pt idx="119">
                  <c:v>1546</c:v>
                </c:pt>
                <c:pt idx="120">
                  <c:v>1547</c:v>
                </c:pt>
                <c:pt idx="121">
                  <c:v>1548</c:v>
                </c:pt>
                <c:pt idx="122">
                  <c:v>1549</c:v>
                </c:pt>
                <c:pt idx="123">
                  <c:v>1550</c:v>
                </c:pt>
                <c:pt idx="124">
                  <c:v>1551</c:v>
                </c:pt>
                <c:pt idx="125">
                  <c:v>1552</c:v>
                </c:pt>
                <c:pt idx="126">
                  <c:v>1553</c:v>
                </c:pt>
                <c:pt idx="127">
                  <c:v>1554</c:v>
                </c:pt>
                <c:pt idx="128">
                  <c:v>1555</c:v>
                </c:pt>
                <c:pt idx="129">
                  <c:v>1556</c:v>
                </c:pt>
                <c:pt idx="130">
                  <c:v>1557</c:v>
                </c:pt>
                <c:pt idx="131">
                  <c:v>1558</c:v>
                </c:pt>
                <c:pt idx="132">
                  <c:v>1559</c:v>
                </c:pt>
                <c:pt idx="133">
                  <c:v>1560</c:v>
                </c:pt>
                <c:pt idx="134">
                  <c:v>1561</c:v>
                </c:pt>
                <c:pt idx="135">
                  <c:v>1562</c:v>
                </c:pt>
                <c:pt idx="136">
                  <c:v>1563</c:v>
                </c:pt>
                <c:pt idx="137">
                  <c:v>1564</c:v>
                </c:pt>
                <c:pt idx="138">
                  <c:v>1565</c:v>
                </c:pt>
                <c:pt idx="139">
                  <c:v>1566</c:v>
                </c:pt>
                <c:pt idx="140">
                  <c:v>1567</c:v>
                </c:pt>
                <c:pt idx="141">
                  <c:v>1568</c:v>
                </c:pt>
                <c:pt idx="142">
                  <c:v>1569</c:v>
                </c:pt>
              </c:numCache>
            </c:numRef>
          </c:xVal>
          <c:yVal>
            <c:numRef>
              <c:f>Graph!$H$1429:$H$1569</c:f>
              <c:numCache>
                <c:formatCode>General</c:formatCode>
                <c:ptCount val="14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83-4766-8818-4C8AA94C4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25456"/>
        <c:axId val="186121616"/>
      </c:scatterChart>
      <c:valAx>
        <c:axId val="186125456"/>
        <c:scaling>
          <c:orientation val="minMax"/>
          <c:max val="1569"/>
          <c:min val="1427"/>
        </c:scaling>
        <c:delete val="0"/>
        <c:axPos val="b"/>
        <c:numFmt formatCode="General" sourceLinked="1"/>
        <c:majorTickMark val="out"/>
        <c:minorTickMark val="none"/>
        <c:tickLblPos val="nextTo"/>
        <c:crossAx val="186121616"/>
        <c:crosses val="autoZero"/>
        <c:crossBetween val="midCat"/>
      </c:valAx>
      <c:valAx>
        <c:axId val="186121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61254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Graph!$A$1572:$A$1741</c:f>
              <c:numCache>
                <c:formatCode>General</c:formatCode>
                <c:ptCount val="170"/>
                <c:pt idx="0">
                  <c:v>1571</c:v>
                </c:pt>
                <c:pt idx="1">
                  <c:v>1572</c:v>
                </c:pt>
                <c:pt idx="2">
                  <c:v>1573</c:v>
                </c:pt>
                <c:pt idx="3">
                  <c:v>1574</c:v>
                </c:pt>
                <c:pt idx="4">
                  <c:v>1575</c:v>
                </c:pt>
                <c:pt idx="5">
                  <c:v>1576</c:v>
                </c:pt>
                <c:pt idx="6">
                  <c:v>1577</c:v>
                </c:pt>
                <c:pt idx="7">
                  <c:v>1578</c:v>
                </c:pt>
                <c:pt idx="8">
                  <c:v>1579</c:v>
                </c:pt>
                <c:pt idx="9">
                  <c:v>1580</c:v>
                </c:pt>
                <c:pt idx="10">
                  <c:v>1581</c:v>
                </c:pt>
                <c:pt idx="11">
                  <c:v>1582</c:v>
                </c:pt>
                <c:pt idx="12">
                  <c:v>1583</c:v>
                </c:pt>
                <c:pt idx="13">
                  <c:v>1584</c:v>
                </c:pt>
                <c:pt idx="14">
                  <c:v>1585</c:v>
                </c:pt>
                <c:pt idx="15">
                  <c:v>1586</c:v>
                </c:pt>
                <c:pt idx="16">
                  <c:v>1587</c:v>
                </c:pt>
                <c:pt idx="17">
                  <c:v>1588</c:v>
                </c:pt>
                <c:pt idx="18">
                  <c:v>1589</c:v>
                </c:pt>
                <c:pt idx="19">
                  <c:v>1590</c:v>
                </c:pt>
                <c:pt idx="20">
                  <c:v>1591</c:v>
                </c:pt>
                <c:pt idx="21">
                  <c:v>1592</c:v>
                </c:pt>
                <c:pt idx="22">
                  <c:v>1593</c:v>
                </c:pt>
                <c:pt idx="23">
                  <c:v>1594</c:v>
                </c:pt>
                <c:pt idx="24">
                  <c:v>1595</c:v>
                </c:pt>
                <c:pt idx="25">
                  <c:v>1596</c:v>
                </c:pt>
                <c:pt idx="26">
                  <c:v>1597</c:v>
                </c:pt>
                <c:pt idx="27">
                  <c:v>1598</c:v>
                </c:pt>
                <c:pt idx="28">
                  <c:v>1599</c:v>
                </c:pt>
                <c:pt idx="29">
                  <c:v>1600</c:v>
                </c:pt>
                <c:pt idx="30">
                  <c:v>1601</c:v>
                </c:pt>
                <c:pt idx="31">
                  <c:v>1602</c:v>
                </c:pt>
                <c:pt idx="32">
                  <c:v>1603</c:v>
                </c:pt>
                <c:pt idx="33">
                  <c:v>1604</c:v>
                </c:pt>
                <c:pt idx="34">
                  <c:v>1605</c:v>
                </c:pt>
                <c:pt idx="35">
                  <c:v>1606</c:v>
                </c:pt>
                <c:pt idx="36">
                  <c:v>1607</c:v>
                </c:pt>
                <c:pt idx="37">
                  <c:v>1608</c:v>
                </c:pt>
                <c:pt idx="38">
                  <c:v>1609</c:v>
                </c:pt>
                <c:pt idx="39">
                  <c:v>1610</c:v>
                </c:pt>
                <c:pt idx="40">
                  <c:v>1611</c:v>
                </c:pt>
                <c:pt idx="41">
                  <c:v>1612</c:v>
                </c:pt>
                <c:pt idx="42">
                  <c:v>1613</c:v>
                </c:pt>
                <c:pt idx="43">
                  <c:v>1614</c:v>
                </c:pt>
                <c:pt idx="44">
                  <c:v>1615</c:v>
                </c:pt>
                <c:pt idx="45">
                  <c:v>1616</c:v>
                </c:pt>
                <c:pt idx="46">
                  <c:v>1617</c:v>
                </c:pt>
                <c:pt idx="47">
                  <c:v>1618</c:v>
                </c:pt>
                <c:pt idx="48">
                  <c:v>1619</c:v>
                </c:pt>
                <c:pt idx="49">
                  <c:v>1620</c:v>
                </c:pt>
                <c:pt idx="50">
                  <c:v>1621</c:v>
                </c:pt>
                <c:pt idx="51">
                  <c:v>1622</c:v>
                </c:pt>
                <c:pt idx="52">
                  <c:v>1623</c:v>
                </c:pt>
                <c:pt idx="53">
                  <c:v>1624</c:v>
                </c:pt>
                <c:pt idx="54">
                  <c:v>1625</c:v>
                </c:pt>
                <c:pt idx="55">
                  <c:v>1626</c:v>
                </c:pt>
                <c:pt idx="56">
                  <c:v>1627</c:v>
                </c:pt>
                <c:pt idx="57">
                  <c:v>1628</c:v>
                </c:pt>
                <c:pt idx="58">
                  <c:v>1629</c:v>
                </c:pt>
                <c:pt idx="59">
                  <c:v>1630</c:v>
                </c:pt>
                <c:pt idx="60">
                  <c:v>1631</c:v>
                </c:pt>
                <c:pt idx="61">
                  <c:v>1632</c:v>
                </c:pt>
                <c:pt idx="62">
                  <c:v>1633</c:v>
                </c:pt>
                <c:pt idx="63">
                  <c:v>1634</c:v>
                </c:pt>
                <c:pt idx="64">
                  <c:v>1635</c:v>
                </c:pt>
                <c:pt idx="65">
                  <c:v>1636</c:v>
                </c:pt>
                <c:pt idx="66">
                  <c:v>1637</c:v>
                </c:pt>
                <c:pt idx="67">
                  <c:v>1638</c:v>
                </c:pt>
                <c:pt idx="68">
                  <c:v>1639</c:v>
                </c:pt>
                <c:pt idx="69">
                  <c:v>1640</c:v>
                </c:pt>
                <c:pt idx="70">
                  <c:v>1641</c:v>
                </c:pt>
                <c:pt idx="71">
                  <c:v>1642</c:v>
                </c:pt>
                <c:pt idx="72">
                  <c:v>1643</c:v>
                </c:pt>
                <c:pt idx="73">
                  <c:v>1644</c:v>
                </c:pt>
                <c:pt idx="74">
                  <c:v>1645</c:v>
                </c:pt>
                <c:pt idx="75">
                  <c:v>1646</c:v>
                </c:pt>
                <c:pt idx="76">
                  <c:v>1647</c:v>
                </c:pt>
                <c:pt idx="77">
                  <c:v>1648</c:v>
                </c:pt>
                <c:pt idx="78">
                  <c:v>1649</c:v>
                </c:pt>
                <c:pt idx="79">
                  <c:v>1650</c:v>
                </c:pt>
                <c:pt idx="80">
                  <c:v>1651</c:v>
                </c:pt>
                <c:pt idx="81">
                  <c:v>1652</c:v>
                </c:pt>
                <c:pt idx="82">
                  <c:v>1653</c:v>
                </c:pt>
                <c:pt idx="83">
                  <c:v>1654</c:v>
                </c:pt>
                <c:pt idx="84">
                  <c:v>1655</c:v>
                </c:pt>
                <c:pt idx="85">
                  <c:v>1656</c:v>
                </c:pt>
                <c:pt idx="86">
                  <c:v>1657</c:v>
                </c:pt>
                <c:pt idx="87">
                  <c:v>1658</c:v>
                </c:pt>
                <c:pt idx="88">
                  <c:v>1659</c:v>
                </c:pt>
                <c:pt idx="89">
                  <c:v>1660</c:v>
                </c:pt>
                <c:pt idx="90">
                  <c:v>1661</c:v>
                </c:pt>
                <c:pt idx="91">
                  <c:v>1662</c:v>
                </c:pt>
                <c:pt idx="92">
                  <c:v>1663</c:v>
                </c:pt>
                <c:pt idx="93">
                  <c:v>1664</c:v>
                </c:pt>
                <c:pt idx="94">
                  <c:v>1665</c:v>
                </c:pt>
                <c:pt idx="95">
                  <c:v>1666</c:v>
                </c:pt>
                <c:pt idx="96">
                  <c:v>1667</c:v>
                </c:pt>
                <c:pt idx="97">
                  <c:v>1668</c:v>
                </c:pt>
                <c:pt idx="98">
                  <c:v>1669</c:v>
                </c:pt>
                <c:pt idx="99">
                  <c:v>1670</c:v>
                </c:pt>
                <c:pt idx="100">
                  <c:v>1671</c:v>
                </c:pt>
                <c:pt idx="101">
                  <c:v>1672</c:v>
                </c:pt>
                <c:pt idx="102">
                  <c:v>1673</c:v>
                </c:pt>
                <c:pt idx="103">
                  <c:v>1674</c:v>
                </c:pt>
                <c:pt idx="104">
                  <c:v>1675</c:v>
                </c:pt>
                <c:pt idx="105">
                  <c:v>1676</c:v>
                </c:pt>
                <c:pt idx="106">
                  <c:v>1677</c:v>
                </c:pt>
                <c:pt idx="107">
                  <c:v>1678</c:v>
                </c:pt>
                <c:pt idx="108">
                  <c:v>1679</c:v>
                </c:pt>
                <c:pt idx="109">
                  <c:v>1680</c:v>
                </c:pt>
                <c:pt idx="110">
                  <c:v>1681</c:v>
                </c:pt>
                <c:pt idx="111">
                  <c:v>1682</c:v>
                </c:pt>
                <c:pt idx="112">
                  <c:v>1683</c:v>
                </c:pt>
                <c:pt idx="113">
                  <c:v>1684</c:v>
                </c:pt>
                <c:pt idx="114">
                  <c:v>1685</c:v>
                </c:pt>
                <c:pt idx="115">
                  <c:v>1686</c:v>
                </c:pt>
                <c:pt idx="116">
                  <c:v>1687</c:v>
                </c:pt>
                <c:pt idx="117">
                  <c:v>1688</c:v>
                </c:pt>
                <c:pt idx="118">
                  <c:v>1689</c:v>
                </c:pt>
                <c:pt idx="119">
                  <c:v>1690</c:v>
                </c:pt>
                <c:pt idx="120">
                  <c:v>1691</c:v>
                </c:pt>
                <c:pt idx="121">
                  <c:v>1692</c:v>
                </c:pt>
                <c:pt idx="122">
                  <c:v>1693</c:v>
                </c:pt>
                <c:pt idx="123">
                  <c:v>1694</c:v>
                </c:pt>
                <c:pt idx="124">
                  <c:v>1695</c:v>
                </c:pt>
                <c:pt idx="125">
                  <c:v>1696</c:v>
                </c:pt>
                <c:pt idx="126">
                  <c:v>1697</c:v>
                </c:pt>
                <c:pt idx="127">
                  <c:v>1698</c:v>
                </c:pt>
                <c:pt idx="128">
                  <c:v>1699</c:v>
                </c:pt>
                <c:pt idx="129">
                  <c:v>1700</c:v>
                </c:pt>
                <c:pt idx="130">
                  <c:v>1701</c:v>
                </c:pt>
                <c:pt idx="131">
                  <c:v>1702</c:v>
                </c:pt>
                <c:pt idx="132">
                  <c:v>1703</c:v>
                </c:pt>
                <c:pt idx="133">
                  <c:v>1704</c:v>
                </c:pt>
                <c:pt idx="134">
                  <c:v>1705</c:v>
                </c:pt>
                <c:pt idx="135">
                  <c:v>1706</c:v>
                </c:pt>
                <c:pt idx="136">
                  <c:v>1707</c:v>
                </c:pt>
                <c:pt idx="137">
                  <c:v>1708</c:v>
                </c:pt>
                <c:pt idx="138">
                  <c:v>1709</c:v>
                </c:pt>
                <c:pt idx="139">
                  <c:v>1710</c:v>
                </c:pt>
                <c:pt idx="140">
                  <c:v>1711</c:v>
                </c:pt>
                <c:pt idx="141">
                  <c:v>1712</c:v>
                </c:pt>
                <c:pt idx="142">
                  <c:v>1713</c:v>
                </c:pt>
                <c:pt idx="143">
                  <c:v>1714</c:v>
                </c:pt>
                <c:pt idx="144">
                  <c:v>1715</c:v>
                </c:pt>
                <c:pt idx="145">
                  <c:v>1716</c:v>
                </c:pt>
                <c:pt idx="146">
                  <c:v>1717</c:v>
                </c:pt>
                <c:pt idx="147">
                  <c:v>1718</c:v>
                </c:pt>
                <c:pt idx="148">
                  <c:v>1719</c:v>
                </c:pt>
                <c:pt idx="149">
                  <c:v>1720</c:v>
                </c:pt>
                <c:pt idx="150">
                  <c:v>1721</c:v>
                </c:pt>
                <c:pt idx="151">
                  <c:v>1722</c:v>
                </c:pt>
                <c:pt idx="152">
                  <c:v>1723</c:v>
                </c:pt>
                <c:pt idx="153">
                  <c:v>1724</c:v>
                </c:pt>
                <c:pt idx="154">
                  <c:v>1725</c:v>
                </c:pt>
                <c:pt idx="155">
                  <c:v>1726</c:v>
                </c:pt>
                <c:pt idx="156">
                  <c:v>1727</c:v>
                </c:pt>
                <c:pt idx="157">
                  <c:v>1728</c:v>
                </c:pt>
                <c:pt idx="158">
                  <c:v>1729</c:v>
                </c:pt>
                <c:pt idx="159">
                  <c:v>1730</c:v>
                </c:pt>
                <c:pt idx="160">
                  <c:v>1731</c:v>
                </c:pt>
                <c:pt idx="161">
                  <c:v>1732</c:v>
                </c:pt>
                <c:pt idx="162">
                  <c:v>1733</c:v>
                </c:pt>
                <c:pt idx="163">
                  <c:v>1734</c:v>
                </c:pt>
                <c:pt idx="164">
                  <c:v>1735</c:v>
                </c:pt>
                <c:pt idx="165">
                  <c:v>1736</c:v>
                </c:pt>
                <c:pt idx="166">
                  <c:v>1737</c:v>
                </c:pt>
                <c:pt idx="167">
                  <c:v>1738</c:v>
                </c:pt>
                <c:pt idx="168">
                  <c:v>1739</c:v>
                </c:pt>
                <c:pt idx="169">
                  <c:v>1740</c:v>
                </c:pt>
              </c:numCache>
            </c:numRef>
          </c:xVal>
          <c:yVal>
            <c:numRef>
              <c:f>Graph!$D$1573:$D$1740</c:f>
              <c:numCache>
                <c:formatCode>General</c:formatCode>
                <c:ptCount val="168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E2-407F-9B51-55BC2F34C220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Graph!$A$1572:$A$1741</c:f>
              <c:numCache>
                <c:formatCode>General</c:formatCode>
                <c:ptCount val="170"/>
                <c:pt idx="0">
                  <c:v>1571</c:v>
                </c:pt>
                <c:pt idx="1">
                  <c:v>1572</c:v>
                </c:pt>
                <c:pt idx="2">
                  <c:v>1573</c:v>
                </c:pt>
                <c:pt idx="3">
                  <c:v>1574</c:v>
                </c:pt>
                <c:pt idx="4">
                  <c:v>1575</c:v>
                </c:pt>
                <c:pt idx="5">
                  <c:v>1576</c:v>
                </c:pt>
                <c:pt idx="6">
                  <c:v>1577</c:v>
                </c:pt>
                <c:pt idx="7">
                  <c:v>1578</c:v>
                </c:pt>
                <c:pt idx="8">
                  <c:v>1579</c:v>
                </c:pt>
                <c:pt idx="9">
                  <c:v>1580</c:v>
                </c:pt>
                <c:pt idx="10">
                  <c:v>1581</c:v>
                </c:pt>
                <c:pt idx="11">
                  <c:v>1582</c:v>
                </c:pt>
                <c:pt idx="12">
                  <c:v>1583</c:v>
                </c:pt>
                <c:pt idx="13">
                  <c:v>1584</c:v>
                </c:pt>
                <c:pt idx="14">
                  <c:v>1585</c:v>
                </c:pt>
                <c:pt idx="15">
                  <c:v>1586</c:v>
                </c:pt>
                <c:pt idx="16">
                  <c:v>1587</c:v>
                </c:pt>
                <c:pt idx="17">
                  <c:v>1588</c:v>
                </c:pt>
                <c:pt idx="18">
                  <c:v>1589</c:v>
                </c:pt>
                <c:pt idx="19">
                  <c:v>1590</c:v>
                </c:pt>
                <c:pt idx="20">
                  <c:v>1591</c:v>
                </c:pt>
                <c:pt idx="21">
                  <c:v>1592</c:v>
                </c:pt>
                <c:pt idx="22">
                  <c:v>1593</c:v>
                </c:pt>
                <c:pt idx="23">
                  <c:v>1594</c:v>
                </c:pt>
                <c:pt idx="24">
                  <c:v>1595</c:v>
                </c:pt>
                <c:pt idx="25">
                  <c:v>1596</c:v>
                </c:pt>
                <c:pt idx="26">
                  <c:v>1597</c:v>
                </c:pt>
                <c:pt idx="27">
                  <c:v>1598</c:v>
                </c:pt>
                <c:pt idx="28">
                  <c:v>1599</c:v>
                </c:pt>
                <c:pt idx="29">
                  <c:v>1600</c:v>
                </c:pt>
                <c:pt idx="30">
                  <c:v>1601</c:v>
                </c:pt>
                <c:pt idx="31">
                  <c:v>1602</c:v>
                </c:pt>
                <c:pt idx="32">
                  <c:v>1603</c:v>
                </c:pt>
                <c:pt idx="33">
                  <c:v>1604</c:v>
                </c:pt>
                <c:pt idx="34">
                  <c:v>1605</c:v>
                </c:pt>
                <c:pt idx="35">
                  <c:v>1606</c:v>
                </c:pt>
                <c:pt idx="36">
                  <c:v>1607</c:v>
                </c:pt>
                <c:pt idx="37">
                  <c:v>1608</c:v>
                </c:pt>
                <c:pt idx="38">
                  <c:v>1609</c:v>
                </c:pt>
                <c:pt idx="39">
                  <c:v>1610</c:v>
                </c:pt>
                <c:pt idx="40">
                  <c:v>1611</c:v>
                </c:pt>
                <c:pt idx="41">
                  <c:v>1612</c:v>
                </c:pt>
                <c:pt idx="42">
                  <c:v>1613</c:v>
                </c:pt>
                <c:pt idx="43">
                  <c:v>1614</c:v>
                </c:pt>
                <c:pt idx="44">
                  <c:v>1615</c:v>
                </c:pt>
                <c:pt idx="45">
                  <c:v>1616</c:v>
                </c:pt>
                <c:pt idx="46">
                  <c:v>1617</c:v>
                </c:pt>
                <c:pt idx="47">
                  <c:v>1618</c:v>
                </c:pt>
                <c:pt idx="48">
                  <c:v>1619</c:v>
                </c:pt>
                <c:pt idx="49">
                  <c:v>1620</c:v>
                </c:pt>
                <c:pt idx="50">
                  <c:v>1621</c:v>
                </c:pt>
                <c:pt idx="51">
                  <c:v>1622</c:v>
                </c:pt>
                <c:pt idx="52">
                  <c:v>1623</c:v>
                </c:pt>
                <c:pt idx="53">
                  <c:v>1624</c:v>
                </c:pt>
                <c:pt idx="54">
                  <c:v>1625</c:v>
                </c:pt>
                <c:pt idx="55">
                  <c:v>1626</c:v>
                </c:pt>
                <c:pt idx="56">
                  <c:v>1627</c:v>
                </c:pt>
                <c:pt idx="57">
                  <c:v>1628</c:v>
                </c:pt>
                <c:pt idx="58">
                  <c:v>1629</c:v>
                </c:pt>
                <c:pt idx="59">
                  <c:v>1630</c:v>
                </c:pt>
                <c:pt idx="60">
                  <c:v>1631</c:v>
                </c:pt>
                <c:pt idx="61">
                  <c:v>1632</c:v>
                </c:pt>
                <c:pt idx="62">
                  <c:v>1633</c:v>
                </c:pt>
                <c:pt idx="63">
                  <c:v>1634</c:v>
                </c:pt>
                <c:pt idx="64">
                  <c:v>1635</c:v>
                </c:pt>
                <c:pt idx="65">
                  <c:v>1636</c:v>
                </c:pt>
                <c:pt idx="66">
                  <c:v>1637</c:v>
                </c:pt>
                <c:pt idx="67">
                  <c:v>1638</c:v>
                </c:pt>
                <c:pt idx="68">
                  <c:v>1639</c:v>
                </c:pt>
                <c:pt idx="69">
                  <c:v>1640</c:v>
                </c:pt>
                <c:pt idx="70">
                  <c:v>1641</c:v>
                </c:pt>
                <c:pt idx="71">
                  <c:v>1642</c:v>
                </c:pt>
                <c:pt idx="72">
                  <c:v>1643</c:v>
                </c:pt>
                <c:pt idx="73">
                  <c:v>1644</c:v>
                </c:pt>
                <c:pt idx="74">
                  <c:v>1645</c:v>
                </c:pt>
                <c:pt idx="75">
                  <c:v>1646</c:v>
                </c:pt>
                <c:pt idx="76">
                  <c:v>1647</c:v>
                </c:pt>
                <c:pt idx="77">
                  <c:v>1648</c:v>
                </c:pt>
                <c:pt idx="78">
                  <c:v>1649</c:v>
                </c:pt>
                <c:pt idx="79">
                  <c:v>1650</c:v>
                </c:pt>
                <c:pt idx="80">
                  <c:v>1651</c:v>
                </c:pt>
                <c:pt idx="81">
                  <c:v>1652</c:v>
                </c:pt>
                <c:pt idx="82">
                  <c:v>1653</c:v>
                </c:pt>
                <c:pt idx="83">
                  <c:v>1654</c:v>
                </c:pt>
                <c:pt idx="84">
                  <c:v>1655</c:v>
                </c:pt>
                <c:pt idx="85">
                  <c:v>1656</c:v>
                </c:pt>
                <c:pt idx="86">
                  <c:v>1657</c:v>
                </c:pt>
                <c:pt idx="87">
                  <c:v>1658</c:v>
                </c:pt>
                <c:pt idx="88">
                  <c:v>1659</c:v>
                </c:pt>
                <c:pt idx="89">
                  <c:v>1660</c:v>
                </c:pt>
                <c:pt idx="90">
                  <c:v>1661</c:v>
                </c:pt>
                <c:pt idx="91">
                  <c:v>1662</c:v>
                </c:pt>
                <c:pt idx="92">
                  <c:v>1663</c:v>
                </c:pt>
                <c:pt idx="93">
                  <c:v>1664</c:v>
                </c:pt>
                <c:pt idx="94">
                  <c:v>1665</c:v>
                </c:pt>
                <c:pt idx="95">
                  <c:v>1666</c:v>
                </c:pt>
                <c:pt idx="96">
                  <c:v>1667</c:v>
                </c:pt>
                <c:pt idx="97">
                  <c:v>1668</c:v>
                </c:pt>
                <c:pt idx="98">
                  <c:v>1669</c:v>
                </c:pt>
                <c:pt idx="99">
                  <c:v>1670</c:v>
                </c:pt>
                <c:pt idx="100">
                  <c:v>1671</c:v>
                </c:pt>
                <c:pt idx="101">
                  <c:v>1672</c:v>
                </c:pt>
                <c:pt idx="102">
                  <c:v>1673</c:v>
                </c:pt>
                <c:pt idx="103">
                  <c:v>1674</c:v>
                </c:pt>
                <c:pt idx="104">
                  <c:v>1675</c:v>
                </c:pt>
                <c:pt idx="105">
                  <c:v>1676</c:v>
                </c:pt>
                <c:pt idx="106">
                  <c:v>1677</c:v>
                </c:pt>
                <c:pt idx="107">
                  <c:v>1678</c:v>
                </c:pt>
                <c:pt idx="108">
                  <c:v>1679</c:v>
                </c:pt>
                <c:pt idx="109">
                  <c:v>1680</c:v>
                </c:pt>
                <c:pt idx="110">
                  <c:v>1681</c:v>
                </c:pt>
                <c:pt idx="111">
                  <c:v>1682</c:v>
                </c:pt>
                <c:pt idx="112">
                  <c:v>1683</c:v>
                </c:pt>
                <c:pt idx="113">
                  <c:v>1684</c:v>
                </c:pt>
                <c:pt idx="114">
                  <c:v>1685</c:v>
                </c:pt>
                <c:pt idx="115">
                  <c:v>1686</c:v>
                </c:pt>
                <c:pt idx="116">
                  <c:v>1687</c:v>
                </c:pt>
                <c:pt idx="117">
                  <c:v>1688</c:v>
                </c:pt>
                <c:pt idx="118">
                  <c:v>1689</c:v>
                </c:pt>
                <c:pt idx="119">
                  <c:v>1690</c:v>
                </c:pt>
                <c:pt idx="120">
                  <c:v>1691</c:v>
                </c:pt>
                <c:pt idx="121">
                  <c:v>1692</c:v>
                </c:pt>
                <c:pt idx="122">
                  <c:v>1693</c:v>
                </c:pt>
                <c:pt idx="123">
                  <c:v>1694</c:v>
                </c:pt>
                <c:pt idx="124">
                  <c:v>1695</c:v>
                </c:pt>
                <c:pt idx="125">
                  <c:v>1696</c:v>
                </c:pt>
                <c:pt idx="126">
                  <c:v>1697</c:v>
                </c:pt>
                <c:pt idx="127">
                  <c:v>1698</c:v>
                </c:pt>
                <c:pt idx="128">
                  <c:v>1699</c:v>
                </c:pt>
                <c:pt idx="129">
                  <c:v>1700</c:v>
                </c:pt>
                <c:pt idx="130">
                  <c:v>1701</c:v>
                </c:pt>
                <c:pt idx="131">
                  <c:v>1702</c:v>
                </c:pt>
                <c:pt idx="132">
                  <c:v>1703</c:v>
                </c:pt>
                <c:pt idx="133">
                  <c:v>1704</c:v>
                </c:pt>
                <c:pt idx="134">
                  <c:v>1705</c:v>
                </c:pt>
                <c:pt idx="135">
                  <c:v>1706</c:v>
                </c:pt>
                <c:pt idx="136">
                  <c:v>1707</c:v>
                </c:pt>
                <c:pt idx="137">
                  <c:v>1708</c:v>
                </c:pt>
                <c:pt idx="138">
                  <c:v>1709</c:v>
                </c:pt>
                <c:pt idx="139">
                  <c:v>1710</c:v>
                </c:pt>
                <c:pt idx="140">
                  <c:v>1711</c:v>
                </c:pt>
                <c:pt idx="141">
                  <c:v>1712</c:v>
                </c:pt>
                <c:pt idx="142">
                  <c:v>1713</c:v>
                </c:pt>
                <c:pt idx="143">
                  <c:v>1714</c:v>
                </c:pt>
                <c:pt idx="144">
                  <c:v>1715</c:v>
                </c:pt>
                <c:pt idx="145">
                  <c:v>1716</c:v>
                </c:pt>
                <c:pt idx="146">
                  <c:v>1717</c:v>
                </c:pt>
                <c:pt idx="147">
                  <c:v>1718</c:v>
                </c:pt>
                <c:pt idx="148">
                  <c:v>1719</c:v>
                </c:pt>
                <c:pt idx="149">
                  <c:v>1720</c:v>
                </c:pt>
                <c:pt idx="150">
                  <c:v>1721</c:v>
                </c:pt>
                <c:pt idx="151">
                  <c:v>1722</c:v>
                </c:pt>
                <c:pt idx="152">
                  <c:v>1723</c:v>
                </c:pt>
                <c:pt idx="153">
                  <c:v>1724</c:v>
                </c:pt>
                <c:pt idx="154">
                  <c:v>1725</c:v>
                </c:pt>
                <c:pt idx="155">
                  <c:v>1726</c:v>
                </c:pt>
                <c:pt idx="156">
                  <c:v>1727</c:v>
                </c:pt>
                <c:pt idx="157">
                  <c:v>1728</c:v>
                </c:pt>
                <c:pt idx="158">
                  <c:v>1729</c:v>
                </c:pt>
                <c:pt idx="159">
                  <c:v>1730</c:v>
                </c:pt>
                <c:pt idx="160">
                  <c:v>1731</c:v>
                </c:pt>
                <c:pt idx="161">
                  <c:v>1732</c:v>
                </c:pt>
                <c:pt idx="162">
                  <c:v>1733</c:v>
                </c:pt>
                <c:pt idx="163">
                  <c:v>1734</c:v>
                </c:pt>
                <c:pt idx="164">
                  <c:v>1735</c:v>
                </c:pt>
                <c:pt idx="165">
                  <c:v>1736</c:v>
                </c:pt>
                <c:pt idx="166">
                  <c:v>1737</c:v>
                </c:pt>
                <c:pt idx="167">
                  <c:v>1738</c:v>
                </c:pt>
                <c:pt idx="168">
                  <c:v>1739</c:v>
                </c:pt>
                <c:pt idx="169">
                  <c:v>1740</c:v>
                </c:pt>
              </c:numCache>
            </c:numRef>
          </c:xVal>
          <c:yVal>
            <c:numRef>
              <c:f>Graph!$B$1573:$B$1740</c:f>
              <c:numCache>
                <c:formatCode>General</c:formatCode>
                <c:ptCount val="1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E2-407F-9B51-55BC2F34C220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Graph!$A$1572:$A$1741</c:f>
              <c:numCache>
                <c:formatCode>General</c:formatCode>
                <c:ptCount val="170"/>
                <c:pt idx="0">
                  <c:v>1571</c:v>
                </c:pt>
                <c:pt idx="1">
                  <c:v>1572</c:v>
                </c:pt>
                <c:pt idx="2">
                  <c:v>1573</c:v>
                </c:pt>
                <c:pt idx="3">
                  <c:v>1574</c:v>
                </c:pt>
                <c:pt idx="4">
                  <c:v>1575</c:v>
                </c:pt>
                <c:pt idx="5">
                  <c:v>1576</c:v>
                </c:pt>
                <c:pt idx="6">
                  <c:v>1577</c:v>
                </c:pt>
                <c:pt idx="7">
                  <c:v>1578</c:v>
                </c:pt>
                <c:pt idx="8">
                  <c:v>1579</c:v>
                </c:pt>
                <c:pt idx="9">
                  <c:v>1580</c:v>
                </c:pt>
                <c:pt idx="10">
                  <c:v>1581</c:v>
                </c:pt>
                <c:pt idx="11">
                  <c:v>1582</c:v>
                </c:pt>
                <c:pt idx="12">
                  <c:v>1583</c:v>
                </c:pt>
                <c:pt idx="13">
                  <c:v>1584</c:v>
                </c:pt>
                <c:pt idx="14">
                  <c:v>1585</c:v>
                </c:pt>
                <c:pt idx="15">
                  <c:v>1586</c:v>
                </c:pt>
                <c:pt idx="16">
                  <c:v>1587</c:v>
                </c:pt>
                <c:pt idx="17">
                  <c:v>1588</c:v>
                </c:pt>
                <c:pt idx="18">
                  <c:v>1589</c:v>
                </c:pt>
                <c:pt idx="19">
                  <c:v>1590</c:v>
                </c:pt>
                <c:pt idx="20">
                  <c:v>1591</c:v>
                </c:pt>
                <c:pt idx="21">
                  <c:v>1592</c:v>
                </c:pt>
                <c:pt idx="22">
                  <c:v>1593</c:v>
                </c:pt>
                <c:pt idx="23">
                  <c:v>1594</c:v>
                </c:pt>
                <c:pt idx="24">
                  <c:v>1595</c:v>
                </c:pt>
                <c:pt idx="25">
                  <c:v>1596</c:v>
                </c:pt>
                <c:pt idx="26">
                  <c:v>1597</c:v>
                </c:pt>
                <c:pt idx="27">
                  <c:v>1598</c:v>
                </c:pt>
                <c:pt idx="28">
                  <c:v>1599</c:v>
                </c:pt>
                <c:pt idx="29">
                  <c:v>1600</c:v>
                </c:pt>
                <c:pt idx="30">
                  <c:v>1601</c:v>
                </c:pt>
                <c:pt idx="31">
                  <c:v>1602</c:v>
                </c:pt>
                <c:pt idx="32">
                  <c:v>1603</c:v>
                </c:pt>
                <c:pt idx="33">
                  <c:v>1604</c:v>
                </c:pt>
                <c:pt idx="34">
                  <c:v>1605</c:v>
                </c:pt>
                <c:pt idx="35">
                  <c:v>1606</c:v>
                </c:pt>
                <c:pt idx="36">
                  <c:v>1607</c:v>
                </c:pt>
                <c:pt idx="37">
                  <c:v>1608</c:v>
                </c:pt>
                <c:pt idx="38">
                  <c:v>1609</c:v>
                </c:pt>
                <c:pt idx="39">
                  <c:v>1610</c:v>
                </c:pt>
                <c:pt idx="40">
                  <c:v>1611</c:v>
                </c:pt>
                <c:pt idx="41">
                  <c:v>1612</c:v>
                </c:pt>
                <c:pt idx="42">
                  <c:v>1613</c:v>
                </c:pt>
                <c:pt idx="43">
                  <c:v>1614</c:v>
                </c:pt>
                <c:pt idx="44">
                  <c:v>1615</c:v>
                </c:pt>
                <c:pt idx="45">
                  <c:v>1616</c:v>
                </c:pt>
                <c:pt idx="46">
                  <c:v>1617</c:v>
                </c:pt>
                <c:pt idx="47">
                  <c:v>1618</c:v>
                </c:pt>
                <c:pt idx="48">
                  <c:v>1619</c:v>
                </c:pt>
                <c:pt idx="49">
                  <c:v>1620</c:v>
                </c:pt>
                <c:pt idx="50">
                  <c:v>1621</c:v>
                </c:pt>
                <c:pt idx="51">
                  <c:v>1622</c:v>
                </c:pt>
                <c:pt idx="52">
                  <c:v>1623</c:v>
                </c:pt>
                <c:pt idx="53">
                  <c:v>1624</c:v>
                </c:pt>
                <c:pt idx="54">
                  <c:v>1625</c:v>
                </c:pt>
                <c:pt idx="55">
                  <c:v>1626</c:v>
                </c:pt>
                <c:pt idx="56">
                  <c:v>1627</c:v>
                </c:pt>
                <c:pt idx="57">
                  <c:v>1628</c:v>
                </c:pt>
                <c:pt idx="58">
                  <c:v>1629</c:v>
                </c:pt>
                <c:pt idx="59">
                  <c:v>1630</c:v>
                </c:pt>
                <c:pt idx="60">
                  <c:v>1631</c:v>
                </c:pt>
                <c:pt idx="61">
                  <c:v>1632</c:v>
                </c:pt>
                <c:pt idx="62">
                  <c:v>1633</c:v>
                </c:pt>
                <c:pt idx="63">
                  <c:v>1634</c:v>
                </c:pt>
                <c:pt idx="64">
                  <c:v>1635</c:v>
                </c:pt>
                <c:pt idx="65">
                  <c:v>1636</c:v>
                </c:pt>
                <c:pt idx="66">
                  <c:v>1637</c:v>
                </c:pt>
                <c:pt idx="67">
                  <c:v>1638</c:v>
                </c:pt>
                <c:pt idx="68">
                  <c:v>1639</c:v>
                </c:pt>
                <c:pt idx="69">
                  <c:v>1640</c:v>
                </c:pt>
                <c:pt idx="70">
                  <c:v>1641</c:v>
                </c:pt>
                <c:pt idx="71">
                  <c:v>1642</c:v>
                </c:pt>
                <c:pt idx="72">
                  <c:v>1643</c:v>
                </c:pt>
                <c:pt idx="73">
                  <c:v>1644</c:v>
                </c:pt>
                <c:pt idx="74">
                  <c:v>1645</c:v>
                </c:pt>
                <c:pt idx="75">
                  <c:v>1646</c:v>
                </c:pt>
                <c:pt idx="76">
                  <c:v>1647</c:v>
                </c:pt>
                <c:pt idx="77">
                  <c:v>1648</c:v>
                </c:pt>
                <c:pt idx="78">
                  <c:v>1649</c:v>
                </c:pt>
                <c:pt idx="79">
                  <c:v>1650</c:v>
                </c:pt>
                <c:pt idx="80">
                  <c:v>1651</c:v>
                </c:pt>
                <c:pt idx="81">
                  <c:v>1652</c:v>
                </c:pt>
                <c:pt idx="82">
                  <c:v>1653</c:v>
                </c:pt>
                <c:pt idx="83">
                  <c:v>1654</c:v>
                </c:pt>
                <c:pt idx="84">
                  <c:v>1655</c:v>
                </c:pt>
                <c:pt idx="85">
                  <c:v>1656</c:v>
                </c:pt>
                <c:pt idx="86">
                  <c:v>1657</c:v>
                </c:pt>
                <c:pt idx="87">
                  <c:v>1658</c:v>
                </c:pt>
                <c:pt idx="88">
                  <c:v>1659</c:v>
                </c:pt>
                <c:pt idx="89">
                  <c:v>1660</c:v>
                </c:pt>
                <c:pt idx="90">
                  <c:v>1661</c:v>
                </c:pt>
                <c:pt idx="91">
                  <c:v>1662</c:v>
                </c:pt>
                <c:pt idx="92">
                  <c:v>1663</c:v>
                </c:pt>
                <c:pt idx="93">
                  <c:v>1664</c:v>
                </c:pt>
                <c:pt idx="94">
                  <c:v>1665</c:v>
                </c:pt>
                <c:pt idx="95">
                  <c:v>1666</c:v>
                </c:pt>
                <c:pt idx="96">
                  <c:v>1667</c:v>
                </c:pt>
                <c:pt idx="97">
                  <c:v>1668</c:v>
                </c:pt>
                <c:pt idx="98">
                  <c:v>1669</c:v>
                </c:pt>
                <c:pt idx="99">
                  <c:v>1670</c:v>
                </c:pt>
                <c:pt idx="100">
                  <c:v>1671</c:v>
                </c:pt>
                <c:pt idx="101">
                  <c:v>1672</c:v>
                </c:pt>
                <c:pt idx="102">
                  <c:v>1673</c:v>
                </c:pt>
                <c:pt idx="103">
                  <c:v>1674</c:v>
                </c:pt>
                <c:pt idx="104">
                  <c:v>1675</c:v>
                </c:pt>
                <c:pt idx="105">
                  <c:v>1676</c:v>
                </c:pt>
                <c:pt idx="106">
                  <c:v>1677</c:v>
                </c:pt>
                <c:pt idx="107">
                  <c:v>1678</c:v>
                </c:pt>
                <c:pt idx="108">
                  <c:v>1679</c:v>
                </c:pt>
                <c:pt idx="109">
                  <c:v>1680</c:v>
                </c:pt>
                <c:pt idx="110">
                  <c:v>1681</c:v>
                </c:pt>
                <c:pt idx="111">
                  <c:v>1682</c:v>
                </c:pt>
                <c:pt idx="112">
                  <c:v>1683</c:v>
                </c:pt>
                <c:pt idx="113">
                  <c:v>1684</c:v>
                </c:pt>
                <c:pt idx="114">
                  <c:v>1685</c:v>
                </c:pt>
                <c:pt idx="115">
                  <c:v>1686</c:v>
                </c:pt>
                <c:pt idx="116">
                  <c:v>1687</c:v>
                </c:pt>
                <c:pt idx="117">
                  <c:v>1688</c:v>
                </c:pt>
                <c:pt idx="118">
                  <c:v>1689</c:v>
                </c:pt>
                <c:pt idx="119">
                  <c:v>1690</c:v>
                </c:pt>
                <c:pt idx="120">
                  <c:v>1691</c:v>
                </c:pt>
                <c:pt idx="121">
                  <c:v>1692</c:v>
                </c:pt>
                <c:pt idx="122">
                  <c:v>1693</c:v>
                </c:pt>
                <c:pt idx="123">
                  <c:v>1694</c:v>
                </c:pt>
                <c:pt idx="124">
                  <c:v>1695</c:v>
                </c:pt>
                <c:pt idx="125">
                  <c:v>1696</c:v>
                </c:pt>
                <c:pt idx="126">
                  <c:v>1697</c:v>
                </c:pt>
                <c:pt idx="127">
                  <c:v>1698</c:v>
                </c:pt>
                <c:pt idx="128">
                  <c:v>1699</c:v>
                </c:pt>
                <c:pt idx="129">
                  <c:v>1700</c:v>
                </c:pt>
                <c:pt idx="130">
                  <c:v>1701</c:v>
                </c:pt>
                <c:pt idx="131">
                  <c:v>1702</c:v>
                </c:pt>
                <c:pt idx="132">
                  <c:v>1703</c:v>
                </c:pt>
                <c:pt idx="133">
                  <c:v>1704</c:v>
                </c:pt>
                <c:pt idx="134">
                  <c:v>1705</c:v>
                </c:pt>
                <c:pt idx="135">
                  <c:v>1706</c:v>
                </c:pt>
                <c:pt idx="136">
                  <c:v>1707</c:v>
                </c:pt>
                <c:pt idx="137">
                  <c:v>1708</c:v>
                </c:pt>
                <c:pt idx="138">
                  <c:v>1709</c:v>
                </c:pt>
                <c:pt idx="139">
                  <c:v>1710</c:v>
                </c:pt>
                <c:pt idx="140">
                  <c:v>1711</c:v>
                </c:pt>
                <c:pt idx="141">
                  <c:v>1712</c:v>
                </c:pt>
                <c:pt idx="142">
                  <c:v>1713</c:v>
                </c:pt>
                <c:pt idx="143">
                  <c:v>1714</c:v>
                </c:pt>
                <c:pt idx="144">
                  <c:v>1715</c:v>
                </c:pt>
                <c:pt idx="145">
                  <c:v>1716</c:v>
                </c:pt>
                <c:pt idx="146">
                  <c:v>1717</c:v>
                </c:pt>
                <c:pt idx="147">
                  <c:v>1718</c:v>
                </c:pt>
                <c:pt idx="148">
                  <c:v>1719</c:v>
                </c:pt>
                <c:pt idx="149">
                  <c:v>1720</c:v>
                </c:pt>
                <c:pt idx="150">
                  <c:v>1721</c:v>
                </c:pt>
                <c:pt idx="151">
                  <c:v>1722</c:v>
                </c:pt>
                <c:pt idx="152">
                  <c:v>1723</c:v>
                </c:pt>
                <c:pt idx="153">
                  <c:v>1724</c:v>
                </c:pt>
                <c:pt idx="154">
                  <c:v>1725</c:v>
                </c:pt>
                <c:pt idx="155">
                  <c:v>1726</c:v>
                </c:pt>
                <c:pt idx="156">
                  <c:v>1727</c:v>
                </c:pt>
                <c:pt idx="157">
                  <c:v>1728</c:v>
                </c:pt>
                <c:pt idx="158">
                  <c:v>1729</c:v>
                </c:pt>
                <c:pt idx="159">
                  <c:v>1730</c:v>
                </c:pt>
                <c:pt idx="160">
                  <c:v>1731</c:v>
                </c:pt>
                <c:pt idx="161">
                  <c:v>1732</c:v>
                </c:pt>
                <c:pt idx="162">
                  <c:v>1733</c:v>
                </c:pt>
                <c:pt idx="163">
                  <c:v>1734</c:v>
                </c:pt>
                <c:pt idx="164">
                  <c:v>1735</c:v>
                </c:pt>
                <c:pt idx="165">
                  <c:v>1736</c:v>
                </c:pt>
                <c:pt idx="166">
                  <c:v>1737</c:v>
                </c:pt>
                <c:pt idx="167">
                  <c:v>1738</c:v>
                </c:pt>
                <c:pt idx="168">
                  <c:v>1739</c:v>
                </c:pt>
                <c:pt idx="169">
                  <c:v>1740</c:v>
                </c:pt>
              </c:numCache>
            </c:numRef>
          </c:xVal>
          <c:yVal>
            <c:numRef>
              <c:f>Graph!$C$1573:$C$1740</c:f>
              <c:numCache>
                <c:formatCode>General</c:formatCode>
                <c:ptCount val="168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E2-407F-9B51-55BC2F34C220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Graph!$A$1572:$A$1741</c:f>
              <c:numCache>
                <c:formatCode>General</c:formatCode>
                <c:ptCount val="170"/>
                <c:pt idx="0">
                  <c:v>1571</c:v>
                </c:pt>
                <c:pt idx="1">
                  <c:v>1572</c:v>
                </c:pt>
                <c:pt idx="2">
                  <c:v>1573</c:v>
                </c:pt>
                <c:pt idx="3">
                  <c:v>1574</c:v>
                </c:pt>
                <c:pt idx="4">
                  <c:v>1575</c:v>
                </c:pt>
                <c:pt idx="5">
                  <c:v>1576</c:v>
                </c:pt>
                <c:pt idx="6">
                  <c:v>1577</c:v>
                </c:pt>
                <c:pt idx="7">
                  <c:v>1578</c:v>
                </c:pt>
                <c:pt idx="8">
                  <c:v>1579</c:v>
                </c:pt>
                <c:pt idx="9">
                  <c:v>1580</c:v>
                </c:pt>
                <c:pt idx="10">
                  <c:v>1581</c:v>
                </c:pt>
                <c:pt idx="11">
                  <c:v>1582</c:v>
                </c:pt>
                <c:pt idx="12">
                  <c:v>1583</c:v>
                </c:pt>
                <c:pt idx="13">
                  <c:v>1584</c:v>
                </c:pt>
                <c:pt idx="14">
                  <c:v>1585</c:v>
                </c:pt>
                <c:pt idx="15">
                  <c:v>1586</c:v>
                </c:pt>
                <c:pt idx="16">
                  <c:v>1587</c:v>
                </c:pt>
                <c:pt idx="17">
                  <c:v>1588</c:v>
                </c:pt>
                <c:pt idx="18">
                  <c:v>1589</c:v>
                </c:pt>
                <c:pt idx="19">
                  <c:v>1590</c:v>
                </c:pt>
                <c:pt idx="20">
                  <c:v>1591</c:v>
                </c:pt>
                <c:pt idx="21">
                  <c:v>1592</c:v>
                </c:pt>
                <c:pt idx="22">
                  <c:v>1593</c:v>
                </c:pt>
                <c:pt idx="23">
                  <c:v>1594</c:v>
                </c:pt>
                <c:pt idx="24">
                  <c:v>1595</c:v>
                </c:pt>
                <c:pt idx="25">
                  <c:v>1596</c:v>
                </c:pt>
                <c:pt idx="26">
                  <c:v>1597</c:v>
                </c:pt>
                <c:pt idx="27">
                  <c:v>1598</c:v>
                </c:pt>
                <c:pt idx="28">
                  <c:v>1599</c:v>
                </c:pt>
                <c:pt idx="29">
                  <c:v>1600</c:v>
                </c:pt>
                <c:pt idx="30">
                  <c:v>1601</c:v>
                </c:pt>
                <c:pt idx="31">
                  <c:v>1602</c:v>
                </c:pt>
                <c:pt idx="32">
                  <c:v>1603</c:v>
                </c:pt>
                <c:pt idx="33">
                  <c:v>1604</c:v>
                </c:pt>
                <c:pt idx="34">
                  <c:v>1605</c:v>
                </c:pt>
                <c:pt idx="35">
                  <c:v>1606</c:v>
                </c:pt>
                <c:pt idx="36">
                  <c:v>1607</c:v>
                </c:pt>
                <c:pt idx="37">
                  <c:v>1608</c:v>
                </c:pt>
                <c:pt idx="38">
                  <c:v>1609</c:v>
                </c:pt>
                <c:pt idx="39">
                  <c:v>1610</c:v>
                </c:pt>
                <c:pt idx="40">
                  <c:v>1611</c:v>
                </c:pt>
                <c:pt idx="41">
                  <c:v>1612</c:v>
                </c:pt>
                <c:pt idx="42">
                  <c:v>1613</c:v>
                </c:pt>
                <c:pt idx="43">
                  <c:v>1614</c:v>
                </c:pt>
                <c:pt idx="44">
                  <c:v>1615</c:v>
                </c:pt>
                <c:pt idx="45">
                  <c:v>1616</c:v>
                </c:pt>
                <c:pt idx="46">
                  <c:v>1617</c:v>
                </c:pt>
                <c:pt idx="47">
                  <c:v>1618</c:v>
                </c:pt>
                <c:pt idx="48">
                  <c:v>1619</c:v>
                </c:pt>
                <c:pt idx="49">
                  <c:v>1620</c:v>
                </c:pt>
                <c:pt idx="50">
                  <c:v>1621</c:v>
                </c:pt>
                <c:pt idx="51">
                  <c:v>1622</c:v>
                </c:pt>
                <c:pt idx="52">
                  <c:v>1623</c:v>
                </c:pt>
                <c:pt idx="53">
                  <c:v>1624</c:v>
                </c:pt>
                <c:pt idx="54">
                  <c:v>1625</c:v>
                </c:pt>
                <c:pt idx="55">
                  <c:v>1626</c:v>
                </c:pt>
                <c:pt idx="56">
                  <c:v>1627</c:v>
                </c:pt>
                <c:pt idx="57">
                  <c:v>1628</c:v>
                </c:pt>
                <c:pt idx="58">
                  <c:v>1629</c:v>
                </c:pt>
                <c:pt idx="59">
                  <c:v>1630</c:v>
                </c:pt>
                <c:pt idx="60">
                  <c:v>1631</c:v>
                </c:pt>
                <c:pt idx="61">
                  <c:v>1632</c:v>
                </c:pt>
                <c:pt idx="62">
                  <c:v>1633</c:v>
                </c:pt>
                <c:pt idx="63">
                  <c:v>1634</c:v>
                </c:pt>
                <c:pt idx="64">
                  <c:v>1635</c:v>
                </c:pt>
                <c:pt idx="65">
                  <c:v>1636</c:v>
                </c:pt>
                <c:pt idx="66">
                  <c:v>1637</c:v>
                </c:pt>
                <c:pt idx="67">
                  <c:v>1638</c:v>
                </c:pt>
                <c:pt idx="68">
                  <c:v>1639</c:v>
                </c:pt>
                <c:pt idx="69">
                  <c:v>1640</c:v>
                </c:pt>
                <c:pt idx="70">
                  <c:v>1641</c:v>
                </c:pt>
                <c:pt idx="71">
                  <c:v>1642</c:v>
                </c:pt>
                <c:pt idx="72">
                  <c:v>1643</c:v>
                </c:pt>
                <c:pt idx="73">
                  <c:v>1644</c:v>
                </c:pt>
                <c:pt idx="74">
                  <c:v>1645</c:v>
                </c:pt>
                <c:pt idx="75">
                  <c:v>1646</c:v>
                </c:pt>
                <c:pt idx="76">
                  <c:v>1647</c:v>
                </c:pt>
                <c:pt idx="77">
                  <c:v>1648</c:v>
                </c:pt>
                <c:pt idx="78">
                  <c:v>1649</c:v>
                </c:pt>
                <c:pt idx="79">
                  <c:v>1650</c:v>
                </c:pt>
                <c:pt idx="80">
                  <c:v>1651</c:v>
                </c:pt>
                <c:pt idx="81">
                  <c:v>1652</c:v>
                </c:pt>
                <c:pt idx="82">
                  <c:v>1653</c:v>
                </c:pt>
                <c:pt idx="83">
                  <c:v>1654</c:v>
                </c:pt>
                <c:pt idx="84">
                  <c:v>1655</c:v>
                </c:pt>
                <c:pt idx="85">
                  <c:v>1656</c:v>
                </c:pt>
                <c:pt idx="86">
                  <c:v>1657</c:v>
                </c:pt>
                <c:pt idx="87">
                  <c:v>1658</c:v>
                </c:pt>
                <c:pt idx="88">
                  <c:v>1659</c:v>
                </c:pt>
                <c:pt idx="89">
                  <c:v>1660</c:v>
                </c:pt>
                <c:pt idx="90">
                  <c:v>1661</c:v>
                </c:pt>
                <c:pt idx="91">
                  <c:v>1662</c:v>
                </c:pt>
                <c:pt idx="92">
                  <c:v>1663</c:v>
                </c:pt>
                <c:pt idx="93">
                  <c:v>1664</c:v>
                </c:pt>
                <c:pt idx="94">
                  <c:v>1665</c:v>
                </c:pt>
                <c:pt idx="95">
                  <c:v>1666</c:v>
                </c:pt>
                <c:pt idx="96">
                  <c:v>1667</c:v>
                </c:pt>
                <c:pt idx="97">
                  <c:v>1668</c:v>
                </c:pt>
                <c:pt idx="98">
                  <c:v>1669</c:v>
                </c:pt>
                <c:pt idx="99">
                  <c:v>1670</c:v>
                </c:pt>
                <c:pt idx="100">
                  <c:v>1671</c:v>
                </c:pt>
                <c:pt idx="101">
                  <c:v>1672</c:v>
                </c:pt>
                <c:pt idx="102">
                  <c:v>1673</c:v>
                </c:pt>
                <c:pt idx="103">
                  <c:v>1674</c:v>
                </c:pt>
                <c:pt idx="104">
                  <c:v>1675</c:v>
                </c:pt>
                <c:pt idx="105">
                  <c:v>1676</c:v>
                </c:pt>
                <c:pt idx="106">
                  <c:v>1677</c:v>
                </c:pt>
                <c:pt idx="107">
                  <c:v>1678</c:v>
                </c:pt>
                <c:pt idx="108">
                  <c:v>1679</c:v>
                </c:pt>
                <c:pt idx="109">
                  <c:v>1680</c:v>
                </c:pt>
                <c:pt idx="110">
                  <c:v>1681</c:v>
                </c:pt>
                <c:pt idx="111">
                  <c:v>1682</c:v>
                </c:pt>
                <c:pt idx="112">
                  <c:v>1683</c:v>
                </c:pt>
                <c:pt idx="113">
                  <c:v>1684</c:v>
                </c:pt>
                <c:pt idx="114">
                  <c:v>1685</c:v>
                </c:pt>
                <c:pt idx="115">
                  <c:v>1686</c:v>
                </c:pt>
                <c:pt idx="116">
                  <c:v>1687</c:v>
                </c:pt>
                <c:pt idx="117">
                  <c:v>1688</c:v>
                </c:pt>
                <c:pt idx="118">
                  <c:v>1689</c:v>
                </c:pt>
                <c:pt idx="119">
                  <c:v>1690</c:v>
                </c:pt>
                <c:pt idx="120">
                  <c:v>1691</c:v>
                </c:pt>
                <c:pt idx="121">
                  <c:v>1692</c:v>
                </c:pt>
                <c:pt idx="122">
                  <c:v>1693</c:v>
                </c:pt>
                <c:pt idx="123">
                  <c:v>1694</c:v>
                </c:pt>
                <c:pt idx="124">
                  <c:v>1695</c:v>
                </c:pt>
                <c:pt idx="125">
                  <c:v>1696</c:v>
                </c:pt>
                <c:pt idx="126">
                  <c:v>1697</c:v>
                </c:pt>
                <c:pt idx="127">
                  <c:v>1698</c:v>
                </c:pt>
                <c:pt idx="128">
                  <c:v>1699</c:v>
                </c:pt>
                <c:pt idx="129">
                  <c:v>1700</c:v>
                </c:pt>
                <c:pt idx="130">
                  <c:v>1701</c:v>
                </c:pt>
                <c:pt idx="131">
                  <c:v>1702</c:v>
                </c:pt>
                <c:pt idx="132">
                  <c:v>1703</c:v>
                </c:pt>
                <c:pt idx="133">
                  <c:v>1704</c:v>
                </c:pt>
                <c:pt idx="134">
                  <c:v>1705</c:v>
                </c:pt>
                <c:pt idx="135">
                  <c:v>1706</c:v>
                </c:pt>
                <c:pt idx="136">
                  <c:v>1707</c:v>
                </c:pt>
                <c:pt idx="137">
                  <c:v>1708</c:v>
                </c:pt>
                <c:pt idx="138">
                  <c:v>1709</c:v>
                </c:pt>
                <c:pt idx="139">
                  <c:v>1710</c:v>
                </c:pt>
                <c:pt idx="140">
                  <c:v>1711</c:v>
                </c:pt>
                <c:pt idx="141">
                  <c:v>1712</c:v>
                </c:pt>
                <c:pt idx="142">
                  <c:v>1713</c:v>
                </c:pt>
                <c:pt idx="143">
                  <c:v>1714</c:v>
                </c:pt>
                <c:pt idx="144">
                  <c:v>1715</c:v>
                </c:pt>
                <c:pt idx="145">
                  <c:v>1716</c:v>
                </c:pt>
                <c:pt idx="146">
                  <c:v>1717</c:v>
                </c:pt>
                <c:pt idx="147">
                  <c:v>1718</c:v>
                </c:pt>
                <c:pt idx="148">
                  <c:v>1719</c:v>
                </c:pt>
                <c:pt idx="149">
                  <c:v>1720</c:v>
                </c:pt>
                <c:pt idx="150">
                  <c:v>1721</c:v>
                </c:pt>
                <c:pt idx="151">
                  <c:v>1722</c:v>
                </c:pt>
                <c:pt idx="152">
                  <c:v>1723</c:v>
                </c:pt>
                <c:pt idx="153">
                  <c:v>1724</c:v>
                </c:pt>
                <c:pt idx="154">
                  <c:v>1725</c:v>
                </c:pt>
                <c:pt idx="155">
                  <c:v>1726</c:v>
                </c:pt>
                <c:pt idx="156">
                  <c:v>1727</c:v>
                </c:pt>
                <c:pt idx="157">
                  <c:v>1728</c:v>
                </c:pt>
                <c:pt idx="158">
                  <c:v>1729</c:v>
                </c:pt>
                <c:pt idx="159">
                  <c:v>1730</c:v>
                </c:pt>
                <c:pt idx="160">
                  <c:v>1731</c:v>
                </c:pt>
                <c:pt idx="161">
                  <c:v>1732</c:v>
                </c:pt>
                <c:pt idx="162">
                  <c:v>1733</c:v>
                </c:pt>
                <c:pt idx="163">
                  <c:v>1734</c:v>
                </c:pt>
                <c:pt idx="164">
                  <c:v>1735</c:v>
                </c:pt>
                <c:pt idx="165">
                  <c:v>1736</c:v>
                </c:pt>
                <c:pt idx="166">
                  <c:v>1737</c:v>
                </c:pt>
                <c:pt idx="167">
                  <c:v>1738</c:v>
                </c:pt>
                <c:pt idx="168">
                  <c:v>1739</c:v>
                </c:pt>
                <c:pt idx="169">
                  <c:v>1740</c:v>
                </c:pt>
              </c:numCache>
            </c:numRef>
          </c:xVal>
          <c:yVal>
            <c:numRef>
              <c:f>Graph!$E$1573:$E$1740</c:f>
              <c:numCache>
                <c:formatCode>General</c:formatCode>
                <c:ptCount val="168"/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6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E2-407F-9B51-55BC2F34C220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Graph!$A$1572:$A$1741</c:f>
              <c:numCache>
                <c:formatCode>General</c:formatCode>
                <c:ptCount val="170"/>
                <c:pt idx="0">
                  <c:v>1571</c:v>
                </c:pt>
                <c:pt idx="1">
                  <c:v>1572</c:v>
                </c:pt>
                <c:pt idx="2">
                  <c:v>1573</c:v>
                </c:pt>
                <c:pt idx="3">
                  <c:v>1574</c:v>
                </c:pt>
                <c:pt idx="4">
                  <c:v>1575</c:v>
                </c:pt>
                <c:pt idx="5">
                  <c:v>1576</c:v>
                </c:pt>
                <c:pt idx="6">
                  <c:v>1577</c:v>
                </c:pt>
                <c:pt idx="7">
                  <c:v>1578</c:v>
                </c:pt>
                <c:pt idx="8">
                  <c:v>1579</c:v>
                </c:pt>
                <c:pt idx="9">
                  <c:v>1580</c:v>
                </c:pt>
                <c:pt idx="10">
                  <c:v>1581</c:v>
                </c:pt>
                <c:pt idx="11">
                  <c:v>1582</c:v>
                </c:pt>
                <c:pt idx="12">
                  <c:v>1583</c:v>
                </c:pt>
                <c:pt idx="13">
                  <c:v>1584</c:v>
                </c:pt>
                <c:pt idx="14">
                  <c:v>1585</c:v>
                </c:pt>
                <c:pt idx="15">
                  <c:v>1586</c:v>
                </c:pt>
                <c:pt idx="16">
                  <c:v>1587</c:v>
                </c:pt>
                <c:pt idx="17">
                  <c:v>1588</c:v>
                </c:pt>
                <c:pt idx="18">
                  <c:v>1589</c:v>
                </c:pt>
                <c:pt idx="19">
                  <c:v>1590</c:v>
                </c:pt>
                <c:pt idx="20">
                  <c:v>1591</c:v>
                </c:pt>
                <c:pt idx="21">
                  <c:v>1592</c:v>
                </c:pt>
                <c:pt idx="22">
                  <c:v>1593</c:v>
                </c:pt>
                <c:pt idx="23">
                  <c:v>1594</c:v>
                </c:pt>
                <c:pt idx="24">
                  <c:v>1595</c:v>
                </c:pt>
                <c:pt idx="25">
                  <c:v>1596</c:v>
                </c:pt>
                <c:pt idx="26">
                  <c:v>1597</c:v>
                </c:pt>
                <c:pt idx="27">
                  <c:v>1598</c:v>
                </c:pt>
                <c:pt idx="28">
                  <c:v>1599</c:v>
                </c:pt>
                <c:pt idx="29">
                  <c:v>1600</c:v>
                </c:pt>
                <c:pt idx="30">
                  <c:v>1601</c:v>
                </c:pt>
                <c:pt idx="31">
                  <c:v>1602</c:v>
                </c:pt>
                <c:pt idx="32">
                  <c:v>1603</c:v>
                </c:pt>
                <c:pt idx="33">
                  <c:v>1604</c:v>
                </c:pt>
                <c:pt idx="34">
                  <c:v>1605</c:v>
                </c:pt>
                <c:pt idx="35">
                  <c:v>1606</c:v>
                </c:pt>
                <c:pt idx="36">
                  <c:v>1607</c:v>
                </c:pt>
                <c:pt idx="37">
                  <c:v>1608</c:v>
                </c:pt>
                <c:pt idx="38">
                  <c:v>1609</c:v>
                </c:pt>
                <c:pt idx="39">
                  <c:v>1610</c:v>
                </c:pt>
                <c:pt idx="40">
                  <c:v>1611</c:v>
                </c:pt>
                <c:pt idx="41">
                  <c:v>1612</c:v>
                </c:pt>
                <c:pt idx="42">
                  <c:v>1613</c:v>
                </c:pt>
                <c:pt idx="43">
                  <c:v>1614</c:v>
                </c:pt>
                <c:pt idx="44">
                  <c:v>1615</c:v>
                </c:pt>
                <c:pt idx="45">
                  <c:v>1616</c:v>
                </c:pt>
                <c:pt idx="46">
                  <c:v>1617</c:v>
                </c:pt>
                <c:pt idx="47">
                  <c:v>1618</c:v>
                </c:pt>
                <c:pt idx="48">
                  <c:v>1619</c:v>
                </c:pt>
                <c:pt idx="49">
                  <c:v>1620</c:v>
                </c:pt>
                <c:pt idx="50">
                  <c:v>1621</c:v>
                </c:pt>
                <c:pt idx="51">
                  <c:v>1622</c:v>
                </c:pt>
                <c:pt idx="52">
                  <c:v>1623</c:v>
                </c:pt>
                <c:pt idx="53">
                  <c:v>1624</c:v>
                </c:pt>
                <c:pt idx="54">
                  <c:v>1625</c:v>
                </c:pt>
                <c:pt idx="55">
                  <c:v>1626</c:v>
                </c:pt>
                <c:pt idx="56">
                  <c:v>1627</c:v>
                </c:pt>
                <c:pt idx="57">
                  <c:v>1628</c:v>
                </c:pt>
                <c:pt idx="58">
                  <c:v>1629</c:v>
                </c:pt>
                <c:pt idx="59">
                  <c:v>1630</c:v>
                </c:pt>
                <c:pt idx="60">
                  <c:v>1631</c:v>
                </c:pt>
                <c:pt idx="61">
                  <c:v>1632</c:v>
                </c:pt>
                <c:pt idx="62">
                  <c:v>1633</c:v>
                </c:pt>
                <c:pt idx="63">
                  <c:v>1634</c:v>
                </c:pt>
                <c:pt idx="64">
                  <c:v>1635</c:v>
                </c:pt>
                <c:pt idx="65">
                  <c:v>1636</c:v>
                </c:pt>
                <c:pt idx="66">
                  <c:v>1637</c:v>
                </c:pt>
                <c:pt idx="67">
                  <c:v>1638</c:v>
                </c:pt>
                <c:pt idx="68">
                  <c:v>1639</c:v>
                </c:pt>
                <c:pt idx="69">
                  <c:v>1640</c:v>
                </c:pt>
                <c:pt idx="70">
                  <c:v>1641</c:v>
                </c:pt>
                <c:pt idx="71">
                  <c:v>1642</c:v>
                </c:pt>
                <c:pt idx="72">
                  <c:v>1643</c:v>
                </c:pt>
                <c:pt idx="73">
                  <c:v>1644</c:v>
                </c:pt>
                <c:pt idx="74">
                  <c:v>1645</c:v>
                </c:pt>
                <c:pt idx="75">
                  <c:v>1646</c:v>
                </c:pt>
                <c:pt idx="76">
                  <c:v>1647</c:v>
                </c:pt>
                <c:pt idx="77">
                  <c:v>1648</c:v>
                </c:pt>
                <c:pt idx="78">
                  <c:v>1649</c:v>
                </c:pt>
                <c:pt idx="79">
                  <c:v>1650</c:v>
                </c:pt>
                <c:pt idx="80">
                  <c:v>1651</c:v>
                </c:pt>
                <c:pt idx="81">
                  <c:v>1652</c:v>
                </c:pt>
                <c:pt idx="82">
                  <c:v>1653</c:v>
                </c:pt>
                <c:pt idx="83">
                  <c:v>1654</c:v>
                </c:pt>
                <c:pt idx="84">
                  <c:v>1655</c:v>
                </c:pt>
                <c:pt idx="85">
                  <c:v>1656</c:v>
                </c:pt>
                <c:pt idx="86">
                  <c:v>1657</c:v>
                </c:pt>
                <c:pt idx="87">
                  <c:v>1658</c:v>
                </c:pt>
                <c:pt idx="88">
                  <c:v>1659</c:v>
                </c:pt>
                <c:pt idx="89">
                  <c:v>1660</c:v>
                </c:pt>
                <c:pt idx="90">
                  <c:v>1661</c:v>
                </c:pt>
                <c:pt idx="91">
                  <c:v>1662</c:v>
                </c:pt>
                <c:pt idx="92">
                  <c:v>1663</c:v>
                </c:pt>
                <c:pt idx="93">
                  <c:v>1664</c:v>
                </c:pt>
                <c:pt idx="94">
                  <c:v>1665</c:v>
                </c:pt>
                <c:pt idx="95">
                  <c:v>1666</c:v>
                </c:pt>
                <c:pt idx="96">
                  <c:v>1667</c:v>
                </c:pt>
                <c:pt idx="97">
                  <c:v>1668</c:v>
                </c:pt>
                <c:pt idx="98">
                  <c:v>1669</c:v>
                </c:pt>
                <c:pt idx="99">
                  <c:v>1670</c:v>
                </c:pt>
                <c:pt idx="100">
                  <c:v>1671</c:v>
                </c:pt>
                <c:pt idx="101">
                  <c:v>1672</c:v>
                </c:pt>
                <c:pt idx="102">
                  <c:v>1673</c:v>
                </c:pt>
                <c:pt idx="103">
                  <c:v>1674</c:v>
                </c:pt>
                <c:pt idx="104">
                  <c:v>1675</c:v>
                </c:pt>
                <c:pt idx="105">
                  <c:v>1676</c:v>
                </c:pt>
                <c:pt idx="106">
                  <c:v>1677</c:v>
                </c:pt>
                <c:pt idx="107">
                  <c:v>1678</c:v>
                </c:pt>
                <c:pt idx="108">
                  <c:v>1679</c:v>
                </c:pt>
                <c:pt idx="109">
                  <c:v>1680</c:v>
                </c:pt>
                <c:pt idx="110">
                  <c:v>1681</c:v>
                </c:pt>
                <c:pt idx="111">
                  <c:v>1682</c:v>
                </c:pt>
                <c:pt idx="112">
                  <c:v>1683</c:v>
                </c:pt>
                <c:pt idx="113">
                  <c:v>1684</c:v>
                </c:pt>
                <c:pt idx="114">
                  <c:v>1685</c:v>
                </c:pt>
                <c:pt idx="115">
                  <c:v>1686</c:v>
                </c:pt>
                <c:pt idx="116">
                  <c:v>1687</c:v>
                </c:pt>
                <c:pt idx="117">
                  <c:v>1688</c:v>
                </c:pt>
                <c:pt idx="118">
                  <c:v>1689</c:v>
                </c:pt>
                <c:pt idx="119">
                  <c:v>1690</c:v>
                </c:pt>
                <c:pt idx="120">
                  <c:v>1691</c:v>
                </c:pt>
                <c:pt idx="121">
                  <c:v>1692</c:v>
                </c:pt>
                <c:pt idx="122">
                  <c:v>1693</c:v>
                </c:pt>
                <c:pt idx="123">
                  <c:v>1694</c:v>
                </c:pt>
                <c:pt idx="124">
                  <c:v>1695</c:v>
                </c:pt>
                <c:pt idx="125">
                  <c:v>1696</c:v>
                </c:pt>
                <c:pt idx="126">
                  <c:v>1697</c:v>
                </c:pt>
                <c:pt idx="127">
                  <c:v>1698</c:v>
                </c:pt>
                <c:pt idx="128">
                  <c:v>1699</c:v>
                </c:pt>
                <c:pt idx="129">
                  <c:v>1700</c:v>
                </c:pt>
                <c:pt idx="130">
                  <c:v>1701</c:v>
                </c:pt>
                <c:pt idx="131">
                  <c:v>1702</c:v>
                </c:pt>
                <c:pt idx="132">
                  <c:v>1703</c:v>
                </c:pt>
                <c:pt idx="133">
                  <c:v>1704</c:v>
                </c:pt>
                <c:pt idx="134">
                  <c:v>1705</c:v>
                </c:pt>
                <c:pt idx="135">
                  <c:v>1706</c:v>
                </c:pt>
                <c:pt idx="136">
                  <c:v>1707</c:v>
                </c:pt>
                <c:pt idx="137">
                  <c:v>1708</c:v>
                </c:pt>
                <c:pt idx="138">
                  <c:v>1709</c:v>
                </c:pt>
                <c:pt idx="139">
                  <c:v>1710</c:v>
                </c:pt>
                <c:pt idx="140">
                  <c:v>1711</c:v>
                </c:pt>
                <c:pt idx="141">
                  <c:v>1712</c:v>
                </c:pt>
                <c:pt idx="142">
                  <c:v>1713</c:v>
                </c:pt>
                <c:pt idx="143">
                  <c:v>1714</c:v>
                </c:pt>
                <c:pt idx="144">
                  <c:v>1715</c:v>
                </c:pt>
                <c:pt idx="145">
                  <c:v>1716</c:v>
                </c:pt>
                <c:pt idx="146">
                  <c:v>1717</c:v>
                </c:pt>
                <c:pt idx="147">
                  <c:v>1718</c:v>
                </c:pt>
                <c:pt idx="148">
                  <c:v>1719</c:v>
                </c:pt>
                <c:pt idx="149">
                  <c:v>1720</c:v>
                </c:pt>
                <c:pt idx="150">
                  <c:v>1721</c:v>
                </c:pt>
                <c:pt idx="151">
                  <c:v>1722</c:v>
                </c:pt>
                <c:pt idx="152">
                  <c:v>1723</c:v>
                </c:pt>
                <c:pt idx="153">
                  <c:v>1724</c:v>
                </c:pt>
                <c:pt idx="154">
                  <c:v>1725</c:v>
                </c:pt>
                <c:pt idx="155">
                  <c:v>1726</c:v>
                </c:pt>
                <c:pt idx="156">
                  <c:v>1727</c:v>
                </c:pt>
                <c:pt idx="157">
                  <c:v>1728</c:v>
                </c:pt>
                <c:pt idx="158">
                  <c:v>1729</c:v>
                </c:pt>
                <c:pt idx="159">
                  <c:v>1730</c:v>
                </c:pt>
                <c:pt idx="160">
                  <c:v>1731</c:v>
                </c:pt>
                <c:pt idx="161">
                  <c:v>1732</c:v>
                </c:pt>
                <c:pt idx="162">
                  <c:v>1733</c:v>
                </c:pt>
                <c:pt idx="163">
                  <c:v>1734</c:v>
                </c:pt>
                <c:pt idx="164">
                  <c:v>1735</c:v>
                </c:pt>
                <c:pt idx="165">
                  <c:v>1736</c:v>
                </c:pt>
                <c:pt idx="166">
                  <c:v>1737</c:v>
                </c:pt>
                <c:pt idx="167">
                  <c:v>1738</c:v>
                </c:pt>
                <c:pt idx="168">
                  <c:v>1739</c:v>
                </c:pt>
                <c:pt idx="169">
                  <c:v>1740</c:v>
                </c:pt>
              </c:numCache>
            </c:numRef>
          </c:xVal>
          <c:yVal>
            <c:numRef>
              <c:f>Graph!$G$1573:$G$1740</c:f>
              <c:numCache>
                <c:formatCode>General</c:formatCode>
                <c:ptCount val="16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E2-407F-9B51-55BC2F34C220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Graph!$A$1572:$A$1741</c:f>
              <c:numCache>
                <c:formatCode>General</c:formatCode>
                <c:ptCount val="170"/>
                <c:pt idx="0">
                  <c:v>1571</c:v>
                </c:pt>
                <c:pt idx="1">
                  <c:v>1572</c:v>
                </c:pt>
                <c:pt idx="2">
                  <c:v>1573</c:v>
                </c:pt>
                <c:pt idx="3">
                  <c:v>1574</c:v>
                </c:pt>
                <c:pt idx="4">
                  <c:v>1575</c:v>
                </c:pt>
                <c:pt idx="5">
                  <c:v>1576</c:v>
                </c:pt>
                <c:pt idx="6">
                  <c:v>1577</c:v>
                </c:pt>
                <c:pt idx="7">
                  <c:v>1578</c:v>
                </c:pt>
                <c:pt idx="8">
                  <c:v>1579</c:v>
                </c:pt>
                <c:pt idx="9">
                  <c:v>1580</c:v>
                </c:pt>
                <c:pt idx="10">
                  <c:v>1581</c:v>
                </c:pt>
                <c:pt idx="11">
                  <c:v>1582</c:v>
                </c:pt>
                <c:pt idx="12">
                  <c:v>1583</c:v>
                </c:pt>
                <c:pt idx="13">
                  <c:v>1584</c:v>
                </c:pt>
                <c:pt idx="14">
                  <c:v>1585</c:v>
                </c:pt>
                <c:pt idx="15">
                  <c:v>1586</c:v>
                </c:pt>
                <c:pt idx="16">
                  <c:v>1587</c:v>
                </c:pt>
                <c:pt idx="17">
                  <c:v>1588</c:v>
                </c:pt>
                <c:pt idx="18">
                  <c:v>1589</c:v>
                </c:pt>
                <c:pt idx="19">
                  <c:v>1590</c:v>
                </c:pt>
                <c:pt idx="20">
                  <c:v>1591</c:v>
                </c:pt>
                <c:pt idx="21">
                  <c:v>1592</c:v>
                </c:pt>
                <c:pt idx="22">
                  <c:v>1593</c:v>
                </c:pt>
                <c:pt idx="23">
                  <c:v>1594</c:v>
                </c:pt>
                <c:pt idx="24">
                  <c:v>1595</c:v>
                </c:pt>
                <c:pt idx="25">
                  <c:v>1596</c:v>
                </c:pt>
                <c:pt idx="26">
                  <c:v>1597</c:v>
                </c:pt>
                <c:pt idx="27">
                  <c:v>1598</c:v>
                </c:pt>
                <c:pt idx="28">
                  <c:v>1599</c:v>
                </c:pt>
                <c:pt idx="29">
                  <c:v>1600</c:v>
                </c:pt>
                <c:pt idx="30">
                  <c:v>1601</c:v>
                </c:pt>
                <c:pt idx="31">
                  <c:v>1602</c:v>
                </c:pt>
                <c:pt idx="32">
                  <c:v>1603</c:v>
                </c:pt>
                <c:pt idx="33">
                  <c:v>1604</c:v>
                </c:pt>
                <c:pt idx="34">
                  <c:v>1605</c:v>
                </c:pt>
                <c:pt idx="35">
                  <c:v>1606</c:v>
                </c:pt>
                <c:pt idx="36">
                  <c:v>1607</c:v>
                </c:pt>
                <c:pt idx="37">
                  <c:v>1608</c:v>
                </c:pt>
                <c:pt idx="38">
                  <c:v>1609</c:v>
                </c:pt>
                <c:pt idx="39">
                  <c:v>1610</c:v>
                </c:pt>
                <c:pt idx="40">
                  <c:v>1611</c:v>
                </c:pt>
                <c:pt idx="41">
                  <c:v>1612</c:v>
                </c:pt>
                <c:pt idx="42">
                  <c:v>1613</c:v>
                </c:pt>
                <c:pt idx="43">
                  <c:v>1614</c:v>
                </c:pt>
                <c:pt idx="44">
                  <c:v>1615</c:v>
                </c:pt>
                <c:pt idx="45">
                  <c:v>1616</c:v>
                </c:pt>
                <c:pt idx="46">
                  <c:v>1617</c:v>
                </c:pt>
                <c:pt idx="47">
                  <c:v>1618</c:v>
                </c:pt>
                <c:pt idx="48">
                  <c:v>1619</c:v>
                </c:pt>
                <c:pt idx="49">
                  <c:v>1620</c:v>
                </c:pt>
                <c:pt idx="50">
                  <c:v>1621</c:v>
                </c:pt>
                <c:pt idx="51">
                  <c:v>1622</c:v>
                </c:pt>
                <c:pt idx="52">
                  <c:v>1623</c:v>
                </c:pt>
                <c:pt idx="53">
                  <c:v>1624</c:v>
                </c:pt>
                <c:pt idx="54">
                  <c:v>1625</c:v>
                </c:pt>
                <c:pt idx="55">
                  <c:v>1626</c:v>
                </c:pt>
                <c:pt idx="56">
                  <c:v>1627</c:v>
                </c:pt>
                <c:pt idx="57">
                  <c:v>1628</c:v>
                </c:pt>
                <c:pt idx="58">
                  <c:v>1629</c:v>
                </c:pt>
                <c:pt idx="59">
                  <c:v>1630</c:v>
                </c:pt>
                <c:pt idx="60">
                  <c:v>1631</c:v>
                </c:pt>
                <c:pt idx="61">
                  <c:v>1632</c:v>
                </c:pt>
                <c:pt idx="62">
                  <c:v>1633</c:v>
                </c:pt>
                <c:pt idx="63">
                  <c:v>1634</c:v>
                </c:pt>
                <c:pt idx="64">
                  <c:v>1635</c:v>
                </c:pt>
                <c:pt idx="65">
                  <c:v>1636</c:v>
                </c:pt>
                <c:pt idx="66">
                  <c:v>1637</c:v>
                </c:pt>
                <c:pt idx="67">
                  <c:v>1638</c:v>
                </c:pt>
                <c:pt idx="68">
                  <c:v>1639</c:v>
                </c:pt>
                <c:pt idx="69">
                  <c:v>1640</c:v>
                </c:pt>
                <c:pt idx="70">
                  <c:v>1641</c:v>
                </c:pt>
                <c:pt idx="71">
                  <c:v>1642</c:v>
                </c:pt>
                <c:pt idx="72">
                  <c:v>1643</c:v>
                </c:pt>
                <c:pt idx="73">
                  <c:v>1644</c:v>
                </c:pt>
                <c:pt idx="74">
                  <c:v>1645</c:v>
                </c:pt>
                <c:pt idx="75">
                  <c:v>1646</c:v>
                </c:pt>
                <c:pt idx="76">
                  <c:v>1647</c:v>
                </c:pt>
                <c:pt idx="77">
                  <c:v>1648</c:v>
                </c:pt>
                <c:pt idx="78">
                  <c:v>1649</c:v>
                </c:pt>
                <c:pt idx="79">
                  <c:v>1650</c:v>
                </c:pt>
                <c:pt idx="80">
                  <c:v>1651</c:v>
                </c:pt>
                <c:pt idx="81">
                  <c:v>1652</c:v>
                </c:pt>
                <c:pt idx="82">
                  <c:v>1653</c:v>
                </c:pt>
                <c:pt idx="83">
                  <c:v>1654</c:v>
                </c:pt>
                <c:pt idx="84">
                  <c:v>1655</c:v>
                </c:pt>
                <c:pt idx="85">
                  <c:v>1656</c:v>
                </c:pt>
                <c:pt idx="86">
                  <c:v>1657</c:v>
                </c:pt>
                <c:pt idx="87">
                  <c:v>1658</c:v>
                </c:pt>
                <c:pt idx="88">
                  <c:v>1659</c:v>
                </c:pt>
                <c:pt idx="89">
                  <c:v>1660</c:v>
                </c:pt>
                <c:pt idx="90">
                  <c:v>1661</c:v>
                </c:pt>
                <c:pt idx="91">
                  <c:v>1662</c:v>
                </c:pt>
                <c:pt idx="92">
                  <c:v>1663</c:v>
                </c:pt>
                <c:pt idx="93">
                  <c:v>1664</c:v>
                </c:pt>
                <c:pt idx="94">
                  <c:v>1665</c:v>
                </c:pt>
                <c:pt idx="95">
                  <c:v>1666</c:v>
                </c:pt>
                <c:pt idx="96">
                  <c:v>1667</c:v>
                </c:pt>
                <c:pt idx="97">
                  <c:v>1668</c:v>
                </c:pt>
                <c:pt idx="98">
                  <c:v>1669</c:v>
                </c:pt>
                <c:pt idx="99">
                  <c:v>1670</c:v>
                </c:pt>
                <c:pt idx="100">
                  <c:v>1671</c:v>
                </c:pt>
                <c:pt idx="101">
                  <c:v>1672</c:v>
                </c:pt>
                <c:pt idx="102">
                  <c:v>1673</c:v>
                </c:pt>
                <c:pt idx="103">
                  <c:v>1674</c:v>
                </c:pt>
                <c:pt idx="104">
                  <c:v>1675</c:v>
                </c:pt>
                <c:pt idx="105">
                  <c:v>1676</c:v>
                </c:pt>
                <c:pt idx="106">
                  <c:v>1677</c:v>
                </c:pt>
                <c:pt idx="107">
                  <c:v>1678</c:v>
                </c:pt>
                <c:pt idx="108">
                  <c:v>1679</c:v>
                </c:pt>
                <c:pt idx="109">
                  <c:v>1680</c:v>
                </c:pt>
                <c:pt idx="110">
                  <c:v>1681</c:v>
                </c:pt>
                <c:pt idx="111">
                  <c:v>1682</c:v>
                </c:pt>
                <c:pt idx="112">
                  <c:v>1683</c:v>
                </c:pt>
                <c:pt idx="113">
                  <c:v>1684</c:v>
                </c:pt>
                <c:pt idx="114">
                  <c:v>1685</c:v>
                </c:pt>
                <c:pt idx="115">
                  <c:v>1686</c:v>
                </c:pt>
                <c:pt idx="116">
                  <c:v>1687</c:v>
                </c:pt>
                <c:pt idx="117">
                  <c:v>1688</c:v>
                </c:pt>
                <c:pt idx="118">
                  <c:v>1689</c:v>
                </c:pt>
                <c:pt idx="119">
                  <c:v>1690</c:v>
                </c:pt>
                <c:pt idx="120">
                  <c:v>1691</c:v>
                </c:pt>
                <c:pt idx="121">
                  <c:v>1692</c:v>
                </c:pt>
                <c:pt idx="122">
                  <c:v>1693</c:v>
                </c:pt>
                <c:pt idx="123">
                  <c:v>1694</c:v>
                </c:pt>
                <c:pt idx="124">
                  <c:v>1695</c:v>
                </c:pt>
                <c:pt idx="125">
                  <c:v>1696</c:v>
                </c:pt>
                <c:pt idx="126">
                  <c:v>1697</c:v>
                </c:pt>
                <c:pt idx="127">
                  <c:v>1698</c:v>
                </c:pt>
                <c:pt idx="128">
                  <c:v>1699</c:v>
                </c:pt>
                <c:pt idx="129">
                  <c:v>1700</c:v>
                </c:pt>
                <c:pt idx="130">
                  <c:v>1701</c:v>
                </c:pt>
                <c:pt idx="131">
                  <c:v>1702</c:v>
                </c:pt>
                <c:pt idx="132">
                  <c:v>1703</c:v>
                </c:pt>
                <c:pt idx="133">
                  <c:v>1704</c:v>
                </c:pt>
                <c:pt idx="134">
                  <c:v>1705</c:v>
                </c:pt>
                <c:pt idx="135">
                  <c:v>1706</c:v>
                </c:pt>
                <c:pt idx="136">
                  <c:v>1707</c:v>
                </c:pt>
                <c:pt idx="137">
                  <c:v>1708</c:v>
                </c:pt>
                <c:pt idx="138">
                  <c:v>1709</c:v>
                </c:pt>
                <c:pt idx="139">
                  <c:v>1710</c:v>
                </c:pt>
                <c:pt idx="140">
                  <c:v>1711</c:v>
                </c:pt>
                <c:pt idx="141">
                  <c:v>1712</c:v>
                </c:pt>
                <c:pt idx="142">
                  <c:v>1713</c:v>
                </c:pt>
                <c:pt idx="143">
                  <c:v>1714</c:v>
                </c:pt>
                <c:pt idx="144">
                  <c:v>1715</c:v>
                </c:pt>
                <c:pt idx="145">
                  <c:v>1716</c:v>
                </c:pt>
                <c:pt idx="146">
                  <c:v>1717</c:v>
                </c:pt>
                <c:pt idx="147">
                  <c:v>1718</c:v>
                </c:pt>
                <c:pt idx="148">
                  <c:v>1719</c:v>
                </c:pt>
                <c:pt idx="149">
                  <c:v>1720</c:v>
                </c:pt>
                <c:pt idx="150">
                  <c:v>1721</c:v>
                </c:pt>
                <c:pt idx="151">
                  <c:v>1722</c:v>
                </c:pt>
                <c:pt idx="152">
                  <c:v>1723</c:v>
                </c:pt>
                <c:pt idx="153">
                  <c:v>1724</c:v>
                </c:pt>
                <c:pt idx="154">
                  <c:v>1725</c:v>
                </c:pt>
                <c:pt idx="155">
                  <c:v>1726</c:v>
                </c:pt>
                <c:pt idx="156">
                  <c:v>1727</c:v>
                </c:pt>
                <c:pt idx="157">
                  <c:v>1728</c:v>
                </c:pt>
                <c:pt idx="158">
                  <c:v>1729</c:v>
                </c:pt>
                <c:pt idx="159">
                  <c:v>1730</c:v>
                </c:pt>
                <c:pt idx="160">
                  <c:v>1731</c:v>
                </c:pt>
                <c:pt idx="161">
                  <c:v>1732</c:v>
                </c:pt>
                <c:pt idx="162">
                  <c:v>1733</c:v>
                </c:pt>
                <c:pt idx="163">
                  <c:v>1734</c:v>
                </c:pt>
                <c:pt idx="164">
                  <c:v>1735</c:v>
                </c:pt>
                <c:pt idx="165">
                  <c:v>1736</c:v>
                </c:pt>
                <c:pt idx="166">
                  <c:v>1737</c:v>
                </c:pt>
                <c:pt idx="167">
                  <c:v>1738</c:v>
                </c:pt>
                <c:pt idx="168">
                  <c:v>1739</c:v>
                </c:pt>
                <c:pt idx="169">
                  <c:v>1740</c:v>
                </c:pt>
              </c:numCache>
            </c:numRef>
          </c:xVal>
          <c:yVal>
            <c:numRef>
              <c:f>Graph!$H$1573:$H$1740</c:f>
              <c:numCache>
                <c:formatCode>General</c:formatCode>
                <c:ptCount val="16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E2-407F-9B51-55BC2F34C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23536"/>
        <c:axId val="186124016"/>
      </c:scatterChart>
      <c:valAx>
        <c:axId val="186123536"/>
        <c:scaling>
          <c:orientation val="minMax"/>
          <c:max val="1740"/>
          <c:min val="1571"/>
        </c:scaling>
        <c:delete val="0"/>
        <c:axPos val="b"/>
        <c:numFmt formatCode="General" sourceLinked="1"/>
        <c:majorTickMark val="out"/>
        <c:minorTickMark val="none"/>
        <c:tickLblPos val="nextTo"/>
        <c:crossAx val="186124016"/>
        <c:crosses val="autoZero"/>
        <c:crossBetween val="midCat"/>
      </c:valAx>
      <c:valAx>
        <c:axId val="186124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61235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Graph!$A$1743:$A$1895</c:f>
              <c:numCache>
                <c:formatCode>General</c:formatCode>
                <c:ptCount val="153"/>
                <c:pt idx="0">
                  <c:v>1742</c:v>
                </c:pt>
                <c:pt idx="1">
                  <c:v>1743</c:v>
                </c:pt>
                <c:pt idx="2">
                  <c:v>1744</c:v>
                </c:pt>
                <c:pt idx="3">
                  <c:v>1745</c:v>
                </c:pt>
                <c:pt idx="4">
                  <c:v>1746</c:v>
                </c:pt>
                <c:pt idx="5">
                  <c:v>1747</c:v>
                </c:pt>
                <c:pt idx="6">
                  <c:v>1748</c:v>
                </c:pt>
                <c:pt idx="7">
                  <c:v>1749</c:v>
                </c:pt>
                <c:pt idx="8">
                  <c:v>1750</c:v>
                </c:pt>
                <c:pt idx="9">
                  <c:v>1751</c:v>
                </c:pt>
                <c:pt idx="10">
                  <c:v>1752</c:v>
                </c:pt>
                <c:pt idx="11">
                  <c:v>1753</c:v>
                </c:pt>
                <c:pt idx="12">
                  <c:v>1754</c:v>
                </c:pt>
                <c:pt idx="13">
                  <c:v>1755</c:v>
                </c:pt>
                <c:pt idx="14">
                  <c:v>1756</c:v>
                </c:pt>
                <c:pt idx="15">
                  <c:v>1757</c:v>
                </c:pt>
                <c:pt idx="16">
                  <c:v>1758</c:v>
                </c:pt>
                <c:pt idx="17">
                  <c:v>1759</c:v>
                </c:pt>
                <c:pt idx="18">
                  <c:v>1760</c:v>
                </c:pt>
                <c:pt idx="19">
                  <c:v>1761</c:v>
                </c:pt>
                <c:pt idx="20">
                  <c:v>1762</c:v>
                </c:pt>
                <c:pt idx="21">
                  <c:v>1763</c:v>
                </c:pt>
                <c:pt idx="22">
                  <c:v>1764</c:v>
                </c:pt>
                <c:pt idx="23">
                  <c:v>1765</c:v>
                </c:pt>
                <c:pt idx="24">
                  <c:v>1766</c:v>
                </c:pt>
                <c:pt idx="25">
                  <c:v>1767</c:v>
                </c:pt>
                <c:pt idx="26">
                  <c:v>1768</c:v>
                </c:pt>
                <c:pt idx="27">
                  <c:v>1769</c:v>
                </c:pt>
                <c:pt idx="28">
                  <c:v>1770</c:v>
                </c:pt>
                <c:pt idx="29">
                  <c:v>1771</c:v>
                </c:pt>
                <c:pt idx="30">
                  <c:v>1772</c:v>
                </c:pt>
                <c:pt idx="31">
                  <c:v>1773</c:v>
                </c:pt>
                <c:pt idx="32">
                  <c:v>1774</c:v>
                </c:pt>
                <c:pt idx="33">
                  <c:v>1775</c:v>
                </c:pt>
                <c:pt idx="34">
                  <c:v>1776</c:v>
                </c:pt>
                <c:pt idx="35">
                  <c:v>1777</c:v>
                </c:pt>
                <c:pt idx="36">
                  <c:v>1778</c:v>
                </c:pt>
                <c:pt idx="37">
                  <c:v>1779</c:v>
                </c:pt>
                <c:pt idx="38">
                  <c:v>1780</c:v>
                </c:pt>
                <c:pt idx="39">
                  <c:v>1781</c:v>
                </c:pt>
                <c:pt idx="40">
                  <c:v>1782</c:v>
                </c:pt>
                <c:pt idx="41">
                  <c:v>1783</c:v>
                </c:pt>
                <c:pt idx="42">
                  <c:v>1784</c:v>
                </c:pt>
                <c:pt idx="43">
                  <c:v>1785</c:v>
                </c:pt>
                <c:pt idx="44">
                  <c:v>1786</c:v>
                </c:pt>
                <c:pt idx="45">
                  <c:v>1787</c:v>
                </c:pt>
                <c:pt idx="46">
                  <c:v>1788</c:v>
                </c:pt>
                <c:pt idx="47">
                  <c:v>1789</c:v>
                </c:pt>
                <c:pt idx="48">
                  <c:v>1790</c:v>
                </c:pt>
                <c:pt idx="49">
                  <c:v>1791</c:v>
                </c:pt>
                <c:pt idx="50">
                  <c:v>1792</c:v>
                </c:pt>
                <c:pt idx="51">
                  <c:v>1793</c:v>
                </c:pt>
                <c:pt idx="52">
                  <c:v>1794</c:v>
                </c:pt>
                <c:pt idx="53">
                  <c:v>1795</c:v>
                </c:pt>
                <c:pt idx="54">
                  <c:v>1796</c:v>
                </c:pt>
                <c:pt idx="55">
                  <c:v>1797</c:v>
                </c:pt>
                <c:pt idx="56">
                  <c:v>1798</c:v>
                </c:pt>
                <c:pt idx="57">
                  <c:v>1799</c:v>
                </c:pt>
                <c:pt idx="58">
                  <c:v>1800</c:v>
                </c:pt>
                <c:pt idx="59">
                  <c:v>1801</c:v>
                </c:pt>
                <c:pt idx="60">
                  <c:v>1802</c:v>
                </c:pt>
                <c:pt idx="61">
                  <c:v>1803</c:v>
                </c:pt>
                <c:pt idx="62">
                  <c:v>1804</c:v>
                </c:pt>
                <c:pt idx="63">
                  <c:v>1805</c:v>
                </c:pt>
                <c:pt idx="64">
                  <c:v>1806</c:v>
                </c:pt>
                <c:pt idx="65">
                  <c:v>1807</c:v>
                </c:pt>
                <c:pt idx="66">
                  <c:v>1808</c:v>
                </c:pt>
                <c:pt idx="67">
                  <c:v>1809</c:v>
                </c:pt>
                <c:pt idx="68">
                  <c:v>1810</c:v>
                </c:pt>
                <c:pt idx="69">
                  <c:v>1811</c:v>
                </c:pt>
                <c:pt idx="70">
                  <c:v>1812</c:v>
                </c:pt>
                <c:pt idx="71">
                  <c:v>1813</c:v>
                </c:pt>
                <c:pt idx="72">
                  <c:v>1814</c:v>
                </c:pt>
                <c:pt idx="73">
                  <c:v>1815</c:v>
                </c:pt>
                <c:pt idx="74">
                  <c:v>1816</c:v>
                </c:pt>
                <c:pt idx="75">
                  <c:v>1817</c:v>
                </c:pt>
                <c:pt idx="76">
                  <c:v>1818</c:v>
                </c:pt>
                <c:pt idx="77">
                  <c:v>1819</c:v>
                </c:pt>
                <c:pt idx="78">
                  <c:v>1820</c:v>
                </c:pt>
                <c:pt idx="79">
                  <c:v>1821</c:v>
                </c:pt>
                <c:pt idx="80">
                  <c:v>1822</c:v>
                </c:pt>
                <c:pt idx="81">
                  <c:v>1823</c:v>
                </c:pt>
                <c:pt idx="82">
                  <c:v>1824</c:v>
                </c:pt>
                <c:pt idx="83">
                  <c:v>1825</c:v>
                </c:pt>
                <c:pt idx="84">
                  <c:v>1826</c:v>
                </c:pt>
                <c:pt idx="85">
                  <c:v>1827</c:v>
                </c:pt>
                <c:pt idx="86">
                  <c:v>1828</c:v>
                </c:pt>
                <c:pt idx="87">
                  <c:v>1829</c:v>
                </c:pt>
                <c:pt idx="88">
                  <c:v>1830</c:v>
                </c:pt>
                <c:pt idx="89">
                  <c:v>1831</c:v>
                </c:pt>
                <c:pt idx="90">
                  <c:v>1832</c:v>
                </c:pt>
                <c:pt idx="91">
                  <c:v>1833</c:v>
                </c:pt>
                <c:pt idx="92">
                  <c:v>1834</c:v>
                </c:pt>
                <c:pt idx="93">
                  <c:v>1835</c:v>
                </c:pt>
                <c:pt idx="94">
                  <c:v>1836</c:v>
                </c:pt>
                <c:pt idx="95">
                  <c:v>1837</c:v>
                </c:pt>
                <c:pt idx="96">
                  <c:v>1838</c:v>
                </c:pt>
                <c:pt idx="97">
                  <c:v>1839</c:v>
                </c:pt>
                <c:pt idx="98">
                  <c:v>1840</c:v>
                </c:pt>
                <c:pt idx="99">
                  <c:v>1841</c:v>
                </c:pt>
                <c:pt idx="100">
                  <c:v>1842</c:v>
                </c:pt>
                <c:pt idx="101">
                  <c:v>1843</c:v>
                </c:pt>
                <c:pt idx="102">
                  <c:v>1844</c:v>
                </c:pt>
                <c:pt idx="103">
                  <c:v>1845</c:v>
                </c:pt>
                <c:pt idx="104">
                  <c:v>1846</c:v>
                </c:pt>
                <c:pt idx="105">
                  <c:v>1847</c:v>
                </c:pt>
                <c:pt idx="106">
                  <c:v>1848</c:v>
                </c:pt>
                <c:pt idx="107">
                  <c:v>1849</c:v>
                </c:pt>
                <c:pt idx="108">
                  <c:v>1850</c:v>
                </c:pt>
                <c:pt idx="109">
                  <c:v>1851</c:v>
                </c:pt>
                <c:pt idx="110">
                  <c:v>1852</c:v>
                </c:pt>
                <c:pt idx="111">
                  <c:v>1853</c:v>
                </c:pt>
                <c:pt idx="112">
                  <c:v>1854</c:v>
                </c:pt>
                <c:pt idx="113">
                  <c:v>1855</c:v>
                </c:pt>
                <c:pt idx="114">
                  <c:v>1856</c:v>
                </c:pt>
                <c:pt idx="115">
                  <c:v>1857</c:v>
                </c:pt>
                <c:pt idx="116">
                  <c:v>1858</c:v>
                </c:pt>
                <c:pt idx="117">
                  <c:v>1859</c:v>
                </c:pt>
                <c:pt idx="118">
                  <c:v>1860</c:v>
                </c:pt>
                <c:pt idx="119">
                  <c:v>1861</c:v>
                </c:pt>
                <c:pt idx="120">
                  <c:v>1862</c:v>
                </c:pt>
                <c:pt idx="121">
                  <c:v>1863</c:v>
                </c:pt>
                <c:pt idx="122">
                  <c:v>1864</c:v>
                </c:pt>
                <c:pt idx="123">
                  <c:v>1865</c:v>
                </c:pt>
                <c:pt idx="124">
                  <c:v>1866</c:v>
                </c:pt>
                <c:pt idx="125">
                  <c:v>1867</c:v>
                </c:pt>
                <c:pt idx="126">
                  <c:v>1868</c:v>
                </c:pt>
                <c:pt idx="127">
                  <c:v>1869</c:v>
                </c:pt>
                <c:pt idx="128">
                  <c:v>1870</c:v>
                </c:pt>
                <c:pt idx="129">
                  <c:v>1871</c:v>
                </c:pt>
                <c:pt idx="130">
                  <c:v>1872</c:v>
                </c:pt>
                <c:pt idx="131">
                  <c:v>1873</c:v>
                </c:pt>
                <c:pt idx="132">
                  <c:v>1874</c:v>
                </c:pt>
                <c:pt idx="133">
                  <c:v>1875</c:v>
                </c:pt>
                <c:pt idx="134">
                  <c:v>1876</c:v>
                </c:pt>
                <c:pt idx="135">
                  <c:v>1877</c:v>
                </c:pt>
                <c:pt idx="136">
                  <c:v>1878</c:v>
                </c:pt>
                <c:pt idx="137">
                  <c:v>1879</c:v>
                </c:pt>
                <c:pt idx="138">
                  <c:v>1880</c:v>
                </c:pt>
                <c:pt idx="139">
                  <c:v>1881</c:v>
                </c:pt>
                <c:pt idx="140">
                  <c:v>1882</c:v>
                </c:pt>
                <c:pt idx="141">
                  <c:v>1883</c:v>
                </c:pt>
                <c:pt idx="142">
                  <c:v>1884</c:v>
                </c:pt>
                <c:pt idx="143">
                  <c:v>1885</c:v>
                </c:pt>
                <c:pt idx="144">
                  <c:v>1886</c:v>
                </c:pt>
                <c:pt idx="145">
                  <c:v>1887</c:v>
                </c:pt>
                <c:pt idx="146">
                  <c:v>1888</c:v>
                </c:pt>
                <c:pt idx="147">
                  <c:v>1889</c:v>
                </c:pt>
                <c:pt idx="148">
                  <c:v>1890</c:v>
                </c:pt>
                <c:pt idx="149">
                  <c:v>1891</c:v>
                </c:pt>
                <c:pt idx="150">
                  <c:v>1892</c:v>
                </c:pt>
                <c:pt idx="151">
                  <c:v>1893</c:v>
                </c:pt>
                <c:pt idx="152">
                  <c:v>1894</c:v>
                </c:pt>
              </c:numCache>
            </c:numRef>
          </c:xVal>
          <c:yVal>
            <c:numRef>
              <c:f>Graph!$D$1744:$D$1894</c:f>
              <c:numCache>
                <c:formatCode>General</c:formatCode>
                <c:ptCount val="151"/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5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38-4B11-9C73-643906E4E8E6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Graph!$A$1743:$A$1895</c:f>
              <c:numCache>
                <c:formatCode>General</c:formatCode>
                <c:ptCount val="153"/>
                <c:pt idx="0">
                  <c:v>1742</c:v>
                </c:pt>
                <c:pt idx="1">
                  <c:v>1743</c:v>
                </c:pt>
                <c:pt idx="2">
                  <c:v>1744</c:v>
                </c:pt>
                <c:pt idx="3">
                  <c:v>1745</c:v>
                </c:pt>
                <c:pt idx="4">
                  <c:v>1746</c:v>
                </c:pt>
                <c:pt idx="5">
                  <c:v>1747</c:v>
                </c:pt>
                <c:pt idx="6">
                  <c:v>1748</c:v>
                </c:pt>
                <c:pt idx="7">
                  <c:v>1749</c:v>
                </c:pt>
                <c:pt idx="8">
                  <c:v>1750</c:v>
                </c:pt>
                <c:pt idx="9">
                  <c:v>1751</c:v>
                </c:pt>
                <c:pt idx="10">
                  <c:v>1752</c:v>
                </c:pt>
                <c:pt idx="11">
                  <c:v>1753</c:v>
                </c:pt>
                <c:pt idx="12">
                  <c:v>1754</c:v>
                </c:pt>
                <c:pt idx="13">
                  <c:v>1755</c:v>
                </c:pt>
                <c:pt idx="14">
                  <c:v>1756</c:v>
                </c:pt>
                <c:pt idx="15">
                  <c:v>1757</c:v>
                </c:pt>
                <c:pt idx="16">
                  <c:v>1758</c:v>
                </c:pt>
                <c:pt idx="17">
                  <c:v>1759</c:v>
                </c:pt>
                <c:pt idx="18">
                  <c:v>1760</c:v>
                </c:pt>
                <c:pt idx="19">
                  <c:v>1761</c:v>
                </c:pt>
                <c:pt idx="20">
                  <c:v>1762</c:v>
                </c:pt>
                <c:pt idx="21">
                  <c:v>1763</c:v>
                </c:pt>
                <c:pt idx="22">
                  <c:v>1764</c:v>
                </c:pt>
                <c:pt idx="23">
                  <c:v>1765</c:v>
                </c:pt>
                <c:pt idx="24">
                  <c:v>1766</c:v>
                </c:pt>
                <c:pt idx="25">
                  <c:v>1767</c:v>
                </c:pt>
                <c:pt idx="26">
                  <c:v>1768</c:v>
                </c:pt>
                <c:pt idx="27">
                  <c:v>1769</c:v>
                </c:pt>
                <c:pt idx="28">
                  <c:v>1770</c:v>
                </c:pt>
                <c:pt idx="29">
                  <c:v>1771</c:v>
                </c:pt>
                <c:pt idx="30">
                  <c:v>1772</c:v>
                </c:pt>
                <c:pt idx="31">
                  <c:v>1773</c:v>
                </c:pt>
                <c:pt idx="32">
                  <c:v>1774</c:v>
                </c:pt>
                <c:pt idx="33">
                  <c:v>1775</c:v>
                </c:pt>
                <c:pt idx="34">
                  <c:v>1776</c:v>
                </c:pt>
                <c:pt idx="35">
                  <c:v>1777</c:v>
                </c:pt>
                <c:pt idx="36">
                  <c:v>1778</c:v>
                </c:pt>
                <c:pt idx="37">
                  <c:v>1779</c:v>
                </c:pt>
                <c:pt idx="38">
                  <c:v>1780</c:v>
                </c:pt>
                <c:pt idx="39">
                  <c:v>1781</c:v>
                </c:pt>
                <c:pt idx="40">
                  <c:v>1782</c:v>
                </c:pt>
                <c:pt idx="41">
                  <c:v>1783</c:v>
                </c:pt>
                <c:pt idx="42">
                  <c:v>1784</c:v>
                </c:pt>
                <c:pt idx="43">
                  <c:v>1785</c:v>
                </c:pt>
                <c:pt idx="44">
                  <c:v>1786</c:v>
                </c:pt>
                <c:pt idx="45">
                  <c:v>1787</c:v>
                </c:pt>
                <c:pt idx="46">
                  <c:v>1788</c:v>
                </c:pt>
                <c:pt idx="47">
                  <c:v>1789</c:v>
                </c:pt>
                <c:pt idx="48">
                  <c:v>1790</c:v>
                </c:pt>
                <c:pt idx="49">
                  <c:v>1791</c:v>
                </c:pt>
                <c:pt idx="50">
                  <c:v>1792</c:v>
                </c:pt>
                <c:pt idx="51">
                  <c:v>1793</c:v>
                </c:pt>
                <c:pt idx="52">
                  <c:v>1794</c:v>
                </c:pt>
                <c:pt idx="53">
                  <c:v>1795</c:v>
                </c:pt>
                <c:pt idx="54">
                  <c:v>1796</c:v>
                </c:pt>
                <c:pt idx="55">
                  <c:v>1797</c:v>
                </c:pt>
                <c:pt idx="56">
                  <c:v>1798</c:v>
                </c:pt>
                <c:pt idx="57">
                  <c:v>1799</c:v>
                </c:pt>
                <c:pt idx="58">
                  <c:v>1800</c:v>
                </c:pt>
                <c:pt idx="59">
                  <c:v>1801</c:v>
                </c:pt>
                <c:pt idx="60">
                  <c:v>1802</c:v>
                </c:pt>
                <c:pt idx="61">
                  <c:v>1803</c:v>
                </c:pt>
                <c:pt idx="62">
                  <c:v>1804</c:v>
                </c:pt>
                <c:pt idx="63">
                  <c:v>1805</c:v>
                </c:pt>
                <c:pt idx="64">
                  <c:v>1806</c:v>
                </c:pt>
                <c:pt idx="65">
                  <c:v>1807</c:v>
                </c:pt>
                <c:pt idx="66">
                  <c:v>1808</c:v>
                </c:pt>
                <c:pt idx="67">
                  <c:v>1809</c:v>
                </c:pt>
                <c:pt idx="68">
                  <c:v>1810</c:v>
                </c:pt>
                <c:pt idx="69">
                  <c:v>1811</c:v>
                </c:pt>
                <c:pt idx="70">
                  <c:v>1812</c:v>
                </c:pt>
                <c:pt idx="71">
                  <c:v>1813</c:v>
                </c:pt>
                <c:pt idx="72">
                  <c:v>1814</c:v>
                </c:pt>
                <c:pt idx="73">
                  <c:v>1815</c:v>
                </c:pt>
                <c:pt idx="74">
                  <c:v>1816</c:v>
                </c:pt>
                <c:pt idx="75">
                  <c:v>1817</c:v>
                </c:pt>
                <c:pt idx="76">
                  <c:v>1818</c:v>
                </c:pt>
                <c:pt idx="77">
                  <c:v>1819</c:v>
                </c:pt>
                <c:pt idx="78">
                  <c:v>1820</c:v>
                </c:pt>
                <c:pt idx="79">
                  <c:v>1821</c:v>
                </c:pt>
                <c:pt idx="80">
                  <c:v>1822</c:v>
                </c:pt>
                <c:pt idx="81">
                  <c:v>1823</c:v>
                </c:pt>
                <c:pt idx="82">
                  <c:v>1824</c:v>
                </c:pt>
                <c:pt idx="83">
                  <c:v>1825</c:v>
                </c:pt>
                <c:pt idx="84">
                  <c:v>1826</c:v>
                </c:pt>
                <c:pt idx="85">
                  <c:v>1827</c:v>
                </c:pt>
                <c:pt idx="86">
                  <c:v>1828</c:v>
                </c:pt>
                <c:pt idx="87">
                  <c:v>1829</c:v>
                </c:pt>
                <c:pt idx="88">
                  <c:v>1830</c:v>
                </c:pt>
                <c:pt idx="89">
                  <c:v>1831</c:v>
                </c:pt>
                <c:pt idx="90">
                  <c:v>1832</c:v>
                </c:pt>
                <c:pt idx="91">
                  <c:v>1833</c:v>
                </c:pt>
                <c:pt idx="92">
                  <c:v>1834</c:v>
                </c:pt>
                <c:pt idx="93">
                  <c:v>1835</c:v>
                </c:pt>
                <c:pt idx="94">
                  <c:v>1836</c:v>
                </c:pt>
                <c:pt idx="95">
                  <c:v>1837</c:v>
                </c:pt>
                <c:pt idx="96">
                  <c:v>1838</c:v>
                </c:pt>
                <c:pt idx="97">
                  <c:v>1839</c:v>
                </c:pt>
                <c:pt idx="98">
                  <c:v>1840</c:v>
                </c:pt>
                <c:pt idx="99">
                  <c:v>1841</c:v>
                </c:pt>
                <c:pt idx="100">
                  <c:v>1842</c:v>
                </c:pt>
                <c:pt idx="101">
                  <c:v>1843</c:v>
                </c:pt>
                <c:pt idx="102">
                  <c:v>1844</c:v>
                </c:pt>
                <c:pt idx="103">
                  <c:v>1845</c:v>
                </c:pt>
                <c:pt idx="104">
                  <c:v>1846</c:v>
                </c:pt>
                <c:pt idx="105">
                  <c:v>1847</c:v>
                </c:pt>
                <c:pt idx="106">
                  <c:v>1848</c:v>
                </c:pt>
                <c:pt idx="107">
                  <c:v>1849</c:v>
                </c:pt>
                <c:pt idx="108">
                  <c:v>1850</c:v>
                </c:pt>
                <c:pt idx="109">
                  <c:v>1851</c:v>
                </c:pt>
                <c:pt idx="110">
                  <c:v>1852</c:v>
                </c:pt>
                <c:pt idx="111">
                  <c:v>1853</c:v>
                </c:pt>
                <c:pt idx="112">
                  <c:v>1854</c:v>
                </c:pt>
                <c:pt idx="113">
                  <c:v>1855</c:v>
                </c:pt>
                <c:pt idx="114">
                  <c:v>1856</c:v>
                </c:pt>
                <c:pt idx="115">
                  <c:v>1857</c:v>
                </c:pt>
                <c:pt idx="116">
                  <c:v>1858</c:v>
                </c:pt>
                <c:pt idx="117">
                  <c:v>1859</c:v>
                </c:pt>
                <c:pt idx="118">
                  <c:v>1860</c:v>
                </c:pt>
                <c:pt idx="119">
                  <c:v>1861</c:v>
                </c:pt>
                <c:pt idx="120">
                  <c:v>1862</c:v>
                </c:pt>
                <c:pt idx="121">
                  <c:v>1863</c:v>
                </c:pt>
                <c:pt idx="122">
                  <c:v>1864</c:v>
                </c:pt>
                <c:pt idx="123">
                  <c:v>1865</c:v>
                </c:pt>
                <c:pt idx="124">
                  <c:v>1866</c:v>
                </c:pt>
                <c:pt idx="125">
                  <c:v>1867</c:v>
                </c:pt>
                <c:pt idx="126">
                  <c:v>1868</c:v>
                </c:pt>
                <c:pt idx="127">
                  <c:v>1869</c:v>
                </c:pt>
                <c:pt idx="128">
                  <c:v>1870</c:v>
                </c:pt>
                <c:pt idx="129">
                  <c:v>1871</c:v>
                </c:pt>
                <c:pt idx="130">
                  <c:v>1872</c:v>
                </c:pt>
                <c:pt idx="131">
                  <c:v>1873</c:v>
                </c:pt>
                <c:pt idx="132">
                  <c:v>1874</c:v>
                </c:pt>
                <c:pt idx="133">
                  <c:v>1875</c:v>
                </c:pt>
                <c:pt idx="134">
                  <c:v>1876</c:v>
                </c:pt>
                <c:pt idx="135">
                  <c:v>1877</c:v>
                </c:pt>
                <c:pt idx="136">
                  <c:v>1878</c:v>
                </c:pt>
                <c:pt idx="137">
                  <c:v>1879</c:v>
                </c:pt>
                <c:pt idx="138">
                  <c:v>1880</c:v>
                </c:pt>
                <c:pt idx="139">
                  <c:v>1881</c:v>
                </c:pt>
                <c:pt idx="140">
                  <c:v>1882</c:v>
                </c:pt>
                <c:pt idx="141">
                  <c:v>1883</c:v>
                </c:pt>
                <c:pt idx="142">
                  <c:v>1884</c:v>
                </c:pt>
                <c:pt idx="143">
                  <c:v>1885</c:v>
                </c:pt>
                <c:pt idx="144">
                  <c:v>1886</c:v>
                </c:pt>
                <c:pt idx="145">
                  <c:v>1887</c:v>
                </c:pt>
                <c:pt idx="146">
                  <c:v>1888</c:v>
                </c:pt>
                <c:pt idx="147">
                  <c:v>1889</c:v>
                </c:pt>
                <c:pt idx="148">
                  <c:v>1890</c:v>
                </c:pt>
                <c:pt idx="149">
                  <c:v>1891</c:v>
                </c:pt>
                <c:pt idx="150">
                  <c:v>1892</c:v>
                </c:pt>
                <c:pt idx="151">
                  <c:v>1893</c:v>
                </c:pt>
                <c:pt idx="152">
                  <c:v>1894</c:v>
                </c:pt>
              </c:numCache>
            </c:numRef>
          </c:xVal>
          <c:yVal>
            <c:numRef>
              <c:f>Graph!$B$1744:$B$1894</c:f>
              <c:numCache>
                <c:formatCode>General</c:formatCode>
                <c:ptCount val="151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38-4B11-9C73-643906E4E8E6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Graph!$A$1743:$A$1895</c:f>
              <c:numCache>
                <c:formatCode>General</c:formatCode>
                <c:ptCount val="153"/>
                <c:pt idx="0">
                  <c:v>1742</c:v>
                </c:pt>
                <c:pt idx="1">
                  <c:v>1743</c:v>
                </c:pt>
                <c:pt idx="2">
                  <c:v>1744</c:v>
                </c:pt>
                <c:pt idx="3">
                  <c:v>1745</c:v>
                </c:pt>
                <c:pt idx="4">
                  <c:v>1746</c:v>
                </c:pt>
                <c:pt idx="5">
                  <c:v>1747</c:v>
                </c:pt>
                <c:pt idx="6">
                  <c:v>1748</c:v>
                </c:pt>
                <c:pt idx="7">
                  <c:v>1749</c:v>
                </c:pt>
                <c:pt idx="8">
                  <c:v>1750</c:v>
                </c:pt>
                <c:pt idx="9">
                  <c:v>1751</c:v>
                </c:pt>
                <c:pt idx="10">
                  <c:v>1752</c:v>
                </c:pt>
                <c:pt idx="11">
                  <c:v>1753</c:v>
                </c:pt>
                <c:pt idx="12">
                  <c:v>1754</c:v>
                </c:pt>
                <c:pt idx="13">
                  <c:v>1755</c:v>
                </c:pt>
                <c:pt idx="14">
                  <c:v>1756</c:v>
                </c:pt>
                <c:pt idx="15">
                  <c:v>1757</c:v>
                </c:pt>
                <c:pt idx="16">
                  <c:v>1758</c:v>
                </c:pt>
                <c:pt idx="17">
                  <c:v>1759</c:v>
                </c:pt>
                <c:pt idx="18">
                  <c:v>1760</c:v>
                </c:pt>
                <c:pt idx="19">
                  <c:v>1761</c:v>
                </c:pt>
                <c:pt idx="20">
                  <c:v>1762</c:v>
                </c:pt>
                <c:pt idx="21">
                  <c:v>1763</c:v>
                </c:pt>
                <c:pt idx="22">
                  <c:v>1764</c:v>
                </c:pt>
                <c:pt idx="23">
                  <c:v>1765</c:v>
                </c:pt>
                <c:pt idx="24">
                  <c:v>1766</c:v>
                </c:pt>
                <c:pt idx="25">
                  <c:v>1767</c:v>
                </c:pt>
                <c:pt idx="26">
                  <c:v>1768</c:v>
                </c:pt>
                <c:pt idx="27">
                  <c:v>1769</c:v>
                </c:pt>
                <c:pt idx="28">
                  <c:v>1770</c:v>
                </c:pt>
                <c:pt idx="29">
                  <c:v>1771</c:v>
                </c:pt>
                <c:pt idx="30">
                  <c:v>1772</c:v>
                </c:pt>
                <c:pt idx="31">
                  <c:v>1773</c:v>
                </c:pt>
                <c:pt idx="32">
                  <c:v>1774</c:v>
                </c:pt>
                <c:pt idx="33">
                  <c:v>1775</c:v>
                </c:pt>
                <c:pt idx="34">
                  <c:v>1776</c:v>
                </c:pt>
                <c:pt idx="35">
                  <c:v>1777</c:v>
                </c:pt>
                <c:pt idx="36">
                  <c:v>1778</c:v>
                </c:pt>
                <c:pt idx="37">
                  <c:v>1779</c:v>
                </c:pt>
                <c:pt idx="38">
                  <c:v>1780</c:v>
                </c:pt>
                <c:pt idx="39">
                  <c:v>1781</c:v>
                </c:pt>
                <c:pt idx="40">
                  <c:v>1782</c:v>
                </c:pt>
                <c:pt idx="41">
                  <c:v>1783</c:v>
                </c:pt>
                <c:pt idx="42">
                  <c:v>1784</c:v>
                </c:pt>
                <c:pt idx="43">
                  <c:v>1785</c:v>
                </c:pt>
                <c:pt idx="44">
                  <c:v>1786</c:v>
                </c:pt>
                <c:pt idx="45">
                  <c:v>1787</c:v>
                </c:pt>
                <c:pt idx="46">
                  <c:v>1788</c:v>
                </c:pt>
                <c:pt idx="47">
                  <c:v>1789</c:v>
                </c:pt>
                <c:pt idx="48">
                  <c:v>1790</c:v>
                </c:pt>
                <c:pt idx="49">
                  <c:v>1791</c:v>
                </c:pt>
                <c:pt idx="50">
                  <c:v>1792</c:v>
                </c:pt>
                <c:pt idx="51">
                  <c:v>1793</c:v>
                </c:pt>
                <c:pt idx="52">
                  <c:v>1794</c:v>
                </c:pt>
                <c:pt idx="53">
                  <c:v>1795</c:v>
                </c:pt>
                <c:pt idx="54">
                  <c:v>1796</c:v>
                </c:pt>
                <c:pt idx="55">
                  <c:v>1797</c:v>
                </c:pt>
                <c:pt idx="56">
                  <c:v>1798</c:v>
                </c:pt>
                <c:pt idx="57">
                  <c:v>1799</c:v>
                </c:pt>
                <c:pt idx="58">
                  <c:v>1800</c:v>
                </c:pt>
                <c:pt idx="59">
                  <c:v>1801</c:v>
                </c:pt>
                <c:pt idx="60">
                  <c:v>1802</c:v>
                </c:pt>
                <c:pt idx="61">
                  <c:v>1803</c:v>
                </c:pt>
                <c:pt idx="62">
                  <c:v>1804</c:v>
                </c:pt>
                <c:pt idx="63">
                  <c:v>1805</c:v>
                </c:pt>
                <c:pt idx="64">
                  <c:v>1806</c:v>
                </c:pt>
                <c:pt idx="65">
                  <c:v>1807</c:v>
                </c:pt>
                <c:pt idx="66">
                  <c:v>1808</c:v>
                </c:pt>
                <c:pt idx="67">
                  <c:v>1809</c:v>
                </c:pt>
                <c:pt idx="68">
                  <c:v>1810</c:v>
                </c:pt>
                <c:pt idx="69">
                  <c:v>1811</c:v>
                </c:pt>
                <c:pt idx="70">
                  <c:v>1812</c:v>
                </c:pt>
                <c:pt idx="71">
                  <c:v>1813</c:v>
                </c:pt>
                <c:pt idx="72">
                  <c:v>1814</c:v>
                </c:pt>
                <c:pt idx="73">
                  <c:v>1815</c:v>
                </c:pt>
                <c:pt idx="74">
                  <c:v>1816</c:v>
                </c:pt>
                <c:pt idx="75">
                  <c:v>1817</c:v>
                </c:pt>
                <c:pt idx="76">
                  <c:v>1818</c:v>
                </c:pt>
                <c:pt idx="77">
                  <c:v>1819</c:v>
                </c:pt>
                <c:pt idx="78">
                  <c:v>1820</c:v>
                </c:pt>
                <c:pt idx="79">
                  <c:v>1821</c:v>
                </c:pt>
                <c:pt idx="80">
                  <c:v>1822</c:v>
                </c:pt>
                <c:pt idx="81">
                  <c:v>1823</c:v>
                </c:pt>
                <c:pt idx="82">
                  <c:v>1824</c:v>
                </c:pt>
                <c:pt idx="83">
                  <c:v>1825</c:v>
                </c:pt>
                <c:pt idx="84">
                  <c:v>1826</c:v>
                </c:pt>
                <c:pt idx="85">
                  <c:v>1827</c:v>
                </c:pt>
                <c:pt idx="86">
                  <c:v>1828</c:v>
                </c:pt>
                <c:pt idx="87">
                  <c:v>1829</c:v>
                </c:pt>
                <c:pt idx="88">
                  <c:v>1830</c:v>
                </c:pt>
                <c:pt idx="89">
                  <c:v>1831</c:v>
                </c:pt>
                <c:pt idx="90">
                  <c:v>1832</c:v>
                </c:pt>
                <c:pt idx="91">
                  <c:v>1833</c:v>
                </c:pt>
                <c:pt idx="92">
                  <c:v>1834</c:v>
                </c:pt>
                <c:pt idx="93">
                  <c:v>1835</c:v>
                </c:pt>
                <c:pt idx="94">
                  <c:v>1836</c:v>
                </c:pt>
                <c:pt idx="95">
                  <c:v>1837</c:v>
                </c:pt>
                <c:pt idx="96">
                  <c:v>1838</c:v>
                </c:pt>
                <c:pt idx="97">
                  <c:v>1839</c:v>
                </c:pt>
                <c:pt idx="98">
                  <c:v>1840</c:v>
                </c:pt>
                <c:pt idx="99">
                  <c:v>1841</c:v>
                </c:pt>
                <c:pt idx="100">
                  <c:v>1842</c:v>
                </c:pt>
                <c:pt idx="101">
                  <c:v>1843</c:v>
                </c:pt>
                <c:pt idx="102">
                  <c:v>1844</c:v>
                </c:pt>
                <c:pt idx="103">
                  <c:v>1845</c:v>
                </c:pt>
                <c:pt idx="104">
                  <c:v>1846</c:v>
                </c:pt>
                <c:pt idx="105">
                  <c:v>1847</c:v>
                </c:pt>
                <c:pt idx="106">
                  <c:v>1848</c:v>
                </c:pt>
                <c:pt idx="107">
                  <c:v>1849</c:v>
                </c:pt>
                <c:pt idx="108">
                  <c:v>1850</c:v>
                </c:pt>
                <c:pt idx="109">
                  <c:v>1851</c:v>
                </c:pt>
                <c:pt idx="110">
                  <c:v>1852</c:v>
                </c:pt>
                <c:pt idx="111">
                  <c:v>1853</c:v>
                </c:pt>
                <c:pt idx="112">
                  <c:v>1854</c:v>
                </c:pt>
                <c:pt idx="113">
                  <c:v>1855</c:v>
                </c:pt>
                <c:pt idx="114">
                  <c:v>1856</c:v>
                </c:pt>
                <c:pt idx="115">
                  <c:v>1857</c:v>
                </c:pt>
                <c:pt idx="116">
                  <c:v>1858</c:v>
                </c:pt>
                <c:pt idx="117">
                  <c:v>1859</c:v>
                </c:pt>
                <c:pt idx="118">
                  <c:v>1860</c:v>
                </c:pt>
                <c:pt idx="119">
                  <c:v>1861</c:v>
                </c:pt>
                <c:pt idx="120">
                  <c:v>1862</c:v>
                </c:pt>
                <c:pt idx="121">
                  <c:v>1863</c:v>
                </c:pt>
                <c:pt idx="122">
                  <c:v>1864</c:v>
                </c:pt>
                <c:pt idx="123">
                  <c:v>1865</c:v>
                </c:pt>
                <c:pt idx="124">
                  <c:v>1866</c:v>
                </c:pt>
                <c:pt idx="125">
                  <c:v>1867</c:v>
                </c:pt>
                <c:pt idx="126">
                  <c:v>1868</c:v>
                </c:pt>
                <c:pt idx="127">
                  <c:v>1869</c:v>
                </c:pt>
                <c:pt idx="128">
                  <c:v>1870</c:v>
                </c:pt>
                <c:pt idx="129">
                  <c:v>1871</c:v>
                </c:pt>
                <c:pt idx="130">
                  <c:v>1872</c:v>
                </c:pt>
                <c:pt idx="131">
                  <c:v>1873</c:v>
                </c:pt>
                <c:pt idx="132">
                  <c:v>1874</c:v>
                </c:pt>
                <c:pt idx="133">
                  <c:v>1875</c:v>
                </c:pt>
                <c:pt idx="134">
                  <c:v>1876</c:v>
                </c:pt>
                <c:pt idx="135">
                  <c:v>1877</c:v>
                </c:pt>
                <c:pt idx="136">
                  <c:v>1878</c:v>
                </c:pt>
                <c:pt idx="137">
                  <c:v>1879</c:v>
                </c:pt>
                <c:pt idx="138">
                  <c:v>1880</c:v>
                </c:pt>
                <c:pt idx="139">
                  <c:v>1881</c:v>
                </c:pt>
                <c:pt idx="140">
                  <c:v>1882</c:v>
                </c:pt>
                <c:pt idx="141">
                  <c:v>1883</c:v>
                </c:pt>
                <c:pt idx="142">
                  <c:v>1884</c:v>
                </c:pt>
                <c:pt idx="143">
                  <c:v>1885</c:v>
                </c:pt>
                <c:pt idx="144">
                  <c:v>1886</c:v>
                </c:pt>
                <c:pt idx="145">
                  <c:v>1887</c:v>
                </c:pt>
                <c:pt idx="146">
                  <c:v>1888</c:v>
                </c:pt>
                <c:pt idx="147">
                  <c:v>1889</c:v>
                </c:pt>
                <c:pt idx="148">
                  <c:v>1890</c:v>
                </c:pt>
                <c:pt idx="149">
                  <c:v>1891</c:v>
                </c:pt>
                <c:pt idx="150">
                  <c:v>1892</c:v>
                </c:pt>
                <c:pt idx="151">
                  <c:v>1893</c:v>
                </c:pt>
                <c:pt idx="152">
                  <c:v>1894</c:v>
                </c:pt>
              </c:numCache>
            </c:numRef>
          </c:xVal>
          <c:yVal>
            <c:numRef>
              <c:f>Graph!$C$1744:$C$1894</c:f>
              <c:numCache>
                <c:formatCode>General</c:formatCode>
                <c:ptCount val="15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38-4B11-9C73-643906E4E8E6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Graph!$A$1743:$A$1895</c:f>
              <c:numCache>
                <c:formatCode>General</c:formatCode>
                <c:ptCount val="153"/>
                <c:pt idx="0">
                  <c:v>1742</c:v>
                </c:pt>
                <c:pt idx="1">
                  <c:v>1743</c:v>
                </c:pt>
                <c:pt idx="2">
                  <c:v>1744</c:v>
                </c:pt>
                <c:pt idx="3">
                  <c:v>1745</c:v>
                </c:pt>
                <c:pt idx="4">
                  <c:v>1746</c:v>
                </c:pt>
                <c:pt idx="5">
                  <c:v>1747</c:v>
                </c:pt>
                <c:pt idx="6">
                  <c:v>1748</c:v>
                </c:pt>
                <c:pt idx="7">
                  <c:v>1749</c:v>
                </c:pt>
                <c:pt idx="8">
                  <c:v>1750</c:v>
                </c:pt>
                <c:pt idx="9">
                  <c:v>1751</c:v>
                </c:pt>
                <c:pt idx="10">
                  <c:v>1752</c:v>
                </c:pt>
                <c:pt idx="11">
                  <c:v>1753</c:v>
                </c:pt>
                <c:pt idx="12">
                  <c:v>1754</c:v>
                </c:pt>
                <c:pt idx="13">
                  <c:v>1755</c:v>
                </c:pt>
                <c:pt idx="14">
                  <c:v>1756</c:v>
                </c:pt>
                <c:pt idx="15">
                  <c:v>1757</c:v>
                </c:pt>
                <c:pt idx="16">
                  <c:v>1758</c:v>
                </c:pt>
                <c:pt idx="17">
                  <c:v>1759</c:v>
                </c:pt>
                <c:pt idx="18">
                  <c:v>1760</c:v>
                </c:pt>
                <c:pt idx="19">
                  <c:v>1761</c:v>
                </c:pt>
                <c:pt idx="20">
                  <c:v>1762</c:v>
                </c:pt>
                <c:pt idx="21">
                  <c:v>1763</c:v>
                </c:pt>
                <c:pt idx="22">
                  <c:v>1764</c:v>
                </c:pt>
                <c:pt idx="23">
                  <c:v>1765</c:v>
                </c:pt>
                <c:pt idx="24">
                  <c:v>1766</c:v>
                </c:pt>
                <c:pt idx="25">
                  <c:v>1767</c:v>
                </c:pt>
                <c:pt idx="26">
                  <c:v>1768</c:v>
                </c:pt>
                <c:pt idx="27">
                  <c:v>1769</c:v>
                </c:pt>
                <c:pt idx="28">
                  <c:v>1770</c:v>
                </c:pt>
                <c:pt idx="29">
                  <c:v>1771</c:v>
                </c:pt>
                <c:pt idx="30">
                  <c:v>1772</c:v>
                </c:pt>
                <c:pt idx="31">
                  <c:v>1773</c:v>
                </c:pt>
                <c:pt idx="32">
                  <c:v>1774</c:v>
                </c:pt>
                <c:pt idx="33">
                  <c:v>1775</c:v>
                </c:pt>
                <c:pt idx="34">
                  <c:v>1776</c:v>
                </c:pt>
                <c:pt idx="35">
                  <c:v>1777</c:v>
                </c:pt>
                <c:pt idx="36">
                  <c:v>1778</c:v>
                </c:pt>
                <c:pt idx="37">
                  <c:v>1779</c:v>
                </c:pt>
                <c:pt idx="38">
                  <c:v>1780</c:v>
                </c:pt>
                <c:pt idx="39">
                  <c:v>1781</c:v>
                </c:pt>
                <c:pt idx="40">
                  <c:v>1782</c:v>
                </c:pt>
                <c:pt idx="41">
                  <c:v>1783</c:v>
                </c:pt>
                <c:pt idx="42">
                  <c:v>1784</c:v>
                </c:pt>
                <c:pt idx="43">
                  <c:v>1785</c:v>
                </c:pt>
                <c:pt idx="44">
                  <c:v>1786</c:v>
                </c:pt>
                <c:pt idx="45">
                  <c:v>1787</c:v>
                </c:pt>
                <c:pt idx="46">
                  <c:v>1788</c:v>
                </c:pt>
                <c:pt idx="47">
                  <c:v>1789</c:v>
                </c:pt>
                <c:pt idx="48">
                  <c:v>1790</c:v>
                </c:pt>
                <c:pt idx="49">
                  <c:v>1791</c:v>
                </c:pt>
                <c:pt idx="50">
                  <c:v>1792</c:v>
                </c:pt>
                <c:pt idx="51">
                  <c:v>1793</c:v>
                </c:pt>
                <c:pt idx="52">
                  <c:v>1794</c:v>
                </c:pt>
                <c:pt idx="53">
                  <c:v>1795</c:v>
                </c:pt>
                <c:pt idx="54">
                  <c:v>1796</c:v>
                </c:pt>
                <c:pt idx="55">
                  <c:v>1797</c:v>
                </c:pt>
                <c:pt idx="56">
                  <c:v>1798</c:v>
                </c:pt>
                <c:pt idx="57">
                  <c:v>1799</c:v>
                </c:pt>
                <c:pt idx="58">
                  <c:v>1800</c:v>
                </c:pt>
                <c:pt idx="59">
                  <c:v>1801</c:v>
                </c:pt>
                <c:pt idx="60">
                  <c:v>1802</c:v>
                </c:pt>
                <c:pt idx="61">
                  <c:v>1803</c:v>
                </c:pt>
                <c:pt idx="62">
                  <c:v>1804</c:v>
                </c:pt>
                <c:pt idx="63">
                  <c:v>1805</c:v>
                </c:pt>
                <c:pt idx="64">
                  <c:v>1806</c:v>
                </c:pt>
                <c:pt idx="65">
                  <c:v>1807</c:v>
                </c:pt>
                <c:pt idx="66">
                  <c:v>1808</c:v>
                </c:pt>
                <c:pt idx="67">
                  <c:v>1809</c:v>
                </c:pt>
                <c:pt idx="68">
                  <c:v>1810</c:v>
                </c:pt>
                <c:pt idx="69">
                  <c:v>1811</c:v>
                </c:pt>
                <c:pt idx="70">
                  <c:v>1812</c:v>
                </c:pt>
                <c:pt idx="71">
                  <c:v>1813</c:v>
                </c:pt>
                <c:pt idx="72">
                  <c:v>1814</c:v>
                </c:pt>
                <c:pt idx="73">
                  <c:v>1815</c:v>
                </c:pt>
                <c:pt idx="74">
                  <c:v>1816</c:v>
                </c:pt>
                <c:pt idx="75">
                  <c:v>1817</c:v>
                </c:pt>
                <c:pt idx="76">
                  <c:v>1818</c:v>
                </c:pt>
                <c:pt idx="77">
                  <c:v>1819</c:v>
                </c:pt>
                <c:pt idx="78">
                  <c:v>1820</c:v>
                </c:pt>
                <c:pt idx="79">
                  <c:v>1821</c:v>
                </c:pt>
                <c:pt idx="80">
                  <c:v>1822</c:v>
                </c:pt>
                <c:pt idx="81">
                  <c:v>1823</c:v>
                </c:pt>
                <c:pt idx="82">
                  <c:v>1824</c:v>
                </c:pt>
                <c:pt idx="83">
                  <c:v>1825</c:v>
                </c:pt>
                <c:pt idx="84">
                  <c:v>1826</c:v>
                </c:pt>
                <c:pt idx="85">
                  <c:v>1827</c:v>
                </c:pt>
                <c:pt idx="86">
                  <c:v>1828</c:v>
                </c:pt>
                <c:pt idx="87">
                  <c:v>1829</c:v>
                </c:pt>
                <c:pt idx="88">
                  <c:v>1830</c:v>
                </c:pt>
                <c:pt idx="89">
                  <c:v>1831</c:v>
                </c:pt>
                <c:pt idx="90">
                  <c:v>1832</c:v>
                </c:pt>
                <c:pt idx="91">
                  <c:v>1833</c:v>
                </c:pt>
                <c:pt idx="92">
                  <c:v>1834</c:v>
                </c:pt>
                <c:pt idx="93">
                  <c:v>1835</c:v>
                </c:pt>
                <c:pt idx="94">
                  <c:v>1836</c:v>
                </c:pt>
                <c:pt idx="95">
                  <c:v>1837</c:v>
                </c:pt>
                <c:pt idx="96">
                  <c:v>1838</c:v>
                </c:pt>
                <c:pt idx="97">
                  <c:v>1839</c:v>
                </c:pt>
                <c:pt idx="98">
                  <c:v>1840</c:v>
                </c:pt>
                <c:pt idx="99">
                  <c:v>1841</c:v>
                </c:pt>
                <c:pt idx="100">
                  <c:v>1842</c:v>
                </c:pt>
                <c:pt idx="101">
                  <c:v>1843</c:v>
                </c:pt>
                <c:pt idx="102">
                  <c:v>1844</c:v>
                </c:pt>
                <c:pt idx="103">
                  <c:v>1845</c:v>
                </c:pt>
                <c:pt idx="104">
                  <c:v>1846</c:v>
                </c:pt>
                <c:pt idx="105">
                  <c:v>1847</c:v>
                </c:pt>
                <c:pt idx="106">
                  <c:v>1848</c:v>
                </c:pt>
                <c:pt idx="107">
                  <c:v>1849</c:v>
                </c:pt>
                <c:pt idx="108">
                  <c:v>1850</c:v>
                </c:pt>
                <c:pt idx="109">
                  <c:v>1851</c:v>
                </c:pt>
                <c:pt idx="110">
                  <c:v>1852</c:v>
                </c:pt>
                <c:pt idx="111">
                  <c:v>1853</c:v>
                </c:pt>
                <c:pt idx="112">
                  <c:v>1854</c:v>
                </c:pt>
                <c:pt idx="113">
                  <c:v>1855</c:v>
                </c:pt>
                <c:pt idx="114">
                  <c:v>1856</c:v>
                </c:pt>
                <c:pt idx="115">
                  <c:v>1857</c:v>
                </c:pt>
                <c:pt idx="116">
                  <c:v>1858</c:v>
                </c:pt>
                <c:pt idx="117">
                  <c:v>1859</c:v>
                </c:pt>
                <c:pt idx="118">
                  <c:v>1860</c:v>
                </c:pt>
                <c:pt idx="119">
                  <c:v>1861</c:v>
                </c:pt>
                <c:pt idx="120">
                  <c:v>1862</c:v>
                </c:pt>
                <c:pt idx="121">
                  <c:v>1863</c:v>
                </c:pt>
                <c:pt idx="122">
                  <c:v>1864</c:v>
                </c:pt>
                <c:pt idx="123">
                  <c:v>1865</c:v>
                </c:pt>
                <c:pt idx="124">
                  <c:v>1866</c:v>
                </c:pt>
                <c:pt idx="125">
                  <c:v>1867</c:v>
                </c:pt>
                <c:pt idx="126">
                  <c:v>1868</c:v>
                </c:pt>
                <c:pt idx="127">
                  <c:v>1869</c:v>
                </c:pt>
                <c:pt idx="128">
                  <c:v>1870</c:v>
                </c:pt>
                <c:pt idx="129">
                  <c:v>1871</c:v>
                </c:pt>
                <c:pt idx="130">
                  <c:v>1872</c:v>
                </c:pt>
                <c:pt idx="131">
                  <c:v>1873</c:v>
                </c:pt>
                <c:pt idx="132">
                  <c:v>1874</c:v>
                </c:pt>
                <c:pt idx="133">
                  <c:v>1875</c:v>
                </c:pt>
                <c:pt idx="134">
                  <c:v>1876</c:v>
                </c:pt>
                <c:pt idx="135">
                  <c:v>1877</c:v>
                </c:pt>
                <c:pt idx="136">
                  <c:v>1878</c:v>
                </c:pt>
                <c:pt idx="137">
                  <c:v>1879</c:v>
                </c:pt>
                <c:pt idx="138">
                  <c:v>1880</c:v>
                </c:pt>
                <c:pt idx="139">
                  <c:v>1881</c:v>
                </c:pt>
                <c:pt idx="140">
                  <c:v>1882</c:v>
                </c:pt>
                <c:pt idx="141">
                  <c:v>1883</c:v>
                </c:pt>
                <c:pt idx="142">
                  <c:v>1884</c:v>
                </c:pt>
                <c:pt idx="143">
                  <c:v>1885</c:v>
                </c:pt>
                <c:pt idx="144">
                  <c:v>1886</c:v>
                </c:pt>
                <c:pt idx="145">
                  <c:v>1887</c:v>
                </c:pt>
                <c:pt idx="146">
                  <c:v>1888</c:v>
                </c:pt>
                <c:pt idx="147">
                  <c:v>1889</c:v>
                </c:pt>
                <c:pt idx="148">
                  <c:v>1890</c:v>
                </c:pt>
                <c:pt idx="149">
                  <c:v>1891</c:v>
                </c:pt>
                <c:pt idx="150">
                  <c:v>1892</c:v>
                </c:pt>
                <c:pt idx="151">
                  <c:v>1893</c:v>
                </c:pt>
                <c:pt idx="152">
                  <c:v>1894</c:v>
                </c:pt>
              </c:numCache>
            </c:numRef>
          </c:xVal>
          <c:yVal>
            <c:numRef>
              <c:f>Graph!$E$1744:$E$1894</c:f>
              <c:numCache>
                <c:formatCode>General</c:formatCode>
                <c:ptCount val="151"/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38-4B11-9C73-643906E4E8E6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Graph!$A$1743:$A$1895</c:f>
              <c:numCache>
                <c:formatCode>General</c:formatCode>
                <c:ptCount val="153"/>
                <c:pt idx="0">
                  <c:v>1742</c:v>
                </c:pt>
                <c:pt idx="1">
                  <c:v>1743</c:v>
                </c:pt>
                <c:pt idx="2">
                  <c:v>1744</c:v>
                </c:pt>
                <c:pt idx="3">
                  <c:v>1745</c:v>
                </c:pt>
                <c:pt idx="4">
                  <c:v>1746</c:v>
                </c:pt>
                <c:pt idx="5">
                  <c:v>1747</c:v>
                </c:pt>
                <c:pt idx="6">
                  <c:v>1748</c:v>
                </c:pt>
                <c:pt idx="7">
                  <c:v>1749</c:v>
                </c:pt>
                <c:pt idx="8">
                  <c:v>1750</c:v>
                </c:pt>
                <c:pt idx="9">
                  <c:v>1751</c:v>
                </c:pt>
                <c:pt idx="10">
                  <c:v>1752</c:v>
                </c:pt>
                <c:pt idx="11">
                  <c:v>1753</c:v>
                </c:pt>
                <c:pt idx="12">
                  <c:v>1754</c:v>
                </c:pt>
                <c:pt idx="13">
                  <c:v>1755</c:v>
                </c:pt>
                <c:pt idx="14">
                  <c:v>1756</c:v>
                </c:pt>
                <c:pt idx="15">
                  <c:v>1757</c:v>
                </c:pt>
                <c:pt idx="16">
                  <c:v>1758</c:v>
                </c:pt>
                <c:pt idx="17">
                  <c:v>1759</c:v>
                </c:pt>
                <c:pt idx="18">
                  <c:v>1760</c:v>
                </c:pt>
                <c:pt idx="19">
                  <c:v>1761</c:v>
                </c:pt>
                <c:pt idx="20">
                  <c:v>1762</c:v>
                </c:pt>
                <c:pt idx="21">
                  <c:v>1763</c:v>
                </c:pt>
                <c:pt idx="22">
                  <c:v>1764</c:v>
                </c:pt>
                <c:pt idx="23">
                  <c:v>1765</c:v>
                </c:pt>
                <c:pt idx="24">
                  <c:v>1766</c:v>
                </c:pt>
                <c:pt idx="25">
                  <c:v>1767</c:v>
                </c:pt>
                <c:pt idx="26">
                  <c:v>1768</c:v>
                </c:pt>
                <c:pt idx="27">
                  <c:v>1769</c:v>
                </c:pt>
                <c:pt idx="28">
                  <c:v>1770</c:v>
                </c:pt>
                <c:pt idx="29">
                  <c:v>1771</c:v>
                </c:pt>
                <c:pt idx="30">
                  <c:v>1772</c:v>
                </c:pt>
                <c:pt idx="31">
                  <c:v>1773</c:v>
                </c:pt>
                <c:pt idx="32">
                  <c:v>1774</c:v>
                </c:pt>
                <c:pt idx="33">
                  <c:v>1775</c:v>
                </c:pt>
                <c:pt idx="34">
                  <c:v>1776</c:v>
                </c:pt>
                <c:pt idx="35">
                  <c:v>1777</c:v>
                </c:pt>
                <c:pt idx="36">
                  <c:v>1778</c:v>
                </c:pt>
                <c:pt idx="37">
                  <c:v>1779</c:v>
                </c:pt>
                <c:pt idx="38">
                  <c:v>1780</c:v>
                </c:pt>
                <c:pt idx="39">
                  <c:v>1781</c:v>
                </c:pt>
                <c:pt idx="40">
                  <c:v>1782</c:v>
                </c:pt>
                <c:pt idx="41">
                  <c:v>1783</c:v>
                </c:pt>
                <c:pt idx="42">
                  <c:v>1784</c:v>
                </c:pt>
                <c:pt idx="43">
                  <c:v>1785</c:v>
                </c:pt>
                <c:pt idx="44">
                  <c:v>1786</c:v>
                </c:pt>
                <c:pt idx="45">
                  <c:v>1787</c:v>
                </c:pt>
                <c:pt idx="46">
                  <c:v>1788</c:v>
                </c:pt>
                <c:pt idx="47">
                  <c:v>1789</c:v>
                </c:pt>
                <c:pt idx="48">
                  <c:v>1790</c:v>
                </c:pt>
                <c:pt idx="49">
                  <c:v>1791</c:v>
                </c:pt>
                <c:pt idx="50">
                  <c:v>1792</c:v>
                </c:pt>
                <c:pt idx="51">
                  <c:v>1793</c:v>
                </c:pt>
                <c:pt idx="52">
                  <c:v>1794</c:v>
                </c:pt>
                <c:pt idx="53">
                  <c:v>1795</c:v>
                </c:pt>
                <c:pt idx="54">
                  <c:v>1796</c:v>
                </c:pt>
                <c:pt idx="55">
                  <c:v>1797</c:v>
                </c:pt>
                <c:pt idx="56">
                  <c:v>1798</c:v>
                </c:pt>
                <c:pt idx="57">
                  <c:v>1799</c:v>
                </c:pt>
                <c:pt idx="58">
                  <c:v>1800</c:v>
                </c:pt>
                <c:pt idx="59">
                  <c:v>1801</c:v>
                </c:pt>
                <c:pt idx="60">
                  <c:v>1802</c:v>
                </c:pt>
                <c:pt idx="61">
                  <c:v>1803</c:v>
                </c:pt>
                <c:pt idx="62">
                  <c:v>1804</c:v>
                </c:pt>
                <c:pt idx="63">
                  <c:v>1805</c:v>
                </c:pt>
                <c:pt idx="64">
                  <c:v>1806</c:v>
                </c:pt>
                <c:pt idx="65">
                  <c:v>1807</c:v>
                </c:pt>
                <c:pt idx="66">
                  <c:v>1808</c:v>
                </c:pt>
                <c:pt idx="67">
                  <c:v>1809</c:v>
                </c:pt>
                <c:pt idx="68">
                  <c:v>1810</c:v>
                </c:pt>
                <c:pt idx="69">
                  <c:v>1811</c:v>
                </c:pt>
                <c:pt idx="70">
                  <c:v>1812</c:v>
                </c:pt>
                <c:pt idx="71">
                  <c:v>1813</c:v>
                </c:pt>
                <c:pt idx="72">
                  <c:v>1814</c:v>
                </c:pt>
                <c:pt idx="73">
                  <c:v>1815</c:v>
                </c:pt>
                <c:pt idx="74">
                  <c:v>1816</c:v>
                </c:pt>
                <c:pt idx="75">
                  <c:v>1817</c:v>
                </c:pt>
                <c:pt idx="76">
                  <c:v>1818</c:v>
                </c:pt>
                <c:pt idx="77">
                  <c:v>1819</c:v>
                </c:pt>
                <c:pt idx="78">
                  <c:v>1820</c:v>
                </c:pt>
                <c:pt idx="79">
                  <c:v>1821</c:v>
                </c:pt>
                <c:pt idx="80">
                  <c:v>1822</c:v>
                </c:pt>
                <c:pt idx="81">
                  <c:v>1823</c:v>
                </c:pt>
                <c:pt idx="82">
                  <c:v>1824</c:v>
                </c:pt>
                <c:pt idx="83">
                  <c:v>1825</c:v>
                </c:pt>
                <c:pt idx="84">
                  <c:v>1826</c:v>
                </c:pt>
                <c:pt idx="85">
                  <c:v>1827</c:v>
                </c:pt>
                <c:pt idx="86">
                  <c:v>1828</c:v>
                </c:pt>
                <c:pt idx="87">
                  <c:v>1829</c:v>
                </c:pt>
                <c:pt idx="88">
                  <c:v>1830</c:v>
                </c:pt>
                <c:pt idx="89">
                  <c:v>1831</c:v>
                </c:pt>
                <c:pt idx="90">
                  <c:v>1832</c:v>
                </c:pt>
                <c:pt idx="91">
                  <c:v>1833</c:v>
                </c:pt>
                <c:pt idx="92">
                  <c:v>1834</c:v>
                </c:pt>
                <c:pt idx="93">
                  <c:v>1835</c:v>
                </c:pt>
                <c:pt idx="94">
                  <c:v>1836</c:v>
                </c:pt>
                <c:pt idx="95">
                  <c:v>1837</c:v>
                </c:pt>
                <c:pt idx="96">
                  <c:v>1838</c:v>
                </c:pt>
                <c:pt idx="97">
                  <c:v>1839</c:v>
                </c:pt>
                <c:pt idx="98">
                  <c:v>1840</c:v>
                </c:pt>
                <c:pt idx="99">
                  <c:v>1841</c:v>
                </c:pt>
                <c:pt idx="100">
                  <c:v>1842</c:v>
                </c:pt>
                <c:pt idx="101">
                  <c:v>1843</c:v>
                </c:pt>
                <c:pt idx="102">
                  <c:v>1844</c:v>
                </c:pt>
                <c:pt idx="103">
                  <c:v>1845</c:v>
                </c:pt>
                <c:pt idx="104">
                  <c:v>1846</c:v>
                </c:pt>
                <c:pt idx="105">
                  <c:v>1847</c:v>
                </c:pt>
                <c:pt idx="106">
                  <c:v>1848</c:v>
                </c:pt>
                <c:pt idx="107">
                  <c:v>1849</c:v>
                </c:pt>
                <c:pt idx="108">
                  <c:v>1850</c:v>
                </c:pt>
                <c:pt idx="109">
                  <c:v>1851</c:v>
                </c:pt>
                <c:pt idx="110">
                  <c:v>1852</c:v>
                </c:pt>
                <c:pt idx="111">
                  <c:v>1853</c:v>
                </c:pt>
                <c:pt idx="112">
                  <c:v>1854</c:v>
                </c:pt>
                <c:pt idx="113">
                  <c:v>1855</c:v>
                </c:pt>
                <c:pt idx="114">
                  <c:v>1856</c:v>
                </c:pt>
                <c:pt idx="115">
                  <c:v>1857</c:v>
                </c:pt>
                <c:pt idx="116">
                  <c:v>1858</c:v>
                </c:pt>
                <c:pt idx="117">
                  <c:v>1859</c:v>
                </c:pt>
                <c:pt idx="118">
                  <c:v>1860</c:v>
                </c:pt>
                <c:pt idx="119">
                  <c:v>1861</c:v>
                </c:pt>
                <c:pt idx="120">
                  <c:v>1862</c:v>
                </c:pt>
                <c:pt idx="121">
                  <c:v>1863</c:v>
                </c:pt>
                <c:pt idx="122">
                  <c:v>1864</c:v>
                </c:pt>
                <c:pt idx="123">
                  <c:v>1865</c:v>
                </c:pt>
                <c:pt idx="124">
                  <c:v>1866</c:v>
                </c:pt>
                <c:pt idx="125">
                  <c:v>1867</c:v>
                </c:pt>
                <c:pt idx="126">
                  <c:v>1868</c:v>
                </c:pt>
                <c:pt idx="127">
                  <c:v>1869</c:v>
                </c:pt>
                <c:pt idx="128">
                  <c:v>1870</c:v>
                </c:pt>
                <c:pt idx="129">
                  <c:v>1871</c:v>
                </c:pt>
                <c:pt idx="130">
                  <c:v>1872</c:v>
                </c:pt>
                <c:pt idx="131">
                  <c:v>1873</c:v>
                </c:pt>
                <c:pt idx="132">
                  <c:v>1874</c:v>
                </c:pt>
                <c:pt idx="133">
                  <c:v>1875</c:v>
                </c:pt>
                <c:pt idx="134">
                  <c:v>1876</c:v>
                </c:pt>
                <c:pt idx="135">
                  <c:v>1877</c:v>
                </c:pt>
                <c:pt idx="136">
                  <c:v>1878</c:v>
                </c:pt>
                <c:pt idx="137">
                  <c:v>1879</c:v>
                </c:pt>
                <c:pt idx="138">
                  <c:v>1880</c:v>
                </c:pt>
                <c:pt idx="139">
                  <c:v>1881</c:v>
                </c:pt>
                <c:pt idx="140">
                  <c:v>1882</c:v>
                </c:pt>
                <c:pt idx="141">
                  <c:v>1883</c:v>
                </c:pt>
                <c:pt idx="142">
                  <c:v>1884</c:v>
                </c:pt>
                <c:pt idx="143">
                  <c:v>1885</c:v>
                </c:pt>
                <c:pt idx="144">
                  <c:v>1886</c:v>
                </c:pt>
                <c:pt idx="145">
                  <c:v>1887</c:v>
                </c:pt>
                <c:pt idx="146">
                  <c:v>1888</c:v>
                </c:pt>
                <c:pt idx="147">
                  <c:v>1889</c:v>
                </c:pt>
                <c:pt idx="148">
                  <c:v>1890</c:v>
                </c:pt>
                <c:pt idx="149">
                  <c:v>1891</c:v>
                </c:pt>
                <c:pt idx="150">
                  <c:v>1892</c:v>
                </c:pt>
                <c:pt idx="151">
                  <c:v>1893</c:v>
                </c:pt>
                <c:pt idx="152">
                  <c:v>1894</c:v>
                </c:pt>
              </c:numCache>
            </c:numRef>
          </c:xVal>
          <c:yVal>
            <c:numRef>
              <c:f>Graph!$G$1744:$G$1894</c:f>
              <c:numCache>
                <c:formatCode>General</c:formatCode>
                <c:ptCount val="1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38-4B11-9C73-643906E4E8E6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Graph!$A$1743:$A$1895</c:f>
              <c:numCache>
                <c:formatCode>General</c:formatCode>
                <c:ptCount val="153"/>
                <c:pt idx="0">
                  <c:v>1742</c:v>
                </c:pt>
                <c:pt idx="1">
                  <c:v>1743</c:v>
                </c:pt>
                <c:pt idx="2">
                  <c:v>1744</c:v>
                </c:pt>
                <c:pt idx="3">
                  <c:v>1745</c:v>
                </c:pt>
                <c:pt idx="4">
                  <c:v>1746</c:v>
                </c:pt>
                <c:pt idx="5">
                  <c:v>1747</c:v>
                </c:pt>
                <c:pt idx="6">
                  <c:v>1748</c:v>
                </c:pt>
                <c:pt idx="7">
                  <c:v>1749</c:v>
                </c:pt>
                <c:pt idx="8">
                  <c:v>1750</c:v>
                </c:pt>
                <c:pt idx="9">
                  <c:v>1751</c:v>
                </c:pt>
                <c:pt idx="10">
                  <c:v>1752</c:v>
                </c:pt>
                <c:pt idx="11">
                  <c:v>1753</c:v>
                </c:pt>
                <c:pt idx="12">
                  <c:v>1754</c:v>
                </c:pt>
                <c:pt idx="13">
                  <c:v>1755</c:v>
                </c:pt>
                <c:pt idx="14">
                  <c:v>1756</c:v>
                </c:pt>
                <c:pt idx="15">
                  <c:v>1757</c:v>
                </c:pt>
                <c:pt idx="16">
                  <c:v>1758</c:v>
                </c:pt>
                <c:pt idx="17">
                  <c:v>1759</c:v>
                </c:pt>
                <c:pt idx="18">
                  <c:v>1760</c:v>
                </c:pt>
                <c:pt idx="19">
                  <c:v>1761</c:v>
                </c:pt>
                <c:pt idx="20">
                  <c:v>1762</c:v>
                </c:pt>
                <c:pt idx="21">
                  <c:v>1763</c:v>
                </c:pt>
                <c:pt idx="22">
                  <c:v>1764</c:v>
                </c:pt>
                <c:pt idx="23">
                  <c:v>1765</c:v>
                </c:pt>
                <c:pt idx="24">
                  <c:v>1766</c:v>
                </c:pt>
                <c:pt idx="25">
                  <c:v>1767</c:v>
                </c:pt>
                <c:pt idx="26">
                  <c:v>1768</c:v>
                </c:pt>
                <c:pt idx="27">
                  <c:v>1769</c:v>
                </c:pt>
                <c:pt idx="28">
                  <c:v>1770</c:v>
                </c:pt>
                <c:pt idx="29">
                  <c:v>1771</c:v>
                </c:pt>
                <c:pt idx="30">
                  <c:v>1772</c:v>
                </c:pt>
                <c:pt idx="31">
                  <c:v>1773</c:v>
                </c:pt>
                <c:pt idx="32">
                  <c:v>1774</c:v>
                </c:pt>
                <c:pt idx="33">
                  <c:v>1775</c:v>
                </c:pt>
                <c:pt idx="34">
                  <c:v>1776</c:v>
                </c:pt>
                <c:pt idx="35">
                  <c:v>1777</c:v>
                </c:pt>
                <c:pt idx="36">
                  <c:v>1778</c:v>
                </c:pt>
                <c:pt idx="37">
                  <c:v>1779</c:v>
                </c:pt>
                <c:pt idx="38">
                  <c:v>1780</c:v>
                </c:pt>
                <c:pt idx="39">
                  <c:v>1781</c:v>
                </c:pt>
                <c:pt idx="40">
                  <c:v>1782</c:v>
                </c:pt>
                <c:pt idx="41">
                  <c:v>1783</c:v>
                </c:pt>
                <c:pt idx="42">
                  <c:v>1784</c:v>
                </c:pt>
                <c:pt idx="43">
                  <c:v>1785</c:v>
                </c:pt>
                <c:pt idx="44">
                  <c:v>1786</c:v>
                </c:pt>
                <c:pt idx="45">
                  <c:v>1787</c:v>
                </c:pt>
                <c:pt idx="46">
                  <c:v>1788</c:v>
                </c:pt>
                <c:pt idx="47">
                  <c:v>1789</c:v>
                </c:pt>
                <c:pt idx="48">
                  <c:v>1790</c:v>
                </c:pt>
                <c:pt idx="49">
                  <c:v>1791</c:v>
                </c:pt>
                <c:pt idx="50">
                  <c:v>1792</c:v>
                </c:pt>
                <c:pt idx="51">
                  <c:v>1793</c:v>
                </c:pt>
                <c:pt idx="52">
                  <c:v>1794</c:v>
                </c:pt>
                <c:pt idx="53">
                  <c:v>1795</c:v>
                </c:pt>
                <c:pt idx="54">
                  <c:v>1796</c:v>
                </c:pt>
                <c:pt idx="55">
                  <c:v>1797</c:v>
                </c:pt>
                <c:pt idx="56">
                  <c:v>1798</c:v>
                </c:pt>
                <c:pt idx="57">
                  <c:v>1799</c:v>
                </c:pt>
                <c:pt idx="58">
                  <c:v>1800</c:v>
                </c:pt>
                <c:pt idx="59">
                  <c:v>1801</c:v>
                </c:pt>
                <c:pt idx="60">
                  <c:v>1802</c:v>
                </c:pt>
                <c:pt idx="61">
                  <c:v>1803</c:v>
                </c:pt>
                <c:pt idx="62">
                  <c:v>1804</c:v>
                </c:pt>
                <c:pt idx="63">
                  <c:v>1805</c:v>
                </c:pt>
                <c:pt idx="64">
                  <c:v>1806</c:v>
                </c:pt>
                <c:pt idx="65">
                  <c:v>1807</c:v>
                </c:pt>
                <c:pt idx="66">
                  <c:v>1808</c:v>
                </c:pt>
                <c:pt idx="67">
                  <c:v>1809</c:v>
                </c:pt>
                <c:pt idx="68">
                  <c:v>1810</c:v>
                </c:pt>
                <c:pt idx="69">
                  <c:v>1811</c:v>
                </c:pt>
                <c:pt idx="70">
                  <c:v>1812</c:v>
                </c:pt>
                <c:pt idx="71">
                  <c:v>1813</c:v>
                </c:pt>
                <c:pt idx="72">
                  <c:v>1814</c:v>
                </c:pt>
                <c:pt idx="73">
                  <c:v>1815</c:v>
                </c:pt>
                <c:pt idx="74">
                  <c:v>1816</c:v>
                </c:pt>
                <c:pt idx="75">
                  <c:v>1817</c:v>
                </c:pt>
                <c:pt idx="76">
                  <c:v>1818</c:v>
                </c:pt>
                <c:pt idx="77">
                  <c:v>1819</c:v>
                </c:pt>
                <c:pt idx="78">
                  <c:v>1820</c:v>
                </c:pt>
                <c:pt idx="79">
                  <c:v>1821</c:v>
                </c:pt>
                <c:pt idx="80">
                  <c:v>1822</c:v>
                </c:pt>
                <c:pt idx="81">
                  <c:v>1823</c:v>
                </c:pt>
                <c:pt idx="82">
                  <c:v>1824</c:v>
                </c:pt>
                <c:pt idx="83">
                  <c:v>1825</c:v>
                </c:pt>
                <c:pt idx="84">
                  <c:v>1826</c:v>
                </c:pt>
                <c:pt idx="85">
                  <c:v>1827</c:v>
                </c:pt>
                <c:pt idx="86">
                  <c:v>1828</c:v>
                </c:pt>
                <c:pt idx="87">
                  <c:v>1829</c:v>
                </c:pt>
                <c:pt idx="88">
                  <c:v>1830</c:v>
                </c:pt>
                <c:pt idx="89">
                  <c:v>1831</c:v>
                </c:pt>
                <c:pt idx="90">
                  <c:v>1832</c:v>
                </c:pt>
                <c:pt idx="91">
                  <c:v>1833</c:v>
                </c:pt>
                <c:pt idx="92">
                  <c:v>1834</c:v>
                </c:pt>
                <c:pt idx="93">
                  <c:v>1835</c:v>
                </c:pt>
                <c:pt idx="94">
                  <c:v>1836</c:v>
                </c:pt>
                <c:pt idx="95">
                  <c:v>1837</c:v>
                </c:pt>
                <c:pt idx="96">
                  <c:v>1838</c:v>
                </c:pt>
                <c:pt idx="97">
                  <c:v>1839</c:v>
                </c:pt>
                <c:pt idx="98">
                  <c:v>1840</c:v>
                </c:pt>
                <c:pt idx="99">
                  <c:v>1841</c:v>
                </c:pt>
                <c:pt idx="100">
                  <c:v>1842</c:v>
                </c:pt>
                <c:pt idx="101">
                  <c:v>1843</c:v>
                </c:pt>
                <c:pt idx="102">
                  <c:v>1844</c:v>
                </c:pt>
                <c:pt idx="103">
                  <c:v>1845</c:v>
                </c:pt>
                <c:pt idx="104">
                  <c:v>1846</c:v>
                </c:pt>
                <c:pt idx="105">
                  <c:v>1847</c:v>
                </c:pt>
                <c:pt idx="106">
                  <c:v>1848</c:v>
                </c:pt>
                <c:pt idx="107">
                  <c:v>1849</c:v>
                </c:pt>
                <c:pt idx="108">
                  <c:v>1850</c:v>
                </c:pt>
                <c:pt idx="109">
                  <c:v>1851</c:v>
                </c:pt>
                <c:pt idx="110">
                  <c:v>1852</c:v>
                </c:pt>
                <c:pt idx="111">
                  <c:v>1853</c:v>
                </c:pt>
                <c:pt idx="112">
                  <c:v>1854</c:v>
                </c:pt>
                <c:pt idx="113">
                  <c:v>1855</c:v>
                </c:pt>
                <c:pt idx="114">
                  <c:v>1856</c:v>
                </c:pt>
                <c:pt idx="115">
                  <c:v>1857</c:v>
                </c:pt>
                <c:pt idx="116">
                  <c:v>1858</c:v>
                </c:pt>
                <c:pt idx="117">
                  <c:v>1859</c:v>
                </c:pt>
                <c:pt idx="118">
                  <c:v>1860</c:v>
                </c:pt>
                <c:pt idx="119">
                  <c:v>1861</c:v>
                </c:pt>
                <c:pt idx="120">
                  <c:v>1862</c:v>
                </c:pt>
                <c:pt idx="121">
                  <c:v>1863</c:v>
                </c:pt>
                <c:pt idx="122">
                  <c:v>1864</c:v>
                </c:pt>
                <c:pt idx="123">
                  <c:v>1865</c:v>
                </c:pt>
                <c:pt idx="124">
                  <c:v>1866</c:v>
                </c:pt>
                <c:pt idx="125">
                  <c:v>1867</c:v>
                </c:pt>
                <c:pt idx="126">
                  <c:v>1868</c:v>
                </c:pt>
                <c:pt idx="127">
                  <c:v>1869</c:v>
                </c:pt>
                <c:pt idx="128">
                  <c:v>1870</c:v>
                </c:pt>
                <c:pt idx="129">
                  <c:v>1871</c:v>
                </c:pt>
                <c:pt idx="130">
                  <c:v>1872</c:v>
                </c:pt>
                <c:pt idx="131">
                  <c:v>1873</c:v>
                </c:pt>
                <c:pt idx="132">
                  <c:v>1874</c:v>
                </c:pt>
                <c:pt idx="133">
                  <c:v>1875</c:v>
                </c:pt>
                <c:pt idx="134">
                  <c:v>1876</c:v>
                </c:pt>
                <c:pt idx="135">
                  <c:v>1877</c:v>
                </c:pt>
                <c:pt idx="136">
                  <c:v>1878</c:v>
                </c:pt>
                <c:pt idx="137">
                  <c:v>1879</c:v>
                </c:pt>
                <c:pt idx="138">
                  <c:v>1880</c:v>
                </c:pt>
                <c:pt idx="139">
                  <c:v>1881</c:v>
                </c:pt>
                <c:pt idx="140">
                  <c:v>1882</c:v>
                </c:pt>
                <c:pt idx="141">
                  <c:v>1883</c:v>
                </c:pt>
                <c:pt idx="142">
                  <c:v>1884</c:v>
                </c:pt>
                <c:pt idx="143">
                  <c:v>1885</c:v>
                </c:pt>
                <c:pt idx="144">
                  <c:v>1886</c:v>
                </c:pt>
                <c:pt idx="145">
                  <c:v>1887</c:v>
                </c:pt>
                <c:pt idx="146">
                  <c:v>1888</c:v>
                </c:pt>
                <c:pt idx="147">
                  <c:v>1889</c:v>
                </c:pt>
                <c:pt idx="148">
                  <c:v>1890</c:v>
                </c:pt>
                <c:pt idx="149">
                  <c:v>1891</c:v>
                </c:pt>
                <c:pt idx="150">
                  <c:v>1892</c:v>
                </c:pt>
                <c:pt idx="151">
                  <c:v>1893</c:v>
                </c:pt>
                <c:pt idx="152">
                  <c:v>1894</c:v>
                </c:pt>
              </c:numCache>
            </c:numRef>
          </c:xVal>
          <c:yVal>
            <c:numRef>
              <c:f>Graph!$H$1744:$H$1894</c:f>
              <c:numCache>
                <c:formatCode>General</c:formatCode>
                <c:ptCount val="1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38-4B11-9C73-643906E4E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53200"/>
        <c:axId val="186651760"/>
      </c:scatterChart>
      <c:valAx>
        <c:axId val="186653200"/>
        <c:scaling>
          <c:orientation val="minMax"/>
          <c:max val="1894"/>
          <c:min val="1742"/>
        </c:scaling>
        <c:delete val="0"/>
        <c:axPos val="b"/>
        <c:numFmt formatCode="General" sourceLinked="1"/>
        <c:majorTickMark val="out"/>
        <c:minorTickMark val="none"/>
        <c:tickLblPos val="nextTo"/>
        <c:crossAx val="186651760"/>
        <c:crosses val="autoZero"/>
        <c:crossBetween val="midCat"/>
      </c:valAx>
      <c:valAx>
        <c:axId val="186651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66532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Graph!$A$1897:$A$2037</c:f>
              <c:numCache>
                <c:formatCode>General</c:formatCode>
                <c:ptCount val="141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  <c:pt idx="122">
                  <c:v>2018</c:v>
                </c:pt>
                <c:pt idx="123">
                  <c:v>2019</c:v>
                </c:pt>
                <c:pt idx="124">
                  <c:v>2020</c:v>
                </c:pt>
                <c:pt idx="125">
                  <c:v>2021</c:v>
                </c:pt>
                <c:pt idx="126">
                  <c:v>2022</c:v>
                </c:pt>
                <c:pt idx="127">
                  <c:v>2023</c:v>
                </c:pt>
                <c:pt idx="128">
                  <c:v>2024</c:v>
                </c:pt>
                <c:pt idx="129">
                  <c:v>2025</c:v>
                </c:pt>
                <c:pt idx="130">
                  <c:v>2026</c:v>
                </c:pt>
                <c:pt idx="131">
                  <c:v>2027</c:v>
                </c:pt>
                <c:pt idx="132">
                  <c:v>2028</c:v>
                </c:pt>
                <c:pt idx="133">
                  <c:v>2029</c:v>
                </c:pt>
                <c:pt idx="134">
                  <c:v>2030</c:v>
                </c:pt>
                <c:pt idx="135">
                  <c:v>2031</c:v>
                </c:pt>
                <c:pt idx="136">
                  <c:v>2032</c:v>
                </c:pt>
                <c:pt idx="137">
                  <c:v>2033</c:v>
                </c:pt>
                <c:pt idx="138">
                  <c:v>2034</c:v>
                </c:pt>
                <c:pt idx="139">
                  <c:v>2035</c:v>
                </c:pt>
                <c:pt idx="140">
                  <c:v>2036</c:v>
                </c:pt>
              </c:numCache>
            </c:numRef>
          </c:xVal>
          <c:yVal>
            <c:numRef>
              <c:f>Graph!$D$1898:$D$2036</c:f>
              <c:numCache>
                <c:formatCode>General</c:formatCode>
                <c:ptCount val="139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AD-45C5-A93E-BA85DD741D73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Graph!$A$1897:$A$2037</c:f>
              <c:numCache>
                <c:formatCode>General</c:formatCode>
                <c:ptCount val="141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  <c:pt idx="122">
                  <c:v>2018</c:v>
                </c:pt>
                <c:pt idx="123">
                  <c:v>2019</c:v>
                </c:pt>
                <c:pt idx="124">
                  <c:v>2020</c:v>
                </c:pt>
                <c:pt idx="125">
                  <c:v>2021</c:v>
                </c:pt>
                <c:pt idx="126">
                  <c:v>2022</c:v>
                </c:pt>
                <c:pt idx="127">
                  <c:v>2023</c:v>
                </c:pt>
                <c:pt idx="128">
                  <c:v>2024</c:v>
                </c:pt>
                <c:pt idx="129">
                  <c:v>2025</c:v>
                </c:pt>
                <c:pt idx="130">
                  <c:v>2026</c:v>
                </c:pt>
                <c:pt idx="131">
                  <c:v>2027</c:v>
                </c:pt>
                <c:pt idx="132">
                  <c:v>2028</c:v>
                </c:pt>
                <c:pt idx="133">
                  <c:v>2029</c:v>
                </c:pt>
                <c:pt idx="134">
                  <c:v>2030</c:v>
                </c:pt>
                <c:pt idx="135">
                  <c:v>2031</c:v>
                </c:pt>
                <c:pt idx="136">
                  <c:v>2032</c:v>
                </c:pt>
                <c:pt idx="137">
                  <c:v>2033</c:v>
                </c:pt>
                <c:pt idx="138">
                  <c:v>2034</c:v>
                </c:pt>
                <c:pt idx="139">
                  <c:v>2035</c:v>
                </c:pt>
                <c:pt idx="140">
                  <c:v>2036</c:v>
                </c:pt>
              </c:numCache>
            </c:numRef>
          </c:xVal>
          <c:yVal>
            <c:numRef>
              <c:f>Graph!$B$1898:$B$2036</c:f>
              <c:numCache>
                <c:formatCode>General</c:formatCode>
                <c:ptCount val="139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AD-45C5-A93E-BA85DD741D73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Graph!$A$1897:$A$2037</c:f>
              <c:numCache>
                <c:formatCode>General</c:formatCode>
                <c:ptCount val="141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  <c:pt idx="122">
                  <c:v>2018</c:v>
                </c:pt>
                <c:pt idx="123">
                  <c:v>2019</c:v>
                </c:pt>
                <c:pt idx="124">
                  <c:v>2020</c:v>
                </c:pt>
                <c:pt idx="125">
                  <c:v>2021</c:v>
                </c:pt>
                <c:pt idx="126">
                  <c:v>2022</c:v>
                </c:pt>
                <c:pt idx="127">
                  <c:v>2023</c:v>
                </c:pt>
                <c:pt idx="128">
                  <c:v>2024</c:v>
                </c:pt>
                <c:pt idx="129">
                  <c:v>2025</c:v>
                </c:pt>
                <c:pt idx="130">
                  <c:v>2026</c:v>
                </c:pt>
                <c:pt idx="131">
                  <c:v>2027</c:v>
                </c:pt>
                <c:pt idx="132">
                  <c:v>2028</c:v>
                </c:pt>
                <c:pt idx="133">
                  <c:v>2029</c:v>
                </c:pt>
                <c:pt idx="134">
                  <c:v>2030</c:v>
                </c:pt>
                <c:pt idx="135">
                  <c:v>2031</c:v>
                </c:pt>
                <c:pt idx="136">
                  <c:v>2032</c:v>
                </c:pt>
                <c:pt idx="137">
                  <c:v>2033</c:v>
                </c:pt>
                <c:pt idx="138">
                  <c:v>2034</c:v>
                </c:pt>
                <c:pt idx="139">
                  <c:v>2035</c:v>
                </c:pt>
                <c:pt idx="140">
                  <c:v>2036</c:v>
                </c:pt>
              </c:numCache>
            </c:numRef>
          </c:xVal>
          <c:yVal>
            <c:numRef>
              <c:f>Graph!$C$1898:$C$2036</c:f>
              <c:numCache>
                <c:formatCode>General</c:formatCode>
                <c:ptCount val="13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AD-45C5-A93E-BA85DD741D73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Graph!$A$1897:$A$2037</c:f>
              <c:numCache>
                <c:formatCode>General</c:formatCode>
                <c:ptCount val="141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  <c:pt idx="122">
                  <c:v>2018</c:v>
                </c:pt>
                <c:pt idx="123">
                  <c:v>2019</c:v>
                </c:pt>
                <c:pt idx="124">
                  <c:v>2020</c:v>
                </c:pt>
                <c:pt idx="125">
                  <c:v>2021</c:v>
                </c:pt>
                <c:pt idx="126">
                  <c:v>2022</c:v>
                </c:pt>
                <c:pt idx="127">
                  <c:v>2023</c:v>
                </c:pt>
                <c:pt idx="128">
                  <c:v>2024</c:v>
                </c:pt>
                <c:pt idx="129">
                  <c:v>2025</c:v>
                </c:pt>
                <c:pt idx="130">
                  <c:v>2026</c:v>
                </c:pt>
                <c:pt idx="131">
                  <c:v>2027</c:v>
                </c:pt>
                <c:pt idx="132">
                  <c:v>2028</c:v>
                </c:pt>
                <c:pt idx="133">
                  <c:v>2029</c:v>
                </c:pt>
                <c:pt idx="134">
                  <c:v>2030</c:v>
                </c:pt>
                <c:pt idx="135">
                  <c:v>2031</c:v>
                </c:pt>
                <c:pt idx="136">
                  <c:v>2032</c:v>
                </c:pt>
                <c:pt idx="137">
                  <c:v>2033</c:v>
                </c:pt>
                <c:pt idx="138">
                  <c:v>2034</c:v>
                </c:pt>
                <c:pt idx="139">
                  <c:v>2035</c:v>
                </c:pt>
                <c:pt idx="140">
                  <c:v>2036</c:v>
                </c:pt>
              </c:numCache>
            </c:numRef>
          </c:xVal>
          <c:yVal>
            <c:numRef>
              <c:f>Graph!$E$1898:$E$2036</c:f>
              <c:numCache>
                <c:formatCode>General</c:formatCode>
                <c:ptCount val="139"/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3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AD-45C5-A93E-BA85DD741D73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Graph!$A$1897:$A$2037</c:f>
              <c:numCache>
                <c:formatCode>General</c:formatCode>
                <c:ptCount val="141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  <c:pt idx="122">
                  <c:v>2018</c:v>
                </c:pt>
                <c:pt idx="123">
                  <c:v>2019</c:v>
                </c:pt>
                <c:pt idx="124">
                  <c:v>2020</c:v>
                </c:pt>
                <c:pt idx="125">
                  <c:v>2021</c:v>
                </c:pt>
                <c:pt idx="126">
                  <c:v>2022</c:v>
                </c:pt>
                <c:pt idx="127">
                  <c:v>2023</c:v>
                </c:pt>
                <c:pt idx="128">
                  <c:v>2024</c:v>
                </c:pt>
                <c:pt idx="129">
                  <c:v>2025</c:v>
                </c:pt>
                <c:pt idx="130">
                  <c:v>2026</c:v>
                </c:pt>
                <c:pt idx="131">
                  <c:v>2027</c:v>
                </c:pt>
                <c:pt idx="132">
                  <c:v>2028</c:v>
                </c:pt>
                <c:pt idx="133">
                  <c:v>2029</c:v>
                </c:pt>
                <c:pt idx="134">
                  <c:v>2030</c:v>
                </c:pt>
                <c:pt idx="135">
                  <c:v>2031</c:v>
                </c:pt>
                <c:pt idx="136">
                  <c:v>2032</c:v>
                </c:pt>
                <c:pt idx="137">
                  <c:v>2033</c:v>
                </c:pt>
                <c:pt idx="138">
                  <c:v>2034</c:v>
                </c:pt>
                <c:pt idx="139">
                  <c:v>2035</c:v>
                </c:pt>
                <c:pt idx="140">
                  <c:v>2036</c:v>
                </c:pt>
              </c:numCache>
            </c:numRef>
          </c:xVal>
          <c:yVal>
            <c:numRef>
              <c:f>Graph!$G$1898:$G$2036</c:f>
              <c:numCache>
                <c:formatCode>General</c:formatCode>
                <c:ptCount val="1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AD-45C5-A93E-BA85DD741D73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Graph!$A$1897:$A$2037</c:f>
              <c:numCache>
                <c:formatCode>General</c:formatCode>
                <c:ptCount val="141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1920</c:v>
                </c:pt>
                <c:pt idx="25">
                  <c:v>1921</c:v>
                </c:pt>
                <c:pt idx="26">
                  <c:v>1922</c:v>
                </c:pt>
                <c:pt idx="27">
                  <c:v>1923</c:v>
                </c:pt>
                <c:pt idx="28">
                  <c:v>1924</c:v>
                </c:pt>
                <c:pt idx="29">
                  <c:v>1925</c:v>
                </c:pt>
                <c:pt idx="30">
                  <c:v>1926</c:v>
                </c:pt>
                <c:pt idx="31">
                  <c:v>1927</c:v>
                </c:pt>
                <c:pt idx="32">
                  <c:v>1928</c:v>
                </c:pt>
                <c:pt idx="33">
                  <c:v>1929</c:v>
                </c:pt>
                <c:pt idx="34">
                  <c:v>1930</c:v>
                </c:pt>
                <c:pt idx="35">
                  <c:v>1931</c:v>
                </c:pt>
                <c:pt idx="36">
                  <c:v>1932</c:v>
                </c:pt>
                <c:pt idx="37">
                  <c:v>1933</c:v>
                </c:pt>
                <c:pt idx="38">
                  <c:v>1934</c:v>
                </c:pt>
                <c:pt idx="39">
                  <c:v>1935</c:v>
                </c:pt>
                <c:pt idx="40">
                  <c:v>1936</c:v>
                </c:pt>
                <c:pt idx="41">
                  <c:v>1937</c:v>
                </c:pt>
                <c:pt idx="42">
                  <c:v>1938</c:v>
                </c:pt>
                <c:pt idx="43">
                  <c:v>1939</c:v>
                </c:pt>
                <c:pt idx="44">
                  <c:v>1940</c:v>
                </c:pt>
                <c:pt idx="45">
                  <c:v>1941</c:v>
                </c:pt>
                <c:pt idx="46">
                  <c:v>1942</c:v>
                </c:pt>
                <c:pt idx="47">
                  <c:v>1943</c:v>
                </c:pt>
                <c:pt idx="48">
                  <c:v>1944</c:v>
                </c:pt>
                <c:pt idx="49">
                  <c:v>1945</c:v>
                </c:pt>
                <c:pt idx="50">
                  <c:v>1946</c:v>
                </c:pt>
                <c:pt idx="51">
                  <c:v>1947</c:v>
                </c:pt>
                <c:pt idx="52">
                  <c:v>1948</c:v>
                </c:pt>
                <c:pt idx="53">
                  <c:v>1949</c:v>
                </c:pt>
                <c:pt idx="54">
                  <c:v>1950</c:v>
                </c:pt>
                <c:pt idx="55">
                  <c:v>1951</c:v>
                </c:pt>
                <c:pt idx="56">
                  <c:v>1952</c:v>
                </c:pt>
                <c:pt idx="57">
                  <c:v>1953</c:v>
                </c:pt>
                <c:pt idx="58">
                  <c:v>1954</c:v>
                </c:pt>
                <c:pt idx="59">
                  <c:v>1955</c:v>
                </c:pt>
                <c:pt idx="60">
                  <c:v>1956</c:v>
                </c:pt>
                <c:pt idx="61">
                  <c:v>1957</c:v>
                </c:pt>
                <c:pt idx="62">
                  <c:v>1958</c:v>
                </c:pt>
                <c:pt idx="63">
                  <c:v>1959</c:v>
                </c:pt>
                <c:pt idx="64">
                  <c:v>1960</c:v>
                </c:pt>
                <c:pt idx="65">
                  <c:v>1961</c:v>
                </c:pt>
                <c:pt idx="66">
                  <c:v>1962</c:v>
                </c:pt>
                <c:pt idx="67">
                  <c:v>1963</c:v>
                </c:pt>
                <c:pt idx="68">
                  <c:v>1964</c:v>
                </c:pt>
                <c:pt idx="69">
                  <c:v>1965</c:v>
                </c:pt>
                <c:pt idx="70">
                  <c:v>1966</c:v>
                </c:pt>
                <c:pt idx="71">
                  <c:v>1967</c:v>
                </c:pt>
                <c:pt idx="72">
                  <c:v>1968</c:v>
                </c:pt>
                <c:pt idx="73">
                  <c:v>1969</c:v>
                </c:pt>
                <c:pt idx="74">
                  <c:v>1970</c:v>
                </c:pt>
                <c:pt idx="75">
                  <c:v>1971</c:v>
                </c:pt>
                <c:pt idx="76">
                  <c:v>1972</c:v>
                </c:pt>
                <c:pt idx="77">
                  <c:v>1973</c:v>
                </c:pt>
                <c:pt idx="78">
                  <c:v>1974</c:v>
                </c:pt>
                <c:pt idx="79">
                  <c:v>1975</c:v>
                </c:pt>
                <c:pt idx="80">
                  <c:v>1976</c:v>
                </c:pt>
                <c:pt idx="81">
                  <c:v>1977</c:v>
                </c:pt>
                <c:pt idx="82">
                  <c:v>1978</c:v>
                </c:pt>
                <c:pt idx="83">
                  <c:v>1979</c:v>
                </c:pt>
                <c:pt idx="84">
                  <c:v>1980</c:v>
                </c:pt>
                <c:pt idx="85">
                  <c:v>1981</c:v>
                </c:pt>
                <c:pt idx="86">
                  <c:v>1982</c:v>
                </c:pt>
                <c:pt idx="87">
                  <c:v>1983</c:v>
                </c:pt>
                <c:pt idx="88">
                  <c:v>1984</c:v>
                </c:pt>
                <c:pt idx="89">
                  <c:v>1985</c:v>
                </c:pt>
                <c:pt idx="90">
                  <c:v>1986</c:v>
                </c:pt>
                <c:pt idx="91">
                  <c:v>1987</c:v>
                </c:pt>
                <c:pt idx="92">
                  <c:v>1988</c:v>
                </c:pt>
                <c:pt idx="93">
                  <c:v>1989</c:v>
                </c:pt>
                <c:pt idx="94">
                  <c:v>1990</c:v>
                </c:pt>
                <c:pt idx="95">
                  <c:v>1991</c:v>
                </c:pt>
                <c:pt idx="96">
                  <c:v>1992</c:v>
                </c:pt>
                <c:pt idx="97">
                  <c:v>1993</c:v>
                </c:pt>
                <c:pt idx="98">
                  <c:v>1994</c:v>
                </c:pt>
                <c:pt idx="99">
                  <c:v>1995</c:v>
                </c:pt>
                <c:pt idx="100">
                  <c:v>1996</c:v>
                </c:pt>
                <c:pt idx="101">
                  <c:v>1997</c:v>
                </c:pt>
                <c:pt idx="102">
                  <c:v>1998</c:v>
                </c:pt>
                <c:pt idx="103">
                  <c:v>1999</c:v>
                </c:pt>
                <c:pt idx="104">
                  <c:v>2000</c:v>
                </c:pt>
                <c:pt idx="105">
                  <c:v>2001</c:v>
                </c:pt>
                <c:pt idx="106">
                  <c:v>2002</c:v>
                </c:pt>
                <c:pt idx="107">
                  <c:v>2003</c:v>
                </c:pt>
                <c:pt idx="108">
                  <c:v>2004</c:v>
                </c:pt>
                <c:pt idx="109">
                  <c:v>2005</c:v>
                </c:pt>
                <c:pt idx="110">
                  <c:v>2006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2011</c:v>
                </c:pt>
                <c:pt idx="116">
                  <c:v>2012</c:v>
                </c:pt>
                <c:pt idx="117">
                  <c:v>2013</c:v>
                </c:pt>
                <c:pt idx="118">
                  <c:v>2014</c:v>
                </c:pt>
                <c:pt idx="119">
                  <c:v>2015</c:v>
                </c:pt>
                <c:pt idx="120">
                  <c:v>2016</c:v>
                </c:pt>
                <c:pt idx="121">
                  <c:v>2017</c:v>
                </c:pt>
                <c:pt idx="122">
                  <c:v>2018</c:v>
                </c:pt>
                <c:pt idx="123">
                  <c:v>2019</c:v>
                </c:pt>
                <c:pt idx="124">
                  <c:v>2020</c:v>
                </c:pt>
                <c:pt idx="125">
                  <c:v>2021</c:v>
                </c:pt>
                <c:pt idx="126">
                  <c:v>2022</c:v>
                </c:pt>
                <c:pt idx="127">
                  <c:v>2023</c:v>
                </c:pt>
                <c:pt idx="128">
                  <c:v>2024</c:v>
                </c:pt>
                <c:pt idx="129">
                  <c:v>2025</c:v>
                </c:pt>
                <c:pt idx="130">
                  <c:v>2026</c:v>
                </c:pt>
                <c:pt idx="131">
                  <c:v>2027</c:v>
                </c:pt>
                <c:pt idx="132">
                  <c:v>2028</c:v>
                </c:pt>
                <c:pt idx="133">
                  <c:v>2029</c:v>
                </c:pt>
                <c:pt idx="134">
                  <c:v>2030</c:v>
                </c:pt>
                <c:pt idx="135">
                  <c:v>2031</c:v>
                </c:pt>
                <c:pt idx="136">
                  <c:v>2032</c:v>
                </c:pt>
                <c:pt idx="137">
                  <c:v>2033</c:v>
                </c:pt>
                <c:pt idx="138">
                  <c:v>2034</c:v>
                </c:pt>
                <c:pt idx="139">
                  <c:v>2035</c:v>
                </c:pt>
                <c:pt idx="140">
                  <c:v>2036</c:v>
                </c:pt>
              </c:numCache>
            </c:numRef>
          </c:xVal>
          <c:yVal>
            <c:numRef>
              <c:f>Graph!$H$1898:$H$2036</c:f>
              <c:numCache>
                <c:formatCode>General</c:formatCode>
                <c:ptCount val="1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AD-45C5-A93E-BA85DD741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53680"/>
        <c:axId val="186979392"/>
      </c:scatterChart>
      <c:valAx>
        <c:axId val="186653680"/>
        <c:scaling>
          <c:orientation val="minMax"/>
          <c:max val="2036"/>
          <c:min val="1896"/>
        </c:scaling>
        <c:delete val="0"/>
        <c:axPos val="b"/>
        <c:numFmt formatCode="General" sourceLinked="1"/>
        <c:majorTickMark val="out"/>
        <c:minorTickMark val="none"/>
        <c:tickLblPos val="nextTo"/>
        <c:crossAx val="186979392"/>
        <c:crosses val="autoZero"/>
        <c:crossBetween val="midCat"/>
      </c:valAx>
      <c:valAx>
        <c:axId val="186979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66536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Graph!$A$2039:$A$2211</c:f>
              <c:numCache>
                <c:formatCode>General</c:formatCode>
                <c:ptCount val="173"/>
                <c:pt idx="0">
                  <c:v>2038</c:v>
                </c:pt>
                <c:pt idx="1">
                  <c:v>2039</c:v>
                </c:pt>
                <c:pt idx="2">
                  <c:v>2040</c:v>
                </c:pt>
                <c:pt idx="3">
                  <c:v>2041</c:v>
                </c:pt>
                <c:pt idx="4">
                  <c:v>2042</c:v>
                </c:pt>
                <c:pt idx="5">
                  <c:v>2043</c:v>
                </c:pt>
                <c:pt idx="6">
                  <c:v>2044</c:v>
                </c:pt>
                <c:pt idx="7">
                  <c:v>2045</c:v>
                </c:pt>
                <c:pt idx="8">
                  <c:v>2046</c:v>
                </c:pt>
                <c:pt idx="9">
                  <c:v>2047</c:v>
                </c:pt>
                <c:pt idx="10">
                  <c:v>2048</c:v>
                </c:pt>
                <c:pt idx="11">
                  <c:v>2049</c:v>
                </c:pt>
                <c:pt idx="12">
                  <c:v>2050</c:v>
                </c:pt>
                <c:pt idx="13">
                  <c:v>2051</c:v>
                </c:pt>
                <c:pt idx="14">
                  <c:v>2052</c:v>
                </c:pt>
                <c:pt idx="15">
                  <c:v>2053</c:v>
                </c:pt>
                <c:pt idx="16">
                  <c:v>2054</c:v>
                </c:pt>
                <c:pt idx="17">
                  <c:v>2055</c:v>
                </c:pt>
                <c:pt idx="18">
                  <c:v>2056</c:v>
                </c:pt>
                <c:pt idx="19">
                  <c:v>2057</c:v>
                </c:pt>
                <c:pt idx="20">
                  <c:v>2058</c:v>
                </c:pt>
                <c:pt idx="21">
                  <c:v>2059</c:v>
                </c:pt>
                <c:pt idx="22">
                  <c:v>2060</c:v>
                </c:pt>
                <c:pt idx="23">
                  <c:v>2061</c:v>
                </c:pt>
                <c:pt idx="24">
                  <c:v>2062</c:v>
                </c:pt>
                <c:pt idx="25">
                  <c:v>2063</c:v>
                </c:pt>
                <c:pt idx="26">
                  <c:v>2064</c:v>
                </c:pt>
                <c:pt idx="27">
                  <c:v>2065</c:v>
                </c:pt>
                <c:pt idx="28">
                  <c:v>2066</c:v>
                </c:pt>
                <c:pt idx="29">
                  <c:v>2067</c:v>
                </c:pt>
                <c:pt idx="30">
                  <c:v>2068</c:v>
                </c:pt>
                <c:pt idx="31">
                  <c:v>2069</c:v>
                </c:pt>
                <c:pt idx="32">
                  <c:v>2070</c:v>
                </c:pt>
                <c:pt idx="33">
                  <c:v>2071</c:v>
                </c:pt>
                <c:pt idx="34">
                  <c:v>2072</c:v>
                </c:pt>
                <c:pt idx="35">
                  <c:v>2073</c:v>
                </c:pt>
                <c:pt idx="36">
                  <c:v>2074</c:v>
                </c:pt>
                <c:pt idx="37">
                  <c:v>2075</c:v>
                </c:pt>
                <c:pt idx="38">
                  <c:v>2076</c:v>
                </c:pt>
                <c:pt idx="39">
                  <c:v>2077</c:v>
                </c:pt>
                <c:pt idx="40">
                  <c:v>2078</c:v>
                </c:pt>
                <c:pt idx="41">
                  <c:v>2079</c:v>
                </c:pt>
                <c:pt idx="42">
                  <c:v>2080</c:v>
                </c:pt>
                <c:pt idx="43">
                  <c:v>2081</c:v>
                </c:pt>
                <c:pt idx="44">
                  <c:v>2082</c:v>
                </c:pt>
                <c:pt idx="45">
                  <c:v>2083</c:v>
                </c:pt>
                <c:pt idx="46">
                  <c:v>2084</c:v>
                </c:pt>
                <c:pt idx="47">
                  <c:v>2085</c:v>
                </c:pt>
                <c:pt idx="48">
                  <c:v>2086</c:v>
                </c:pt>
                <c:pt idx="49">
                  <c:v>2087</c:v>
                </c:pt>
                <c:pt idx="50">
                  <c:v>2088</c:v>
                </c:pt>
                <c:pt idx="51">
                  <c:v>2089</c:v>
                </c:pt>
                <c:pt idx="52">
                  <c:v>2090</c:v>
                </c:pt>
                <c:pt idx="53">
                  <c:v>2091</c:v>
                </c:pt>
                <c:pt idx="54">
                  <c:v>2092</c:v>
                </c:pt>
                <c:pt idx="55">
                  <c:v>2093</c:v>
                </c:pt>
                <c:pt idx="56">
                  <c:v>2094</c:v>
                </c:pt>
                <c:pt idx="57">
                  <c:v>2095</c:v>
                </c:pt>
                <c:pt idx="58">
                  <c:v>2096</c:v>
                </c:pt>
                <c:pt idx="59">
                  <c:v>2097</c:v>
                </c:pt>
                <c:pt idx="60">
                  <c:v>2098</c:v>
                </c:pt>
                <c:pt idx="61">
                  <c:v>2099</c:v>
                </c:pt>
                <c:pt idx="62">
                  <c:v>2100</c:v>
                </c:pt>
                <c:pt idx="63">
                  <c:v>2101</c:v>
                </c:pt>
                <c:pt idx="64">
                  <c:v>2102</c:v>
                </c:pt>
                <c:pt idx="65">
                  <c:v>2103</c:v>
                </c:pt>
                <c:pt idx="66">
                  <c:v>2104</c:v>
                </c:pt>
                <c:pt idx="67">
                  <c:v>2105</c:v>
                </c:pt>
                <c:pt idx="68">
                  <c:v>2106</c:v>
                </c:pt>
                <c:pt idx="69">
                  <c:v>2107</c:v>
                </c:pt>
                <c:pt idx="70">
                  <c:v>2108</c:v>
                </c:pt>
                <c:pt idx="71">
                  <c:v>2109</c:v>
                </c:pt>
                <c:pt idx="72">
                  <c:v>2110</c:v>
                </c:pt>
                <c:pt idx="73">
                  <c:v>2111</c:v>
                </c:pt>
                <c:pt idx="74">
                  <c:v>2112</c:v>
                </c:pt>
                <c:pt idx="75">
                  <c:v>2113</c:v>
                </c:pt>
                <c:pt idx="76">
                  <c:v>2114</c:v>
                </c:pt>
                <c:pt idx="77">
                  <c:v>2115</c:v>
                </c:pt>
                <c:pt idx="78">
                  <c:v>2116</c:v>
                </c:pt>
                <c:pt idx="79">
                  <c:v>2117</c:v>
                </c:pt>
                <c:pt idx="80">
                  <c:v>2118</c:v>
                </c:pt>
                <c:pt idx="81">
                  <c:v>2119</c:v>
                </c:pt>
                <c:pt idx="82">
                  <c:v>2120</c:v>
                </c:pt>
                <c:pt idx="83">
                  <c:v>2121</c:v>
                </c:pt>
                <c:pt idx="84">
                  <c:v>2122</c:v>
                </c:pt>
                <c:pt idx="85">
                  <c:v>2123</c:v>
                </c:pt>
                <c:pt idx="86">
                  <c:v>2124</c:v>
                </c:pt>
                <c:pt idx="87">
                  <c:v>2125</c:v>
                </c:pt>
                <c:pt idx="88">
                  <c:v>2126</c:v>
                </c:pt>
                <c:pt idx="89">
                  <c:v>2127</c:v>
                </c:pt>
                <c:pt idx="90">
                  <c:v>2128</c:v>
                </c:pt>
                <c:pt idx="91">
                  <c:v>2129</c:v>
                </c:pt>
                <c:pt idx="92">
                  <c:v>2130</c:v>
                </c:pt>
                <c:pt idx="93">
                  <c:v>2131</c:v>
                </c:pt>
                <c:pt idx="94">
                  <c:v>2132</c:v>
                </c:pt>
                <c:pt idx="95">
                  <c:v>2133</c:v>
                </c:pt>
                <c:pt idx="96">
                  <c:v>2134</c:v>
                </c:pt>
                <c:pt idx="97">
                  <c:v>2135</c:v>
                </c:pt>
                <c:pt idx="98">
                  <c:v>2136</c:v>
                </c:pt>
                <c:pt idx="99">
                  <c:v>2137</c:v>
                </c:pt>
                <c:pt idx="100">
                  <c:v>2138</c:v>
                </c:pt>
                <c:pt idx="101">
                  <c:v>2139</c:v>
                </c:pt>
                <c:pt idx="102">
                  <c:v>2140</c:v>
                </c:pt>
                <c:pt idx="103">
                  <c:v>2141</c:v>
                </c:pt>
                <c:pt idx="104">
                  <c:v>2142</c:v>
                </c:pt>
                <c:pt idx="105">
                  <c:v>2143</c:v>
                </c:pt>
                <c:pt idx="106">
                  <c:v>2144</c:v>
                </c:pt>
                <c:pt idx="107">
                  <c:v>2145</c:v>
                </c:pt>
                <c:pt idx="108">
                  <c:v>2146</c:v>
                </c:pt>
                <c:pt idx="109">
                  <c:v>2147</c:v>
                </c:pt>
                <c:pt idx="110">
                  <c:v>2148</c:v>
                </c:pt>
                <c:pt idx="111">
                  <c:v>2149</c:v>
                </c:pt>
                <c:pt idx="112">
                  <c:v>2150</c:v>
                </c:pt>
                <c:pt idx="113">
                  <c:v>2151</c:v>
                </c:pt>
                <c:pt idx="114">
                  <c:v>2152</c:v>
                </c:pt>
                <c:pt idx="115">
                  <c:v>2153</c:v>
                </c:pt>
                <c:pt idx="116">
                  <c:v>2154</c:v>
                </c:pt>
                <c:pt idx="117">
                  <c:v>2155</c:v>
                </c:pt>
                <c:pt idx="118">
                  <c:v>2156</c:v>
                </c:pt>
                <c:pt idx="119">
                  <c:v>2157</c:v>
                </c:pt>
                <c:pt idx="120">
                  <c:v>2158</c:v>
                </c:pt>
                <c:pt idx="121">
                  <c:v>2159</c:v>
                </c:pt>
                <c:pt idx="122">
                  <c:v>2160</c:v>
                </c:pt>
                <c:pt idx="123">
                  <c:v>2161</c:v>
                </c:pt>
                <c:pt idx="124">
                  <c:v>2162</c:v>
                </c:pt>
                <c:pt idx="125">
                  <c:v>2163</c:v>
                </c:pt>
                <c:pt idx="126">
                  <c:v>2164</c:v>
                </c:pt>
                <c:pt idx="127">
                  <c:v>2165</c:v>
                </c:pt>
                <c:pt idx="128">
                  <c:v>2166</c:v>
                </c:pt>
                <c:pt idx="129">
                  <c:v>2167</c:v>
                </c:pt>
                <c:pt idx="130">
                  <c:v>2168</c:v>
                </c:pt>
                <c:pt idx="131">
                  <c:v>2169</c:v>
                </c:pt>
                <c:pt idx="132">
                  <c:v>2170</c:v>
                </c:pt>
                <c:pt idx="133">
                  <c:v>2171</c:v>
                </c:pt>
                <c:pt idx="134">
                  <c:v>2172</c:v>
                </c:pt>
                <c:pt idx="135">
                  <c:v>2173</c:v>
                </c:pt>
                <c:pt idx="136">
                  <c:v>2174</c:v>
                </c:pt>
                <c:pt idx="137">
                  <c:v>2175</c:v>
                </c:pt>
                <c:pt idx="138">
                  <c:v>2176</c:v>
                </c:pt>
                <c:pt idx="139">
                  <c:v>2177</c:v>
                </c:pt>
                <c:pt idx="140">
                  <c:v>2178</c:v>
                </c:pt>
                <c:pt idx="141">
                  <c:v>2179</c:v>
                </c:pt>
                <c:pt idx="142">
                  <c:v>2180</c:v>
                </c:pt>
                <c:pt idx="143">
                  <c:v>2181</c:v>
                </c:pt>
                <c:pt idx="144">
                  <c:v>2182</c:v>
                </c:pt>
                <c:pt idx="145">
                  <c:v>2183</c:v>
                </c:pt>
                <c:pt idx="146">
                  <c:v>2184</c:v>
                </c:pt>
                <c:pt idx="147">
                  <c:v>2185</c:v>
                </c:pt>
                <c:pt idx="148">
                  <c:v>2186</c:v>
                </c:pt>
                <c:pt idx="149">
                  <c:v>2187</c:v>
                </c:pt>
                <c:pt idx="150">
                  <c:v>2188</c:v>
                </c:pt>
                <c:pt idx="151">
                  <c:v>2189</c:v>
                </c:pt>
                <c:pt idx="152">
                  <c:v>2190</c:v>
                </c:pt>
                <c:pt idx="153">
                  <c:v>2191</c:v>
                </c:pt>
                <c:pt idx="154">
                  <c:v>2192</c:v>
                </c:pt>
                <c:pt idx="155">
                  <c:v>2193</c:v>
                </c:pt>
                <c:pt idx="156">
                  <c:v>2194</c:v>
                </c:pt>
                <c:pt idx="157">
                  <c:v>2195</c:v>
                </c:pt>
                <c:pt idx="158">
                  <c:v>2196</c:v>
                </c:pt>
                <c:pt idx="159">
                  <c:v>2197</c:v>
                </c:pt>
                <c:pt idx="160">
                  <c:v>2198</c:v>
                </c:pt>
                <c:pt idx="161">
                  <c:v>2199</c:v>
                </c:pt>
                <c:pt idx="162">
                  <c:v>2200</c:v>
                </c:pt>
                <c:pt idx="163">
                  <c:v>2201</c:v>
                </c:pt>
                <c:pt idx="164">
                  <c:v>2202</c:v>
                </c:pt>
                <c:pt idx="165">
                  <c:v>2203</c:v>
                </c:pt>
                <c:pt idx="166">
                  <c:v>2204</c:v>
                </c:pt>
                <c:pt idx="167">
                  <c:v>2205</c:v>
                </c:pt>
                <c:pt idx="168">
                  <c:v>2206</c:v>
                </c:pt>
                <c:pt idx="169">
                  <c:v>2207</c:v>
                </c:pt>
                <c:pt idx="170">
                  <c:v>2208</c:v>
                </c:pt>
                <c:pt idx="171">
                  <c:v>2209</c:v>
                </c:pt>
                <c:pt idx="172">
                  <c:v>2210</c:v>
                </c:pt>
              </c:numCache>
            </c:numRef>
          </c:xVal>
          <c:yVal>
            <c:numRef>
              <c:f>Graph!$D$2040:$D$2210</c:f>
              <c:numCache>
                <c:formatCode>General</c:formatCode>
                <c:ptCount val="171"/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61-426F-8BC4-67E9EDB9D187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Graph!$A$2039:$A$2211</c:f>
              <c:numCache>
                <c:formatCode>General</c:formatCode>
                <c:ptCount val="173"/>
                <c:pt idx="0">
                  <c:v>2038</c:v>
                </c:pt>
                <c:pt idx="1">
                  <c:v>2039</c:v>
                </c:pt>
                <c:pt idx="2">
                  <c:v>2040</c:v>
                </c:pt>
                <c:pt idx="3">
                  <c:v>2041</c:v>
                </c:pt>
                <c:pt idx="4">
                  <c:v>2042</c:v>
                </c:pt>
                <c:pt idx="5">
                  <c:v>2043</c:v>
                </c:pt>
                <c:pt idx="6">
                  <c:v>2044</c:v>
                </c:pt>
                <c:pt idx="7">
                  <c:v>2045</c:v>
                </c:pt>
                <c:pt idx="8">
                  <c:v>2046</c:v>
                </c:pt>
                <c:pt idx="9">
                  <c:v>2047</c:v>
                </c:pt>
                <c:pt idx="10">
                  <c:v>2048</c:v>
                </c:pt>
                <c:pt idx="11">
                  <c:v>2049</c:v>
                </c:pt>
                <c:pt idx="12">
                  <c:v>2050</c:v>
                </c:pt>
                <c:pt idx="13">
                  <c:v>2051</c:v>
                </c:pt>
                <c:pt idx="14">
                  <c:v>2052</c:v>
                </c:pt>
                <c:pt idx="15">
                  <c:v>2053</c:v>
                </c:pt>
                <c:pt idx="16">
                  <c:v>2054</c:v>
                </c:pt>
                <c:pt idx="17">
                  <c:v>2055</c:v>
                </c:pt>
                <c:pt idx="18">
                  <c:v>2056</c:v>
                </c:pt>
                <c:pt idx="19">
                  <c:v>2057</c:v>
                </c:pt>
                <c:pt idx="20">
                  <c:v>2058</c:v>
                </c:pt>
                <c:pt idx="21">
                  <c:v>2059</c:v>
                </c:pt>
                <c:pt idx="22">
                  <c:v>2060</c:v>
                </c:pt>
                <c:pt idx="23">
                  <c:v>2061</c:v>
                </c:pt>
                <c:pt idx="24">
                  <c:v>2062</c:v>
                </c:pt>
                <c:pt idx="25">
                  <c:v>2063</c:v>
                </c:pt>
                <c:pt idx="26">
                  <c:v>2064</c:v>
                </c:pt>
                <c:pt idx="27">
                  <c:v>2065</c:v>
                </c:pt>
                <c:pt idx="28">
                  <c:v>2066</c:v>
                </c:pt>
                <c:pt idx="29">
                  <c:v>2067</c:v>
                </c:pt>
                <c:pt idx="30">
                  <c:v>2068</c:v>
                </c:pt>
                <c:pt idx="31">
                  <c:v>2069</c:v>
                </c:pt>
                <c:pt idx="32">
                  <c:v>2070</c:v>
                </c:pt>
                <c:pt idx="33">
                  <c:v>2071</c:v>
                </c:pt>
                <c:pt idx="34">
                  <c:v>2072</c:v>
                </c:pt>
                <c:pt idx="35">
                  <c:v>2073</c:v>
                </c:pt>
                <c:pt idx="36">
                  <c:v>2074</c:v>
                </c:pt>
                <c:pt idx="37">
                  <c:v>2075</c:v>
                </c:pt>
                <c:pt idx="38">
                  <c:v>2076</c:v>
                </c:pt>
                <c:pt idx="39">
                  <c:v>2077</c:v>
                </c:pt>
                <c:pt idx="40">
                  <c:v>2078</c:v>
                </c:pt>
                <c:pt idx="41">
                  <c:v>2079</c:v>
                </c:pt>
                <c:pt idx="42">
                  <c:v>2080</c:v>
                </c:pt>
                <c:pt idx="43">
                  <c:v>2081</c:v>
                </c:pt>
                <c:pt idx="44">
                  <c:v>2082</c:v>
                </c:pt>
                <c:pt idx="45">
                  <c:v>2083</c:v>
                </c:pt>
                <c:pt idx="46">
                  <c:v>2084</c:v>
                </c:pt>
                <c:pt idx="47">
                  <c:v>2085</c:v>
                </c:pt>
                <c:pt idx="48">
                  <c:v>2086</c:v>
                </c:pt>
                <c:pt idx="49">
                  <c:v>2087</c:v>
                </c:pt>
                <c:pt idx="50">
                  <c:v>2088</c:v>
                </c:pt>
                <c:pt idx="51">
                  <c:v>2089</c:v>
                </c:pt>
                <c:pt idx="52">
                  <c:v>2090</c:v>
                </c:pt>
                <c:pt idx="53">
                  <c:v>2091</c:v>
                </c:pt>
                <c:pt idx="54">
                  <c:v>2092</c:v>
                </c:pt>
                <c:pt idx="55">
                  <c:v>2093</c:v>
                </c:pt>
                <c:pt idx="56">
                  <c:v>2094</c:v>
                </c:pt>
                <c:pt idx="57">
                  <c:v>2095</c:v>
                </c:pt>
                <c:pt idx="58">
                  <c:v>2096</c:v>
                </c:pt>
                <c:pt idx="59">
                  <c:v>2097</c:v>
                </c:pt>
                <c:pt idx="60">
                  <c:v>2098</c:v>
                </c:pt>
                <c:pt idx="61">
                  <c:v>2099</c:v>
                </c:pt>
                <c:pt idx="62">
                  <c:v>2100</c:v>
                </c:pt>
                <c:pt idx="63">
                  <c:v>2101</c:v>
                </c:pt>
                <c:pt idx="64">
                  <c:v>2102</c:v>
                </c:pt>
                <c:pt idx="65">
                  <c:v>2103</c:v>
                </c:pt>
                <c:pt idx="66">
                  <c:v>2104</c:v>
                </c:pt>
                <c:pt idx="67">
                  <c:v>2105</c:v>
                </c:pt>
                <c:pt idx="68">
                  <c:v>2106</c:v>
                </c:pt>
                <c:pt idx="69">
                  <c:v>2107</c:v>
                </c:pt>
                <c:pt idx="70">
                  <c:v>2108</c:v>
                </c:pt>
                <c:pt idx="71">
                  <c:v>2109</c:v>
                </c:pt>
                <c:pt idx="72">
                  <c:v>2110</c:v>
                </c:pt>
                <c:pt idx="73">
                  <c:v>2111</c:v>
                </c:pt>
                <c:pt idx="74">
                  <c:v>2112</c:v>
                </c:pt>
                <c:pt idx="75">
                  <c:v>2113</c:v>
                </c:pt>
                <c:pt idx="76">
                  <c:v>2114</c:v>
                </c:pt>
                <c:pt idx="77">
                  <c:v>2115</c:v>
                </c:pt>
                <c:pt idx="78">
                  <c:v>2116</c:v>
                </c:pt>
                <c:pt idx="79">
                  <c:v>2117</c:v>
                </c:pt>
                <c:pt idx="80">
                  <c:v>2118</c:v>
                </c:pt>
                <c:pt idx="81">
                  <c:v>2119</c:v>
                </c:pt>
                <c:pt idx="82">
                  <c:v>2120</c:v>
                </c:pt>
                <c:pt idx="83">
                  <c:v>2121</c:v>
                </c:pt>
                <c:pt idx="84">
                  <c:v>2122</c:v>
                </c:pt>
                <c:pt idx="85">
                  <c:v>2123</c:v>
                </c:pt>
                <c:pt idx="86">
                  <c:v>2124</c:v>
                </c:pt>
                <c:pt idx="87">
                  <c:v>2125</c:v>
                </c:pt>
                <c:pt idx="88">
                  <c:v>2126</c:v>
                </c:pt>
                <c:pt idx="89">
                  <c:v>2127</c:v>
                </c:pt>
                <c:pt idx="90">
                  <c:v>2128</c:v>
                </c:pt>
                <c:pt idx="91">
                  <c:v>2129</c:v>
                </c:pt>
                <c:pt idx="92">
                  <c:v>2130</c:v>
                </c:pt>
                <c:pt idx="93">
                  <c:v>2131</c:v>
                </c:pt>
                <c:pt idx="94">
                  <c:v>2132</c:v>
                </c:pt>
                <c:pt idx="95">
                  <c:v>2133</c:v>
                </c:pt>
                <c:pt idx="96">
                  <c:v>2134</c:v>
                </c:pt>
                <c:pt idx="97">
                  <c:v>2135</c:v>
                </c:pt>
                <c:pt idx="98">
                  <c:v>2136</c:v>
                </c:pt>
                <c:pt idx="99">
                  <c:v>2137</c:v>
                </c:pt>
                <c:pt idx="100">
                  <c:v>2138</c:v>
                </c:pt>
                <c:pt idx="101">
                  <c:v>2139</c:v>
                </c:pt>
                <c:pt idx="102">
                  <c:v>2140</c:v>
                </c:pt>
                <c:pt idx="103">
                  <c:v>2141</c:v>
                </c:pt>
                <c:pt idx="104">
                  <c:v>2142</c:v>
                </c:pt>
                <c:pt idx="105">
                  <c:v>2143</c:v>
                </c:pt>
                <c:pt idx="106">
                  <c:v>2144</c:v>
                </c:pt>
                <c:pt idx="107">
                  <c:v>2145</c:v>
                </c:pt>
                <c:pt idx="108">
                  <c:v>2146</c:v>
                </c:pt>
                <c:pt idx="109">
                  <c:v>2147</c:v>
                </c:pt>
                <c:pt idx="110">
                  <c:v>2148</c:v>
                </c:pt>
                <c:pt idx="111">
                  <c:v>2149</c:v>
                </c:pt>
                <c:pt idx="112">
                  <c:v>2150</c:v>
                </c:pt>
                <c:pt idx="113">
                  <c:v>2151</c:v>
                </c:pt>
                <c:pt idx="114">
                  <c:v>2152</c:v>
                </c:pt>
                <c:pt idx="115">
                  <c:v>2153</c:v>
                </c:pt>
                <c:pt idx="116">
                  <c:v>2154</c:v>
                </c:pt>
                <c:pt idx="117">
                  <c:v>2155</c:v>
                </c:pt>
                <c:pt idx="118">
                  <c:v>2156</c:v>
                </c:pt>
                <c:pt idx="119">
                  <c:v>2157</c:v>
                </c:pt>
                <c:pt idx="120">
                  <c:v>2158</c:v>
                </c:pt>
                <c:pt idx="121">
                  <c:v>2159</c:v>
                </c:pt>
                <c:pt idx="122">
                  <c:v>2160</c:v>
                </c:pt>
                <c:pt idx="123">
                  <c:v>2161</c:v>
                </c:pt>
                <c:pt idx="124">
                  <c:v>2162</c:v>
                </c:pt>
                <c:pt idx="125">
                  <c:v>2163</c:v>
                </c:pt>
                <c:pt idx="126">
                  <c:v>2164</c:v>
                </c:pt>
                <c:pt idx="127">
                  <c:v>2165</c:v>
                </c:pt>
                <c:pt idx="128">
                  <c:v>2166</c:v>
                </c:pt>
                <c:pt idx="129">
                  <c:v>2167</c:v>
                </c:pt>
                <c:pt idx="130">
                  <c:v>2168</c:v>
                </c:pt>
                <c:pt idx="131">
                  <c:v>2169</c:v>
                </c:pt>
                <c:pt idx="132">
                  <c:v>2170</c:v>
                </c:pt>
                <c:pt idx="133">
                  <c:v>2171</c:v>
                </c:pt>
                <c:pt idx="134">
                  <c:v>2172</c:v>
                </c:pt>
                <c:pt idx="135">
                  <c:v>2173</c:v>
                </c:pt>
                <c:pt idx="136">
                  <c:v>2174</c:v>
                </c:pt>
                <c:pt idx="137">
                  <c:v>2175</c:v>
                </c:pt>
                <c:pt idx="138">
                  <c:v>2176</c:v>
                </c:pt>
                <c:pt idx="139">
                  <c:v>2177</c:v>
                </c:pt>
                <c:pt idx="140">
                  <c:v>2178</c:v>
                </c:pt>
                <c:pt idx="141">
                  <c:v>2179</c:v>
                </c:pt>
                <c:pt idx="142">
                  <c:v>2180</c:v>
                </c:pt>
                <c:pt idx="143">
                  <c:v>2181</c:v>
                </c:pt>
                <c:pt idx="144">
                  <c:v>2182</c:v>
                </c:pt>
                <c:pt idx="145">
                  <c:v>2183</c:v>
                </c:pt>
                <c:pt idx="146">
                  <c:v>2184</c:v>
                </c:pt>
                <c:pt idx="147">
                  <c:v>2185</c:v>
                </c:pt>
                <c:pt idx="148">
                  <c:v>2186</c:v>
                </c:pt>
                <c:pt idx="149">
                  <c:v>2187</c:v>
                </c:pt>
                <c:pt idx="150">
                  <c:v>2188</c:v>
                </c:pt>
                <c:pt idx="151">
                  <c:v>2189</c:v>
                </c:pt>
                <c:pt idx="152">
                  <c:v>2190</c:v>
                </c:pt>
                <c:pt idx="153">
                  <c:v>2191</c:v>
                </c:pt>
                <c:pt idx="154">
                  <c:v>2192</c:v>
                </c:pt>
                <c:pt idx="155">
                  <c:v>2193</c:v>
                </c:pt>
                <c:pt idx="156">
                  <c:v>2194</c:v>
                </c:pt>
                <c:pt idx="157">
                  <c:v>2195</c:v>
                </c:pt>
                <c:pt idx="158">
                  <c:v>2196</c:v>
                </c:pt>
                <c:pt idx="159">
                  <c:v>2197</c:v>
                </c:pt>
                <c:pt idx="160">
                  <c:v>2198</c:v>
                </c:pt>
                <c:pt idx="161">
                  <c:v>2199</c:v>
                </c:pt>
                <c:pt idx="162">
                  <c:v>2200</c:v>
                </c:pt>
                <c:pt idx="163">
                  <c:v>2201</c:v>
                </c:pt>
                <c:pt idx="164">
                  <c:v>2202</c:v>
                </c:pt>
                <c:pt idx="165">
                  <c:v>2203</c:v>
                </c:pt>
                <c:pt idx="166">
                  <c:v>2204</c:v>
                </c:pt>
                <c:pt idx="167">
                  <c:v>2205</c:v>
                </c:pt>
                <c:pt idx="168">
                  <c:v>2206</c:v>
                </c:pt>
                <c:pt idx="169">
                  <c:v>2207</c:v>
                </c:pt>
                <c:pt idx="170">
                  <c:v>2208</c:v>
                </c:pt>
                <c:pt idx="171">
                  <c:v>2209</c:v>
                </c:pt>
                <c:pt idx="172">
                  <c:v>2210</c:v>
                </c:pt>
              </c:numCache>
            </c:numRef>
          </c:xVal>
          <c:yVal>
            <c:numRef>
              <c:f>Graph!$B$2040:$B$2210</c:f>
              <c:numCache>
                <c:formatCode>General</c:formatCode>
                <c:ptCount val="171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61-426F-8BC4-67E9EDB9D187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Graph!$A$2039:$A$2211</c:f>
              <c:numCache>
                <c:formatCode>General</c:formatCode>
                <c:ptCount val="173"/>
                <c:pt idx="0">
                  <c:v>2038</c:v>
                </c:pt>
                <c:pt idx="1">
                  <c:v>2039</c:v>
                </c:pt>
                <c:pt idx="2">
                  <c:v>2040</c:v>
                </c:pt>
                <c:pt idx="3">
                  <c:v>2041</c:v>
                </c:pt>
                <c:pt idx="4">
                  <c:v>2042</c:v>
                </c:pt>
                <c:pt idx="5">
                  <c:v>2043</c:v>
                </c:pt>
                <c:pt idx="6">
                  <c:v>2044</c:v>
                </c:pt>
                <c:pt idx="7">
                  <c:v>2045</c:v>
                </c:pt>
                <c:pt idx="8">
                  <c:v>2046</c:v>
                </c:pt>
                <c:pt idx="9">
                  <c:v>2047</c:v>
                </c:pt>
                <c:pt idx="10">
                  <c:v>2048</c:v>
                </c:pt>
                <c:pt idx="11">
                  <c:v>2049</c:v>
                </c:pt>
                <c:pt idx="12">
                  <c:v>2050</c:v>
                </c:pt>
                <c:pt idx="13">
                  <c:v>2051</c:v>
                </c:pt>
                <c:pt idx="14">
                  <c:v>2052</c:v>
                </c:pt>
                <c:pt idx="15">
                  <c:v>2053</c:v>
                </c:pt>
                <c:pt idx="16">
                  <c:v>2054</c:v>
                </c:pt>
                <c:pt idx="17">
                  <c:v>2055</c:v>
                </c:pt>
                <c:pt idx="18">
                  <c:v>2056</c:v>
                </c:pt>
                <c:pt idx="19">
                  <c:v>2057</c:v>
                </c:pt>
                <c:pt idx="20">
                  <c:v>2058</c:v>
                </c:pt>
                <c:pt idx="21">
                  <c:v>2059</c:v>
                </c:pt>
                <c:pt idx="22">
                  <c:v>2060</c:v>
                </c:pt>
                <c:pt idx="23">
                  <c:v>2061</c:v>
                </c:pt>
                <c:pt idx="24">
                  <c:v>2062</c:v>
                </c:pt>
                <c:pt idx="25">
                  <c:v>2063</c:v>
                </c:pt>
                <c:pt idx="26">
                  <c:v>2064</c:v>
                </c:pt>
                <c:pt idx="27">
                  <c:v>2065</c:v>
                </c:pt>
                <c:pt idx="28">
                  <c:v>2066</c:v>
                </c:pt>
                <c:pt idx="29">
                  <c:v>2067</c:v>
                </c:pt>
                <c:pt idx="30">
                  <c:v>2068</c:v>
                </c:pt>
                <c:pt idx="31">
                  <c:v>2069</c:v>
                </c:pt>
                <c:pt idx="32">
                  <c:v>2070</c:v>
                </c:pt>
                <c:pt idx="33">
                  <c:v>2071</c:v>
                </c:pt>
                <c:pt idx="34">
                  <c:v>2072</c:v>
                </c:pt>
                <c:pt idx="35">
                  <c:v>2073</c:v>
                </c:pt>
                <c:pt idx="36">
                  <c:v>2074</c:v>
                </c:pt>
                <c:pt idx="37">
                  <c:v>2075</c:v>
                </c:pt>
                <c:pt idx="38">
                  <c:v>2076</c:v>
                </c:pt>
                <c:pt idx="39">
                  <c:v>2077</c:v>
                </c:pt>
                <c:pt idx="40">
                  <c:v>2078</c:v>
                </c:pt>
                <c:pt idx="41">
                  <c:v>2079</c:v>
                </c:pt>
                <c:pt idx="42">
                  <c:v>2080</c:v>
                </c:pt>
                <c:pt idx="43">
                  <c:v>2081</c:v>
                </c:pt>
                <c:pt idx="44">
                  <c:v>2082</c:v>
                </c:pt>
                <c:pt idx="45">
                  <c:v>2083</c:v>
                </c:pt>
                <c:pt idx="46">
                  <c:v>2084</c:v>
                </c:pt>
                <c:pt idx="47">
                  <c:v>2085</c:v>
                </c:pt>
                <c:pt idx="48">
                  <c:v>2086</c:v>
                </c:pt>
                <c:pt idx="49">
                  <c:v>2087</c:v>
                </c:pt>
                <c:pt idx="50">
                  <c:v>2088</c:v>
                </c:pt>
                <c:pt idx="51">
                  <c:v>2089</c:v>
                </c:pt>
                <c:pt idx="52">
                  <c:v>2090</c:v>
                </c:pt>
                <c:pt idx="53">
                  <c:v>2091</c:v>
                </c:pt>
                <c:pt idx="54">
                  <c:v>2092</c:v>
                </c:pt>
                <c:pt idx="55">
                  <c:v>2093</c:v>
                </c:pt>
                <c:pt idx="56">
                  <c:v>2094</c:v>
                </c:pt>
                <c:pt idx="57">
                  <c:v>2095</c:v>
                </c:pt>
                <c:pt idx="58">
                  <c:v>2096</c:v>
                </c:pt>
                <c:pt idx="59">
                  <c:v>2097</c:v>
                </c:pt>
                <c:pt idx="60">
                  <c:v>2098</c:v>
                </c:pt>
                <c:pt idx="61">
                  <c:v>2099</c:v>
                </c:pt>
                <c:pt idx="62">
                  <c:v>2100</c:v>
                </c:pt>
                <c:pt idx="63">
                  <c:v>2101</c:v>
                </c:pt>
                <c:pt idx="64">
                  <c:v>2102</c:v>
                </c:pt>
                <c:pt idx="65">
                  <c:v>2103</c:v>
                </c:pt>
                <c:pt idx="66">
                  <c:v>2104</c:v>
                </c:pt>
                <c:pt idx="67">
                  <c:v>2105</c:v>
                </c:pt>
                <c:pt idx="68">
                  <c:v>2106</c:v>
                </c:pt>
                <c:pt idx="69">
                  <c:v>2107</c:v>
                </c:pt>
                <c:pt idx="70">
                  <c:v>2108</c:v>
                </c:pt>
                <c:pt idx="71">
                  <c:v>2109</c:v>
                </c:pt>
                <c:pt idx="72">
                  <c:v>2110</c:v>
                </c:pt>
                <c:pt idx="73">
                  <c:v>2111</c:v>
                </c:pt>
                <c:pt idx="74">
                  <c:v>2112</c:v>
                </c:pt>
                <c:pt idx="75">
                  <c:v>2113</c:v>
                </c:pt>
                <c:pt idx="76">
                  <c:v>2114</c:v>
                </c:pt>
                <c:pt idx="77">
                  <c:v>2115</c:v>
                </c:pt>
                <c:pt idx="78">
                  <c:v>2116</c:v>
                </c:pt>
                <c:pt idx="79">
                  <c:v>2117</c:v>
                </c:pt>
                <c:pt idx="80">
                  <c:v>2118</c:v>
                </c:pt>
                <c:pt idx="81">
                  <c:v>2119</c:v>
                </c:pt>
                <c:pt idx="82">
                  <c:v>2120</c:v>
                </c:pt>
                <c:pt idx="83">
                  <c:v>2121</c:v>
                </c:pt>
                <c:pt idx="84">
                  <c:v>2122</c:v>
                </c:pt>
                <c:pt idx="85">
                  <c:v>2123</c:v>
                </c:pt>
                <c:pt idx="86">
                  <c:v>2124</c:v>
                </c:pt>
                <c:pt idx="87">
                  <c:v>2125</c:v>
                </c:pt>
                <c:pt idx="88">
                  <c:v>2126</c:v>
                </c:pt>
                <c:pt idx="89">
                  <c:v>2127</c:v>
                </c:pt>
                <c:pt idx="90">
                  <c:v>2128</c:v>
                </c:pt>
                <c:pt idx="91">
                  <c:v>2129</c:v>
                </c:pt>
                <c:pt idx="92">
                  <c:v>2130</c:v>
                </c:pt>
                <c:pt idx="93">
                  <c:v>2131</c:v>
                </c:pt>
                <c:pt idx="94">
                  <c:v>2132</c:v>
                </c:pt>
                <c:pt idx="95">
                  <c:v>2133</c:v>
                </c:pt>
                <c:pt idx="96">
                  <c:v>2134</c:v>
                </c:pt>
                <c:pt idx="97">
                  <c:v>2135</c:v>
                </c:pt>
                <c:pt idx="98">
                  <c:v>2136</c:v>
                </c:pt>
                <c:pt idx="99">
                  <c:v>2137</c:v>
                </c:pt>
                <c:pt idx="100">
                  <c:v>2138</c:v>
                </c:pt>
                <c:pt idx="101">
                  <c:v>2139</c:v>
                </c:pt>
                <c:pt idx="102">
                  <c:v>2140</c:v>
                </c:pt>
                <c:pt idx="103">
                  <c:v>2141</c:v>
                </c:pt>
                <c:pt idx="104">
                  <c:v>2142</c:v>
                </c:pt>
                <c:pt idx="105">
                  <c:v>2143</c:v>
                </c:pt>
                <c:pt idx="106">
                  <c:v>2144</c:v>
                </c:pt>
                <c:pt idx="107">
                  <c:v>2145</c:v>
                </c:pt>
                <c:pt idx="108">
                  <c:v>2146</c:v>
                </c:pt>
                <c:pt idx="109">
                  <c:v>2147</c:v>
                </c:pt>
                <c:pt idx="110">
                  <c:v>2148</c:v>
                </c:pt>
                <c:pt idx="111">
                  <c:v>2149</c:v>
                </c:pt>
                <c:pt idx="112">
                  <c:v>2150</c:v>
                </c:pt>
                <c:pt idx="113">
                  <c:v>2151</c:v>
                </c:pt>
                <c:pt idx="114">
                  <c:v>2152</c:v>
                </c:pt>
                <c:pt idx="115">
                  <c:v>2153</c:v>
                </c:pt>
                <c:pt idx="116">
                  <c:v>2154</c:v>
                </c:pt>
                <c:pt idx="117">
                  <c:v>2155</c:v>
                </c:pt>
                <c:pt idx="118">
                  <c:v>2156</c:v>
                </c:pt>
                <c:pt idx="119">
                  <c:v>2157</c:v>
                </c:pt>
                <c:pt idx="120">
                  <c:v>2158</c:v>
                </c:pt>
                <c:pt idx="121">
                  <c:v>2159</c:v>
                </c:pt>
                <c:pt idx="122">
                  <c:v>2160</c:v>
                </c:pt>
                <c:pt idx="123">
                  <c:v>2161</c:v>
                </c:pt>
                <c:pt idx="124">
                  <c:v>2162</c:v>
                </c:pt>
                <c:pt idx="125">
                  <c:v>2163</c:v>
                </c:pt>
                <c:pt idx="126">
                  <c:v>2164</c:v>
                </c:pt>
                <c:pt idx="127">
                  <c:v>2165</c:v>
                </c:pt>
                <c:pt idx="128">
                  <c:v>2166</c:v>
                </c:pt>
                <c:pt idx="129">
                  <c:v>2167</c:v>
                </c:pt>
                <c:pt idx="130">
                  <c:v>2168</c:v>
                </c:pt>
                <c:pt idx="131">
                  <c:v>2169</c:v>
                </c:pt>
                <c:pt idx="132">
                  <c:v>2170</c:v>
                </c:pt>
                <c:pt idx="133">
                  <c:v>2171</c:v>
                </c:pt>
                <c:pt idx="134">
                  <c:v>2172</c:v>
                </c:pt>
                <c:pt idx="135">
                  <c:v>2173</c:v>
                </c:pt>
                <c:pt idx="136">
                  <c:v>2174</c:v>
                </c:pt>
                <c:pt idx="137">
                  <c:v>2175</c:v>
                </c:pt>
                <c:pt idx="138">
                  <c:v>2176</c:v>
                </c:pt>
                <c:pt idx="139">
                  <c:v>2177</c:v>
                </c:pt>
                <c:pt idx="140">
                  <c:v>2178</c:v>
                </c:pt>
                <c:pt idx="141">
                  <c:v>2179</c:v>
                </c:pt>
                <c:pt idx="142">
                  <c:v>2180</c:v>
                </c:pt>
                <c:pt idx="143">
                  <c:v>2181</c:v>
                </c:pt>
                <c:pt idx="144">
                  <c:v>2182</c:v>
                </c:pt>
                <c:pt idx="145">
                  <c:v>2183</c:v>
                </c:pt>
                <c:pt idx="146">
                  <c:v>2184</c:v>
                </c:pt>
                <c:pt idx="147">
                  <c:v>2185</c:v>
                </c:pt>
                <c:pt idx="148">
                  <c:v>2186</c:v>
                </c:pt>
                <c:pt idx="149">
                  <c:v>2187</c:v>
                </c:pt>
                <c:pt idx="150">
                  <c:v>2188</c:v>
                </c:pt>
                <c:pt idx="151">
                  <c:v>2189</c:v>
                </c:pt>
                <c:pt idx="152">
                  <c:v>2190</c:v>
                </c:pt>
                <c:pt idx="153">
                  <c:v>2191</c:v>
                </c:pt>
                <c:pt idx="154">
                  <c:v>2192</c:v>
                </c:pt>
                <c:pt idx="155">
                  <c:v>2193</c:v>
                </c:pt>
                <c:pt idx="156">
                  <c:v>2194</c:v>
                </c:pt>
                <c:pt idx="157">
                  <c:v>2195</c:v>
                </c:pt>
                <c:pt idx="158">
                  <c:v>2196</c:v>
                </c:pt>
                <c:pt idx="159">
                  <c:v>2197</c:v>
                </c:pt>
                <c:pt idx="160">
                  <c:v>2198</c:v>
                </c:pt>
                <c:pt idx="161">
                  <c:v>2199</c:v>
                </c:pt>
                <c:pt idx="162">
                  <c:v>2200</c:v>
                </c:pt>
                <c:pt idx="163">
                  <c:v>2201</c:v>
                </c:pt>
                <c:pt idx="164">
                  <c:v>2202</c:v>
                </c:pt>
                <c:pt idx="165">
                  <c:v>2203</c:v>
                </c:pt>
                <c:pt idx="166">
                  <c:v>2204</c:v>
                </c:pt>
                <c:pt idx="167">
                  <c:v>2205</c:v>
                </c:pt>
                <c:pt idx="168">
                  <c:v>2206</c:v>
                </c:pt>
                <c:pt idx="169">
                  <c:v>2207</c:v>
                </c:pt>
                <c:pt idx="170">
                  <c:v>2208</c:v>
                </c:pt>
                <c:pt idx="171">
                  <c:v>2209</c:v>
                </c:pt>
                <c:pt idx="172">
                  <c:v>2210</c:v>
                </c:pt>
              </c:numCache>
            </c:numRef>
          </c:xVal>
          <c:yVal>
            <c:numRef>
              <c:f>Graph!$C$2040:$C$2210</c:f>
              <c:numCache>
                <c:formatCode>General</c:formatCode>
                <c:ptCount val="17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61-426F-8BC4-67E9EDB9D187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Graph!$A$2039:$A$2211</c:f>
              <c:numCache>
                <c:formatCode>General</c:formatCode>
                <c:ptCount val="173"/>
                <c:pt idx="0">
                  <c:v>2038</c:v>
                </c:pt>
                <c:pt idx="1">
                  <c:v>2039</c:v>
                </c:pt>
                <c:pt idx="2">
                  <c:v>2040</c:v>
                </c:pt>
                <c:pt idx="3">
                  <c:v>2041</c:v>
                </c:pt>
                <c:pt idx="4">
                  <c:v>2042</c:v>
                </c:pt>
                <c:pt idx="5">
                  <c:v>2043</c:v>
                </c:pt>
                <c:pt idx="6">
                  <c:v>2044</c:v>
                </c:pt>
                <c:pt idx="7">
                  <c:v>2045</c:v>
                </c:pt>
                <c:pt idx="8">
                  <c:v>2046</c:v>
                </c:pt>
                <c:pt idx="9">
                  <c:v>2047</c:v>
                </c:pt>
                <c:pt idx="10">
                  <c:v>2048</c:v>
                </c:pt>
                <c:pt idx="11">
                  <c:v>2049</c:v>
                </c:pt>
                <c:pt idx="12">
                  <c:v>2050</c:v>
                </c:pt>
                <c:pt idx="13">
                  <c:v>2051</c:v>
                </c:pt>
                <c:pt idx="14">
                  <c:v>2052</c:v>
                </c:pt>
                <c:pt idx="15">
                  <c:v>2053</c:v>
                </c:pt>
                <c:pt idx="16">
                  <c:v>2054</c:v>
                </c:pt>
                <c:pt idx="17">
                  <c:v>2055</c:v>
                </c:pt>
                <c:pt idx="18">
                  <c:v>2056</c:v>
                </c:pt>
                <c:pt idx="19">
                  <c:v>2057</c:v>
                </c:pt>
                <c:pt idx="20">
                  <c:v>2058</c:v>
                </c:pt>
                <c:pt idx="21">
                  <c:v>2059</c:v>
                </c:pt>
                <c:pt idx="22">
                  <c:v>2060</c:v>
                </c:pt>
                <c:pt idx="23">
                  <c:v>2061</c:v>
                </c:pt>
                <c:pt idx="24">
                  <c:v>2062</c:v>
                </c:pt>
                <c:pt idx="25">
                  <c:v>2063</c:v>
                </c:pt>
                <c:pt idx="26">
                  <c:v>2064</c:v>
                </c:pt>
                <c:pt idx="27">
                  <c:v>2065</c:v>
                </c:pt>
                <c:pt idx="28">
                  <c:v>2066</c:v>
                </c:pt>
                <c:pt idx="29">
                  <c:v>2067</c:v>
                </c:pt>
                <c:pt idx="30">
                  <c:v>2068</c:v>
                </c:pt>
                <c:pt idx="31">
                  <c:v>2069</c:v>
                </c:pt>
                <c:pt idx="32">
                  <c:v>2070</c:v>
                </c:pt>
                <c:pt idx="33">
                  <c:v>2071</c:v>
                </c:pt>
                <c:pt idx="34">
                  <c:v>2072</c:v>
                </c:pt>
                <c:pt idx="35">
                  <c:v>2073</c:v>
                </c:pt>
                <c:pt idx="36">
                  <c:v>2074</c:v>
                </c:pt>
                <c:pt idx="37">
                  <c:v>2075</c:v>
                </c:pt>
                <c:pt idx="38">
                  <c:v>2076</c:v>
                </c:pt>
                <c:pt idx="39">
                  <c:v>2077</c:v>
                </c:pt>
                <c:pt idx="40">
                  <c:v>2078</c:v>
                </c:pt>
                <c:pt idx="41">
                  <c:v>2079</c:v>
                </c:pt>
                <c:pt idx="42">
                  <c:v>2080</c:v>
                </c:pt>
                <c:pt idx="43">
                  <c:v>2081</c:v>
                </c:pt>
                <c:pt idx="44">
                  <c:v>2082</c:v>
                </c:pt>
                <c:pt idx="45">
                  <c:v>2083</c:v>
                </c:pt>
                <c:pt idx="46">
                  <c:v>2084</c:v>
                </c:pt>
                <c:pt idx="47">
                  <c:v>2085</c:v>
                </c:pt>
                <c:pt idx="48">
                  <c:v>2086</c:v>
                </c:pt>
                <c:pt idx="49">
                  <c:v>2087</c:v>
                </c:pt>
                <c:pt idx="50">
                  <c:v>2088</c:v>
                </c:pt>
                <c:pt idx="51">
                  <c:v>2089</c:v>
                </c:pt>
                <c:pt idx="52">
                  <c:v>2090</c:v>
                </c:pt>
                <c:pt idx="53">
                  <c:v>2091</c:v>
                </c:pt>
                <c:pt idx="54">
                  <c:v>2092</c:v>
                </c:pt>
                <c:pt idx="55">
                  <c:v>2093</c:v>
                </c:pt>
                <c:pt idx="56">
                  <c:v>2094</c:v>
                </c:pt>
                <c:pt idx="57">
                  <c:v>2095</c:v>
                </c:pt>
                <c:pt idx="58">
                  <c:v>2096</c:v>
                </c:pt>
                <c:pt idx="59">
                  <c:v>2097</c:v>
                </c:pt>
                <c:pt idx="60">
                  <c:v>2098</c:v>
                </c:pt>
                <c:pt idx="61">
                  <c:v>2099</c:v>
                </c:pt>
                <c:pt idx="62">
                  <c:v>2100</c:v>
                </c:pt>
                <c:pt idx="63">
                  <c:v>2101</c:v>
                </c:pt>
                <c:pt idx="64">
                  <c:v>2102</c:v>
                </c:pt>
                <c:pt idx="65">
                  <c:v>2103</c:v>
                </c:pt>
                <c:pt idx="66">
                  <c:v>2104</c:v>
                </c:pt>
                <c:pt idx="67">
                  <c:v>2105</c:v>
                </c:pt>
                <c:pt idx="68">
                  <c:v>2106</c:v>
                </c:pt>
                <c:pt idx="69">
                  <c:v>2107</c:v>
                </c:pt>
                <c:pt idx="70">
                  <c:v>2108</c:v>
                </c:pt>
                <c:pt idx="71">
                  <c:v>2109</c:v>
                </c:pt>
                <c:pt idx="72">
                  <c:v>2110</c:v>
                </c:pt>
                <c:pt idx="73">
                  <c:v>2111</c:v>
                </c:pt>
                <c:pt idx="74">
                  <c:v>2112</c:v>
                </c:pt>
                <c:pt idx="75">
                  <c:v>2113</c:v>
                </c:pt>
                <c:pt idx="76">
                  <c:v>2114</c:v>
                </c:pt>
                <c:pt idx="77">
                  <c:v>2115</c:v>
                </c:pt>
                <c:pt idx="78">
                  <c:v>2116</c:v>
                </c:pt>
                <c:pt idx="79">
                  <c:v>2117</c:v>
                </c:pt>
                <c:pt idx="80">
                  <c:v>2118</c:v>
                </c:pt>
                <c:pt idx="81">
                  <c:v>2119</c:v>
                </c:pt>
                <c:pt idx="82">
                  <c:v>2120</c:v>
                </c:pt>
                <c:pt idx="83">
                  <c:v>2121</c:v>
                </c:pt>
                <c:pt idx="84">
                  <c:v>2122</c:v>
                </c:pt>
                <c:pt idx="85">
                  <c:v>2123</c:v>
                </c:pt>
                <c:pt idx="86">
                  <c:v>2124</c:v>
                </c:pt>
                <c:pt idx="87">
                  <c:v>2125</c:v>
                </c:pt>
                <c:pt idx="88">
                  <c:v>2126</c:v>
                </c:pt>
                <c:pt idx="89">
                  <c:v>2127</c:v>
                </c:pt>
                <c:pt idx="90">
                  <c:v>2128</c:v>
                </c:pt>
                <c:pt idx="91">
                  <c:v>2129</c:v>
                </c:pt>
                <c:pt idx="92">
                  <c:v>2130</c:v>
                </c:pt>
                <c:pt idx="93">
                  <c:v>2131</c:v>
                </c:pt>
                <c:pt idx="94">
                  <c:v>2132</c:v>
                </c:pt>
                <c:pt idx="95">
                  <c:v>2133</c:v>
                </c:pt>
                <c:pt idx="96">
                  <c:v>2134</c:v>
                </c:pt>
                <c:pt idx="97">
                  <c:v>2135</c:v>
                </c:pt>
                <c:pt idx="98">
                  <c:v>2136</c:v>
                </c:pt>
                <c:pt idx="99">
                  <c:v>2137</c:v>
                </c:pt>
                <c:pt idx="100">
                  <c:v>2138</c:v>
                </c:pt>
                <c:pt idx="101">
                  <c:v>2139</c:v>
                </c:pt>
                <c:pt idx="102">
                  <c:v>2140</c:v>
                </c:pt>
                <c:pt idx="103">
                  <c:v>2141</c:v>
                </c:pt>
                <c:pt idx="104">
                  <c:v>2142</c:v>
                </c:pt>
                <c:pt idx="105">
                  <c:v>2143</c:v>
                </c:pt>
                <c:pt idx="106">
                  <c:v>2144</c:v>
                </c:pt>
                <c:pt idx="107">
                  <c:v>2145</c:v>
                </c:pt>
                <c:pt idx="108">
                  <c:v>2146</c:v>
                </c:pt>
                <c:pt idx="109">
                  <c:v>2147</c:v>
                </c:pt>
                <c:pt idx="110">
                  <c:v>2148</c:v>
                </c:pt>
                <c:pt idx="111">
                  <c:v>2149</c:v>
                </c:pt>
                <c:pt idx="112">
                  <c:v>2150</c:v>
                </c:pt>
                <c:pt idx="113">
                  <c:v>2151</c:v>
                </c:pt>
                <c:pt idx="114">
                  <c:v>2152</c:v>
                </c:pt>
                <c:pt idx="115">
                  <c:v>2153</c:v>
                </c:pt>
                <c:pt idx="116">
                  <c:v>2154</c:v>
                </c:pt>
                <c:pt idx="117">
                  <c:v>2155</c:v>
                </c:pt>
                <c:pt idx="118">
                  <c:v>2156</c:v>
                </c:pt>
                <c:pt idx="119">
                  <c:v>2157</c:v>
                </c:pt>
                <c:pt idx="120">
                  <c:v>2158</c:v>
                </c:pt>
                <c:pt idx="121">
                  <c:v>2159</c:v>
                </c:pt>
                <c:pt idx="122">
                  <c:v>2160</c:v>
                </c:pt>
                <c:pt idx="123">
                  <c:v>2161</c:v>
                </c:pt>
                <c:pt idx="124">
                  <c:v>2162</c:v>
                </c:pt>
                <c:pt idx="125">
                  <c:v>2163</c:v>
                </c:pt>
                <c:pt idx="126">
                  <c:v>2164</c:v>
                </c:pt>
                <c:pt idx="127">
                  <c:v>2165</c:v>
                </c:pt>
                <c:pt idx="128">
                  <c:v>2166</c:v>
                </c:pt>
                <c:pt idx="129">
                  <c:v>2167</c:v>
                </c:pt>
                <c:pt idx="130">
                  <c:v>2168</c:v>
                </c:pt>
                <c:pt idx="131">
                  <c:v>2169</c:v>
                </c:pt>
                <c:pt idx="132">
                  <c:v>2170</c:v>
                </c:pt>
                <c:pt idx="133">
                  <c:v>2171</c:v>
                </c:pt>
                <c:pt idx="134">
                  <c:v>2172</c:v>
                </c:pt>
                <c:pt idx="135">
                  <c:v>2173</c:v>
                </c:pt>
                <c:pt idx="136">
                  <c:v>2174</c:v>
                </c:pt>
                <c:pt idx="137">
                  <c:v>2175</c:v>
                </c:pt>
                <c:pt idx="138">
                  <c:v>2176</c:v>
                </c:pt>
                <c:pt idx="139">
                  <c:v>2177</c:v>
                </c:pt>
                <c:pt idx="140">
                  <c:v>2178</c:v>
                </c:pt>
                <c:pt idx="141">
                  <c:v>2179</c:v>
                </c:pt>
                <c:pt idx="142">
                  <c:v>2180</c:v>
                </c:pt>
                <c:pt idx="143">
                  <c:v>2181</c:v>
                </c:pt>
                <c:pt idx="144">
                  <c:v>2182</c:v>
                </c:pt>
                <c:pt idx="145">
                  <c:v>2183</c:v>
                </c:pt>
                <c:pt idx="146">
                  <c:v>2184</c:v>
                </c:pt>
                <c:pt idx="147">
                  <c:v>2185</c:v>
                </c:pt>
                <c:pt idx="148">
                  <c:v>2186</c:v>
                </c:pt>
                <c:pt idx="149">
                  <c:v>2187</c:v>
                </c:pt>
                <c:pt idx="150">
                  <c:v>2188</c:v>
                </c:pt>
                <c:pt idx="151">
                  <c:v>2189</c:v>
                </c:pt>
                <c:pt idx="152">
                  <c:v>2190</c:v>
                </c:pt>
                <c:pt idx="153">
                  <c:v>2191</c:v>
                </c:pt>
                <c:pt idx="154">
                  <c:v>2192</c:v>
                </c:pt>
                <c:pt idx="155">
                  <c:v>2193</c:v>
                </c:pt>
                <c:pt idx="156">
                  <c:v>2194</c:v>
                </c:pt>
                <c:pt idx="157">
                  <c:v>2195</c:v>
                </c:pt>
                <c:pt idx="158">
                  <c:v>2196</c:v>
                </c:pt>
                <c:pt idx="159">
                  <c:v>2197</c:v>
                </c:pt>
                <c:pt idx="160">
                  <c:v>2198</c:v>
                </c:pt>
                <c:pt idx="161">
                  <c:v>2199</c:v>
                </c:pt>
                <c:pt idx="162">
                  <c:v>2200</c:v>
                </c:pt>
                <c:pt idx="163">
                  <c:v>2201</c:v>
                </c:pt>
                <c:pt idx="164">
                  <c:v>2202</c:v>
                </c:pt>
                <c:pt idx="165">
                  <c:v>2203</c:v>
                </c:pt>
                <c:pt idx="166">
                  <c:v>2204</c:v>
                </c:pt>
                <c:pt idx="167">
                  <c:v>2205</c:v>
                </c:pt>
                <c:pt idx="168">
                  <c:v>2206</c:v>
                </c:pt>
                <c:pt idx="169">
                  <c:v>2207</c:v>
                </c:pt>
                <c:pt idx="170">
                  <c:v>2208</c:v>
                </c:pt>
                <c:pt idx="171">
                  <c:v>2209</c:v>
                </c:pt>
                <c:pt idx="172">
                  <c:v>2210</c:v>
                </c:pt>
              </c:numCache>
            </c:numRef>
          </c:xVal>
          <c:yVal>
            <c:numRef>
              <c:f>Graph!$E$2040:$E$2210</c:f>
              <c:numCache>
                <c:formatCode>General</c:formatCode>
                <c:ptCount val="171"/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61-426F-8BC4-67E9EDB9D187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Graph!$A$2039:$A$2211</c:f>
              <c:numCache>
                <c:formatCode>General</c:formatCode>
                <c:ptCount val="173"/>
                <c:pt idx="0">
                  <c:v>2038</c:v>
                </c:pt>
                <c:pt idx="1">
                  <c:v>2039</c:v>
                </c:pt>
                <c:pt idx="2">
                  <c:v>2040</c:v>
                </c:pt>
                <c:pt idx="3">
                  <c:v>2041</c:v>
                </c:pt>
                <c:pt idx="4">
                  <c:v>2042</c:v>
                </c:pt>
                <c:pt idx="5">
                  <c:v>2043</c:v>
                </c:pt>
                <c:pt idx="6">
                  <c:v>2044</c:v>
                </c:pt>
                <c:pt idx="7">
                  <c:v>2045</c:v>
                </c:pt>
                <c:pt idx="8">
                  <c:v>2046</c:v>
                </c:pt>
                <c:pt idx="9">
                  <c:v>2047</c:v>
                </c:pt>
                <c:pt idx="10">
                  <c:v>2048</c:v>
                </c:pt>
                <c:pt idx="11">
                  <c:v>2049</c:v>
                </c:pt>
                <c:pt idx="12">
                  <c:v>2050</c:v>
                </c:pt>
                <c:pt idx="13">
                  <c:v>2051</c:v>
                </c:pt>
                <c:pt idx="14">
                  <c:v>2052</c:v>
                </c:pt>
                <c:pt idx="15">
                  <c:v>2053</c:v>
                </c:pt>
                <c:pt idx="16">
                  <c:v>2054</c:v>
                </c:pt>
                <c:pt idx="17">
                  <c:v>2055</c:v>
                </c:pt>
                <c:pt idx="18">
                  <c:v>2056</c:v>
                </c:pt>
                <c:pt idx="19">
                  <c:v>2057</c:v>
                </c:pt>
                <c:pt idx="20">
                  <c:v>2058</c:v>
                </c:pt>
                <c:pt idx="21">
                  <c:v>2059</c:v>
                </c:pt>
                <c:pt idx="22">
                  <c:v>2060</c:v>
                </c:pt>
                <c:pt idx="23">
                  <c:v>2061</c:v>
                </c:pt>
                <c:pt idx="24">
                  <c:v>2062</c:v>
                </c:pt>
                <c:pt idx="25">
                  <c:v>2063</c:v>
                </c:pt>
                <c:pt idx="26">
                  <c:v>2064</c:v>
                </c:pt>
                <c:pt idx="27">
                  <c:v>2065</c:v>
                </c:pt>
                <c:pt idx="28">
                  <c:v>2066</c:v>
                </c:pt>
                <c:pt idx="29">
                  <c:v>2067</c:v>
                </c:pt>
                <c:pt idx="30">
                  <c:v>2068</c:v>
                </c:pt>
                <c:pt idx="31">
                  <c:v>2069</c:v>
                </c:pt>
                <c:pt idx="32">
                  <c:v>2070</c:v>
                </c:pt>
                <c:pt idx="33">
                  <c:v>2071</c:v>
                </c:pt>
                <c:pt idx="34">
                  <c:v>2072</c:v>
                </c:pt>
                <c:pt idx="35">
                  <c:v>2073</c:v>
                </c:pt>
                <c:pt idx="36">
                  <c:v>2074</c:v>
                </c:pt>
                <c:pt idx="37">
                  <c:v>2075</c:v>
                </c:pt>
                <c:pt idx="38">
                  <c:v>2076</c:v>
                </c:pt>
                <c:pt idx="39">
                  <c:v>2077</c:v>
                </c:pt>
                <c:pt idx="40">
                  <c:v>2078</c:v>
                </c:pt>
                <c:pt idx="41">
                  <c:v>2079</c:v>
                </c:pt>
                <c:pt idx="42">
                  <c:v>2080</c:v>
                </c:pt>
                <c:pt idx="43">
                  <c:v>2081</c:v>
                </c:pt>
                <c:pt idx="44">
                  <c:v>2082</c:v>
                </c:pt>
                <c:pt idx="45">
                  <c:v>2083</c:v>
                </c:pt>
                <c:pt idx="46">
                  <c:v>2084</c:v>
                </c:pt>
                <c:pt idx="47">
                  <c:v>2085</c:v>
                </c:pt>
                <c:pt idx="48">
                  <c:v>2086</c:v>
                </c:pt>
                <c:pt idx="49">
                  <c:v>2087</c:v>
                </c:pt>
                <c:pt idx="50">
                  <c:v>2088</c:v>
                </c:pt>
                <c:pt idx="51">
                  <c:v>2089</c:v>
                </c:pt>
                <c:pt idx="52">
                  <c:v>2090</c:v>
                </c:pt>
                <c:pt idx="53">
                  <c:v>2091</c:v>
                </c:pt>
                <c:pt idx="54">
                  <c:v>2092</c:v>
                </c:pt>
                <c:pt idx="55">
                  <c:v>2093</c:v>
                </c:pt>
                <c:pt idx="56">
                  <c:v>2094</c:v>
                </c:pt>
                <c:pt idx="57">
                  <c:v>2095</c:v>
                </c:pt>
                <c:pt idx="58">
                  <c:v>2096</c:v>
                </c:pt>
                <c:pt idx="59">
                  <c:v>2097</c:v>
                </c:pt>
                <c:pt idx="60">
                  <c:v>2098</c:v>
                </c:pt>
                <c:pt idx="61">
                  <c:v>2099</c:v>
                </c:pt>
                <c:pt idx="62">
                  <c:v>2100</c:v>
                </c:pt>
                <c:pt idx="63">
                  <c:v>2101</c:v>
                </c:pt>
                <c:pt idx="64">
                  <c:v>2102</c:v>
                </c:pt>
                <c:pt idx="65">
                  <c:v>2103</c:v>
                </c:pt>
                <c:pt idx="66">
                  <c:v>2104</c:v>
                </c:pt>
                <c:pt idx="67">
                  <c:v>2105</c:v>
                </c:pt>
                <c:pt idx="68">
                  <c:v>2106</c:v>
                </c:pt>
                <c:pt idx="69">
                  <c:v>2107</c:v>
                </c:pt>
                <c:pt idx="70">
                  <c:v>2108</c:v>
                </c:pt>
                <c:pt idx="71">
                  <c:v>2109</c:v>
                </c:pt>
                <c:pt idx="72">
                  <c:v>2110</c:v>
                </c:pt>
                <c:pt idx="73">
                  <c:v>2111</c:v>
                </c:pt>
                <c:pt idx="74">
                  <c:v>2112</c:v>
                </c:pt>
                <c:pt idx="75">
                  <c:v>2113</c:v>
                </c:pt>
                <c:pt idx="76">
                  <c:v>2114</c:v>
                </c:pt>
                <c:pt idx="77">
                  <c:v>2115</c:v>
                </c:pt>
                <c:pt idx="78">
                  <c:v>2116</c:v>
                </c:pt>
                <c:pt idx="79">
                  <c:v>2117</c:v>
                </c:pt>
                <c:pt idx="80">
                  <c:v>2118</c:v>
                </c:pt>
                <c:pt idx="81">
                  <c:v>2119</c:v>
                </c:pt>
                <c:pt idx="82">
                  <c:v>2120</c:v>
                </c:pt>
                <c:pt idx="83">
                  <c:v>2121</c:v>
                </c:pt>
                <c:pt idx="84">
                  <c:v>2122</c:v>
                </c:pt>
                <c:pt idx="85">
                  <c:v>2123</c:v>
                </c:pt>
                <c:pt idx="86">
                  <c:v>2124</c:v>
                </c:pt>
                <c:pt idx="87">
                  <c:v>2125</c:v>
                </c:pt>
                <c:pt idx="88">
                  <c:v>2126</c:v>
                </c:pt>
                <c:pt idx="89">
                  <c:v>2127</c:v>
                </c:pt>
                <c:pt idx="90">
                  <c:v>2128</c:v>
                </c:pt>
                <c:pt idx="91">
                  <c:v>2129</c:v>
                </c:pt>
                <c:pt idx="92">
                  <c:v>2130</c:v>
                </c:pt>
                <c:pt idx="93">
                  <c:v>2131</c:v>
                </c:pt>
                <c:pt idx="94">
                  <c:v>2132</c:v>
                </c:pt>
                <c:pt idx="95">
                  <c:v>2133</c:v>
                </c:pt>
                <c:pt idx="96">
                  <c:v>2134</c:v>
                </c:pt>
                <c:pt idx="97">
                  <c:v>2135</c:v>
                </c:pt>
                <c:pt idx="98">
                  <c:v>2136</c:v>
                </c:pt>
                <c:pt idx="99">
                  <c:v>2137</c:v>
                </c:pt>
                <c:pt idx="100">
                  <c:v>2138</c:v>
                </c:pt>
                <c:pt idx="101">
                  <c:v>2139</c:v>
                </c:pt>
                <c:pt idx="102">
                  <c:v>2140</c:v>
                </c:pt>
                <c:pt idx="103">
                  <c:v>2141</c:v>
                </c:pt>
                <c:pt idx="104">
                  <c:v>2142</c:v>
                </c:pt>
                <c:pt idx="105">
                  <c:v>2143</c:v>
                </c:pt>
                <c:pt idx="106">
                  <c:v>2144</c:v>
                </c:pt>
                <c:pt idx="107">
                  <c:v>2145</c:v>
                </c:pt>
                <c:pt idx="108">
                  <c:v>2146</c:v>
                </c:pt>
                <c:pt idx="109">
                  <c:v>2147</c:v>
                </c:pt>
                <c:pt idx="110">
                  <c:v>2148</c:v>
                </c:pt>
                <c:pt idx="111">
                  <c:v>2149</c:v>
                </c:pt>
                <c:pt idx="112">
                  <c:v>2150</c:v>
                </c:pt>
                <c:pt idx="113">
                  <c:v>2151</c:v>
                </c:pt>
                <c:pt idx="114">
                  <c:v>2152</c:v>
                </c:pt>
                <c:pt idx="115">
                  <c:v>2153</c:v>
                </c:pt>
                <c:pt idx="116">
                  <c:v>2154</c:v>
                </c:pt>
                <c:pt idx="117">
                  <c:v>2155</c:v>
                </c:pt>
                <c:pt idx="118">
                  <c:v>2156</c:v>
                </c:pt>
                <c:pt idx="119">
                  <c:v>2157</c:v>
                </c:pt>
                <c:pt idx="120">
                  <c:v>2158</c:v>
                </c:pt>
                <c:pt idx="121">
                  <c:v>2159</c:v>
                </c:pt>
                <c:pt idx="122">
                  <c:v>2160</c:v>
                </c:pt>
                <c:pt idx="123">
                  <c:v>2161</c:v>
                </c:pt>
                <c:pt idx="124">
                  <c:v>2162</c:v>
                </c:pt>
                <c:pt idx="125">
                  <c:v>2163</c:v>
                </c:pt>
                <c:pt idx="126">
                  <c:v>2164</c:v>
                </c:pt>
                <c:pt idx="127">
                  <c:v>2165</c:v>
                </c:pt>
                <c:pt idx="128">
                  <c:v>2166</c:v>
                </c:pt>
                <c:pt idx="129">
                  <c:v>2167</c:v>
                </c:pt>
                <c:pt idx="130">
                  <c:v>2168</c:v>
                </c:pt>
                <c:pt idx="131">
                  <c:v>2169</c:v>
                </c:pt>
                <c:pt idx="132">
                  <c:v>2170</c:v>
                </c:pt>
                <c:pt idx="133">
                  <c:v>2171</c:v>
                </c:pt>
                <c:pt idx="134">
                  <c:v>2172</c:v>
                </c:pt>
                <c:pt idx="135">
                  <c:v>2173</c:v>
                </c:pt>
                <c:pt idx="136">
                  <c:v>2174</c:v>
                </c:pt>
                <c:pt idx="137">
                  <c:v>2175</c:v>
                </c:pt>
                <c:pt idx="138">
                  <c:v>2176</c:v>
                </c:pt>
                <c:pt idx="139">
                  <c:v>2177</c:v>
                </c:pt>
                <c:pt idx="140">
                  <c:v>2178</c:v>
                </c:pt>
                <c:pt idx="141">
                  <c:v>2179</c:v>
                </c:pt>
                <c:pt idx="142">
                  <c:v>2180</c:v>
                </c:pt>
                <c:pt idx="143">
                  <c:v>2181</c:v>
                </c:pt>
                <c:pt idx="144">
                  <c:v>2182</c:v>
                </c:pt>
                <c:pt idx="145">
                  <c:v>2183</c:v>
                </c:pt>
                <c:pt idx="146">
                  <c:v>2184</c:v>
                </c:pt>
                <c:pt idx="147">
                  <c:v>2185</c:v>
                </c:pt>
                <c:pt idx="148">
                  <c:v>2186</c:v>
                </c:pt>
                <c:pt idx="149">
                  <c:v>2187</c:v>
                </c:pt>
                <c:pt idx="150">
                  <c:v>2188</c:v>
                </c:pt>
                <c:pt idx="151">
                  <c:v>2189</c:v>
                </c:pt>
                <c:pt idx="152">
                  <c:v>2190</c:v>
                </c:pt>
                <c:pt idx="153">
                  <c:v>2191</c:v>
                </c:pt>
                <c:pt idx="154">
                  <c:v>2192</c:v>
                </c:pt>
                <c:pt idx="155">
                  <c:v>2193</c:v>
                </c:pt>
                <c:pt idx="156">
                  <c:v>2194</c:v>
                </c:pt>
                <c:pt idx="157">
                  <c:v>2195</c:v>
                </c:pt>
                <c:pt idx="158">
                  <c:v>2196</c:v>
                </c:pt>
                <c:pt idx="159">
                  <c:v>2197</c:v>
                </c:pt>
                <c:pt idx="160">
                  <c:v>2198</c:v>
                </c:pt>
                <c:pt idx="161">
                  <c:v>2199</c:v>
                </c:pt>
                <c:pt idx="162">
                  <c:v>2200</c:v>
                </c:pt>
                <c:pt idx="163">
                  <c:v>2201</c:v>
                </c:pt>
                <c:pt idx="164">
                  <c:v>2202</c:v>
                </c:pt>
                <c:pt idx="165">
                  <c:v>2203</c:v>
                </c:pt>
                <c:pt idx="166">
                  <c:v>2204</c:v>
                </c:pt>
                <c:pt idx="167">
                  <c:v>2205</c:v>
                </c:pt>
                <c:pt idx="168">
                  <c:v>2206</c:v>
                </c:pt>
                <c:pt idx="169">
                  <c:v>2207</c:v>
                </c:pt>
                <c:pt idx="170">
                  <c:v>2208</c:v>
                </c:pt>
                <c:pt idx="171">
                  <c:v>2209</c:v>
                </c:pt>
                <c:pt idx="172">
                  <c:v>2210</c:v>
                </c:pt>
              </c:numCache>
            </c:numRef>
          </c:xVal>
          <c:yVal>
            <c:numRef>
              <c:f>Graph!$G$2040:$G$2210</c:f>
              <c:numCache>
                <c:formatCode>General</c:formatCode>
                <c:ptCount val="17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61-426F-8BC4-67E9EDB9D187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Graph!$A$2039:$A$2211</c:f>
              <c:numCache>
                <c:formatCode>General</c:formatCode>
                <c:ptCount val="173"/>
                <c:pt idx="0">
                  <c:v>2038</c:v>
                </c:pt>
                <c:pt idx="1">
                  <c:v>2039</c:v>
                </c:pt>
                <c:pt idx="2">
                  <c:v>2040</c:v>
                </c:pt>
                <c:pt idx="3">
                  <c:v>2041</c:v>
                </c:pt>
                <c:pt idx="4">
                  <c:v>2042</c:v>
                </c:pt>
                <c:pt idx="5">
                  <c:v>2043</c:v>
                </c:pt>
                <c:pt idx="6">
                  <c:v>2044</c:v>
                </c:pt>
                <c:pt idx="7">
                  <c:v>2045</c:v>
                </c:pt>
                <c:pt idx="8">
                  <c:v>2046</c:v>
                </c:pt>
                <c:pt idx="9">
                  <c:v>2047</c:v>
                </c:pt>
                <c:pt idx="10">
                  <c:v>2048</c:v>
                </c:pt>
                <c:pt idx="11">
                  <c:v>2049</c:v>
                </c:pt>
                <c:pt idx="12">
                  <c:v>2050</c:v>
                </c:pt>
                <c:pt idx="13">
                  <c:v>2051</c:v>
                </c:pt>
                <c:pt idx="14">
                  <c:v>2052</c:v>
                </c:pt>
                <c:pt idx="15">
                  <c:v>2053</c:v>
                </c:pt>
                <c:pt idx="16">
                  <c:v>2054</c:v>
                </c:pt>
                <c:pt idx="17">
                  <c:v>2055</c:v>
                </c:pt>
                <c:pt idx="18">
                  <c:v>2056</c:v>
                </c:pt>
                <c:pt idx="19">
                  <c:v>2057</c:v>
                </c:pt>
                <c:pt idx="20">
                  <c:v>2058</c:v>
                </c:pt>
                <c:pt idx="21">
                  <c:v>2059</c:v>
                </c:pt>
                <c:pt idx="22">
                  <c:v>2060</c:v>
                </c:pt>
                <c:pt idx="23">
                  <c:v>2061</c:v>
                </c:pt>
                <c:pt idx="24">
                  <c:v>2062</c:v>
                </c:pt>
                <c:pt idx="25">
                  <c:v>2063</c:v>
                </c:pt>
                <c:pt idx="26">
                  <c:v>2064</c:v>
                </c:pt>
                <c:pt idx="27">
                  <c:v>2065</c:v>
                </c:pt>
                <c:pt idx="28">
                  <c:v>2066</c:v>
                </c:pt>
                <c:pt idx="29">
                  <c:v>2067</c:v>
                </c:pt>
                <c:pt idx="30">
                  <c:v>2068</c:v>
                </c:pt>
                <c:pt idx="31">
                  <c:v>2069</c:v>
                </c:pt>
                <c:pt idx="32">
                  <c:v>2070</c:v>
                </c:pt>
                <c:pt idx="33">
                  <c:v>2071</c:v>
                </c:pt>
                <c:pt idx="34">
                  <c:v>2072</c:v>
                </c:pt>
                <c:pt idx="35">
                  <c:v>2073</c:v>
                </c:pt>
                <c:pt idx="36">
                  <c:v>2074</c:v>
                </c:pt>
                <c:pt idx="37">
                  <c:v>2075</c:v>
                </c:pt>
                <c:pt idx="38">
                  <c:v>2076</c:v>
                </c:pt>
                <c:pt idx="39">
                  <c:v>2077</c:v>
                </c:pt>
                <c:pt idx="40">
                  <c:v>2078</c:v>
                </c:pt>
                <c:pt idx="41">
                  <c:v>2079</c:v>
                </c:pt>
                <c:pt idx="42">
                  <c:v>2080</c:v>
                </c:pt>
                <c:pt idx="43">
                  <c:v>2081</c:v>
                </c:pt>
                <c:pt idx="44">
                  <c:v>2082</c:v>
                </c:pt>
                <c:pt idx="45">
                  <c:v>2083</c:v>
                </c:pt>
                <c:pt idx="46">
                  <c:v>2084</c:v>
                </c:pt>
                <c:pt idx="47">
                  <c:v>2085</c:v>
                </c:pt>
                <c:pt idx="48">
                  <c:v>2086</c:v>
                </c:pt>
                <c:pt idx="49">
                  <c:v>2087</c:v>
                </c:pt>
                <c:pt idx="50">
                  <c:v>2088</c:v>
                </c:pt>
                <c:pt idx="51">
                  <c:v>2089</c:v>
                </c:pt>
                <c:pt idx="52">
                  <c:v>2090</c:v>
                </c:pt>
                <c:pt idx="53">
                  <c:v>2091</c:v>
                </c:pt>
                <c:pt idx="54">
                  <c:v>2092</c:v>
                </c:pt>
                <c:pt idx="55">
                  <c:v>2093</c:v>
                </c:pt>
                <c:pt idx="56">
                  <c:v>2094</c:v>
                </c:pt>
                <c:pt idx="57">
                  <c:v>2095</c:v>
                </c:pt>
                <c:pt idx="58">
                  <c:v>2096</c:v>
                </c:pt>
                <c:pt idx="59">
                  <c:v>2097</c:v>
                </c:pt>
                <c:pt idx="60">
                  <c:v>2098</c:v>
                </c:pt>
                <c:pt idx="61">
                  <c:v>2099</c:v>
                </c:pt>
                <c:pt idx="62">
                  <c:v>2100</c:v>
                </c:pt>
                <c:pt idx="63">
                  <c:v>2101</c:v>
                </c:pt>
                <c:pt idx="64">
                  <c:v>2102</c:v>
                </c:pt>
                <c:pt idx="65">
                  <c:v>2103</c:v>
                </c:pt>
                <c:pt idx="66">
                  <c:v>2104</c:v>
                </c:pt>
                <c:pt idx="67">
                  <c:v>2105</c:v>
                </c:pt>
                <c:pt idx="68">
                  <c:v>2106</c:v>
                </c:pt>
                <c:pt idx="69">
                  <c:v>2107</c:v>
                </c:pt>
                <c:pt idx="70">
                  <c:v>2108</c:v>
                </c:pt>
                <c:pt idx="71">
                  <c:v>2109</c:v>
                </c:pt>
                <c:pt idx="72">
                  <c:v>2110</c:v>
                </c:pt>
                <c:pt idx="73">
                  <c:v>2111</c:v>
                </c:pt>
                <c:pt idx="74">
                  <c:v>2112</c:v>
                </c:pt>
                <c:pt idx="75">
                  <c:v>2113</c:v>
                </c:pt>
                <c:pt idx="76">
                  <c:v>2114</c:v>
                </c:pt>
                <c:pt idx="77">
                  <c:v>2115</c:v>
                </c:pt>
                <c:pt idx="78">
                  <c:v>2116</c:v>
                </c:pt>
                <c:pt idx="79">
                  <c:v>2117</c:v>
                </c:pt>
                <c:pt idx="80">
                  <c:v>2118</c:v>
                </c:pt>
                <c:pt idx="81">
                  <c:v>2119</c:v>
                </c:pt>
                <c:pt idx="82">
                  <c:v>2120</c:v>
                </c:pt>
                <c:pt idx="83">
                  <c:v>2121</c:v>
                </c:pt>
                <c:pt idx="84">
                  <c:v>2122</c:v>
                </c:pt>
                <c:pt idx="85">
                  <c:v>2123</c:v>
                </c:pt>
                <c:pt idx="86">
                  <c:v>2124</c:v>
                </c:pt>
                <c:pt idx="87">
                  <c:v>2125</c:v>
                </c:pt>
                <c:pt idx="88">
                  <c:v>2126</c:v>
                </c:pt>
                <c:pt idx="89">
                  <c:v>2127</c:v>
                </c:pt>
                <c:pt idx="90">
                  <c:v>2128</c:v>
                </c:pt>
                <c:pt idx="91">
                  <c:v>2129</c:v>
                </c:pt>
                <c:pt idx="92">
                  <c:v>2130</c:v>
                </c:pt>
                <c:pt idx="93">
                  <c:v>2131</c:v>
                </c:pt>
                <c:pt idx="94">
                  <c:v>2132</c:v>
                </c:pt>
                <c:pt idx="95">
                  <c:v>2133</c:v>
                </c:pt>
                <c:pt idx="96">
                  <c:v>2134</c:v>
                </c:pt>
                <c:pt idx="97">
                  <c:v>2135</c:v>
                </c:pt>
                <c:pt idx="98">
                  <c:v>2136</c:v>
                </c:pt>
                <c:pt idx="99">
                  <c:v>2137</c:v>
                </c:pt>
                <c:pt idx="100">
                  <c:v>2138</c:v>
                </c:pt>
                <c:pt idx="101">
                  <c:v>2139</c:v>
                </c:pt>
                <c:pt idx="102">
                  <c:v>2140</c:v>
                </c:pt>
                <c:pt idx="103">
                  <c:v>2141</c:v>
                </c:pt>
                <c:pt idx="104">
                  <c:v>2142</c:v>
                </c:pt>
                <c:pt idx="105">
                  <c:v>2143</c:v>
                </c:pt>
                <c:pt idx="106">
                  <c:v>2144</c:v>
                </c:pt>
                <c:pt idx="107">
                  <c:v>2145</c:v>
                </c:pt>
                <c:pt idx="108">
                  <c:v>2146</c:v>
                </c:pt>
                <c:pt idx="109">
                  <c:v>2147</c:v>
                </c:pt>
                <c:pt idx="110">
                  <c:v>2148</c:v>
                </c:pt>
                <c:pt idx="111">
                  <c:v>2149</c:v>
                </c:pt>
                <c:pt idx="112">
                  <c:v>2150</c:v>
                </c:pt>
                <c:pt idx="113">
                  <c:v>2151</c:v>
                </c:pt>
                <c:pt idx="114">
                  <c:v>2152</c:v>
                </c:pt>
                <c:pt idx="115">
                  <c:v>2153</c:v>
                </c:pt>
                <c:pt idx="116">
                  <c:v>2154</c:v>
                </c:pt>
                <c:pt idx="117">
                  <c:v>2155</c:v>
                </c:pt>
                <c:pt idx="118">
                  <c:v>2156</c:v>
                </c:pt>
                <c:pt idx="119">
                  <c:v>2157</c:v>
                </c:pt>
                <c:pt idx="120">
                  <c:v>2158</c:v>
                </c:pt>
                <c:pt idx="121">
                  <c:v>2159</c:v>
                </c:pt>
                <c:pt idx="122">
                  <c:v>2160</c:v>
                </c:pt>
                <c:pt idx="123">
                  <c:v>2161</c:v>
                </c:pt>
                <c:pt idx="124">
                  <c:v>2162</c:v>
                </c:pt>
                <c:pt idx="125">
                  <c:v>2163</c:v>
                </c:pt>
                <c:pt idx="126">
                  <c:v>2164</c:v>
                </c:pt>
                <c:pt idx="127">
                  <c:v>2165</c:v>
                </c:pt>
                <c:pt idx="128">
                  <c:v>2166</c:v>
                </c:pt>
                <c:pt idx="129">
                  <c:v>2167</c:v>
                </c:pt>
                <c:pt idx="130">
                  <c:v>2168</c:v>
                </c:pt>
                <c:pt idx="131">
                  <c:v>2169</c:v>
                </c:pt>
                <c:pt idx="132">
                  <c:v>2170</c:v>
                </c:pt>
                <c:pt idx="133">
                  <c:v>2171</c:v>
                </c:pt>
                <c:pt idx="134">
                  <c:v>2172</c:v>
                </c:pt>
                <c:pt idx="135">
                  <c:v>2173</c:v>
                </c:pt>
                <c:pt idx="136">
                  <c:v>2174</c:v>
                </c:pt>
                <c:pt idx="137">
                  <c:v>2175</c:v>
                </c:pt>
                <c:pt idx="138">
                  <c:v>2176</c:v>
                </c:pt>
                <c:pt idx="139">
                  <c:v>2177</c:v>
                </c:pt>
                <c:pt idx="140">
                  <c:v>2178</c:v>
                </c:pt>
                <c:pt idx="141">
                  <c:v>2179</c:v>
                </c:pt>
                <c:pt idx="142">
                  <c:v>2180</c:v>
                </c:pt>
                <c:pt idx="143">
                  <c:v>2181</c:v>
                </c:pt>
                <c:pt idx="144">
                  <c:v>2182</c:v>
                </c:pt>
                <c:pt idx="145">
                  <c:v>2183</c:v>
                </c:pt>
                <c:pt idx="146">
                  <c:v>2184</c:v>
                </c:pt>
                <c:pt idx="147">
                  <c:v>2185</c:v>
                </c:pt>
                <c:pt idx="148">
                  <c:v>2186</c:v>
                </c:pt>
                <c:pt idx="149">
                  <c:v>2187</c:v>
                </c:pt>
                <c:pt idx="150">
                  <c:v>2188</c:v>
                </c:pt>
                <c:pt idx="151">
                  <c:v>2189</c:v>
                </c:pt>
                <c:pt idx="152">
                  <c:v>2190</c:v>
                </c:pt>
                <c:pt idx="153">
                  <c:v>2191</c:v>
                </c:pt>
                <c:pt idx="154">
                  <c:v>2192</c:v>
                </c:pt>
                <c:pt idx="155">
                  <c:v>2193</c:v>
                </c:pt>
                <c:pt idx="156">
                  <c:v>2194</c:v>
                </c:pt>
                <c:pt idx="157">
                  <c:v>2195</c:v>
                </c:pt>
                <c:pt idx="158">
                  <c:v>2196</c:v>
                </c:pt>
                <c:pt idx="159">
                  <c:v>2197</c:v>
                </c:pt>
                <c:pt idx="160">
                  <c:v>2198</c:v>
                </c:pt>
                <c:pt idx="161">
                  <c:v>2199</c:v>
                </c:pt>
                <c:pt idx="162">
                  <c:v>2200</c:v>
                </c:pt>
                <c:pt idx="163">
                  <c:v>2201</c:v>
                </c:pt>
                <c:pt idx="164">
                  <c:v>2202</c:v>
                </c:pt>
                <c:pt idx="165">
                  <c:v>2203</c:v>
                </c:pt>
                <c:pt idx="166">
                  <c:v>2204</c:v>
                </c:pt>
                <c:pt idx="167">
                  <c:v>2205</c:v>
                </c:pt>
                <c:pt idx="168">
                  <c:v>2206</c:v>
                </c:pt>
                <c:pt idx="169">
                  <c:v>2207</c:v>
                </c:pt>
                <c:pt idx="170">
                  <c:v>2208</c:v>
                </c:pt>
                <c:pt idx="171">
                  <c:v>2209</c:v>
                </c:pt>
                <c:pt idx="172">
                  <c:v>2210</c:v>
                </c:pt>
              </c:numCache>
            </c:numRef>
          </c:xVal>
          <c:yVal>
            <c:numRef>
              <c:f>Graph!$H$2040:$H$2210</c:f>
              <c:numCache>
                <c:formatCode>General</c:formatCode>
                <c:ptCount val="17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61-426F-8BC4-67E9EDB9D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93408"/>
        <c:axId val="187795808"/>
      </c:scatterChart>
      <c:valAx>
        <c:axId val="187793408"/>
        <c:scaling>
          <c:orientation val="minMax"/>
          <c:max val="2210"/>
          <c:min val="2038"/>
        </c:scaling>
        <c:delete val="0"/>
        <c:axPos val="b"/>
        <c:numFmt formatCode="General" sourceLinked="1"/>
        <c:majorTickMark val="out"/>
        <c:minorTickMark val="none"/>
        <c:tickLblPos val="nextTo"/>
        <c:crossAx val="187795808"/>
        <c:crosses val="autoZero"/>
        <c:crossBetween val="midCat"/>
      </c:valAx>
      <c:valAx>
        <c:axId val="1877958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77934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Graph!$A$2213:$A$2354</c:f>
              <c:numCache>
                <c:formatCode>General</c:formatCode>
                <c:ptCount val="142"/>
                <c:pt idx="0">
                  <c:v>2212</c:v>
                </c:pt>
                <c:pt idx="1">
                  <c:v>2213</c:v>
                </c:pt>
                <c:pt idx="2">
                  <c:v>2214</c:v>
                </c:pt>
                <c:pt idx="3">
                  <c:v>2215</c:v>
                </c:pt>
                <c:pt idx="4">
                  <c:v>2216</c:v>
                </c:pt>
                <c:pt idx="5">
                  <c:v>2217</c:v>
                </c:pt>
                <c:pt idx="6">
                  <c:v>2218</c:v>
                </c:pt>
                <c:pt idx="7">
                  <c:v>2219</c:v>
                </c:pt>
                <c:pt idx="8">
                  <c:v>2220</c:v>
                </c:pt>
                <c:pt idx="9">
                  <c:v>2221</c:v>
                </c:pt>
                <c:pt idx="10">
                  <c:v>2222</c:v>
                </c:pt>
                <c:pt idx="11">
                  <c:v>2223</c:v>
                </c:pt>
                <c:pt idx="12">
                  <c:v>2224</c:v>
                </c:pt>
                <c:pt idx="13">
                  <c:v>2225</c:v>
                </c:pt>
                <c:pt idx="14">
                  <c:v>2226</c:v>
                </c:pt>
                <c:pt idx="15">
                  <c:v>2227</c:v>
                </c:pt>
                <c:pt idx="16">
                  <c:v>2228</c:v>
                </c:pt>
                <c:pt idx="17">
                  <c:v>2229</c:v>
                </c:pt>
                <c:pt idx="18">
                  <c:v>2230</c:v>
                </c:pt>
                <c:pt idx="19">
                  <c:v>2231</c:v>
                </c:pt>
                <c:pt idx="20">
                  <c:v>2232</c:v>
                </c:pt>
                <c:pt idx="21">
                  <c:v>2233</c:v>
                </c:pt>
                <c:pt idx="22">
                  <c:v>2234</c:v>
                </c:pt>
                <c:pt idx="23">
                  <c:v>2235</c:v>
                </c:pt>
                <c:pt idx="24">
                  <c:v>2236</c:v>
                </c:pt>
                <c:pt idx="25">
                  <c:v>2237</c:v>
                </c:pt>
                <c:pt idx="26">
                  <c:v>2238</c:v>
                </c:pt>
                <c:pt idx="27">
                  <c:v>2239</c:v>
                </c:pt>
                <c:pt idx="28">
                  <c:v>2240</c:v>
                </c:pt>
                <c:pt idx="29">
                  <c:v>2241</c:v>
                </c:pt>
                <c:pt idx="30">
                  <c:v>2242</c:v>
                </c:pt>
                <c:pt idx="31">
                  <c:v>2243</c:v>
                </c:pt>
                <c:pt idx="32">
                  <c:v>2244</c:v>
                </c:pt>
                <c:pt idx="33">
                  <c:v>2245</c:v>
                </c:pt>
                <c:pt idx="34">
                  <c:v>2246</c:v>
                </c:pt>
                <c:pt idx="35">
                  <c:v>2247</c:v>
                </c:pt>
                <c:pt idx="36">
                  <c:v>2248</c:v>
                </c:pt>
                <c:pt idx="37">
                  <c:v>2249</c:v>
                </c:pt>
                <c:pt idx="38">
                  <c:v>2250</c:v>
                </c:pt>
                <c:pt idx="39">
                  <c:v>2251</c:v>
                </c:pt>
                <c:pt idx="40">
                  <c:v>2252</c:v>
                </c:pt>
                <c:pt idx="41">
                  <c:v>2253</c:v>
                </c:pt>
                <c:pt idx="42">
                  <c:v>2254</c:v>
                </c:pt>
                <c:pt idx="43">
                  <c:v>2255</c:v>
                </c:pt>
                <c:pt idx="44">
                  <c:v>2256</c:v>
                </c:pt>
                <c:pt idx="45">
                  <c:v>2257</c:v>
                </c:pt>
                <c:pt idx="46">
                  <c:v>2258</c:v>
                </c:pt>
                <c:pt idx="47">
                  <c:v>2259</c:v>
                </c:pt>
                <c:pt idx="48">
                  <c:v>2260</c:v>
                </c:pt>
                <c:pt idx="49">
                  <c:v>2261</c:v>
                </c:pt>
                <c:pt idx="50">
                  <c:v>2262</c:v>
                </c:pt>
                <c:pt idx="51">
                  <c:v>2263</c:v>
                </c:pt>
                <c:pt idx="52">
                  <c:v>2264</c:v>
                </c:pt>
                <c:pt idx="53">
                  <c:v>2265</c:v>
                </c:pt>
                <c:pt idx="54">
                  <c:v>2266</c:v>
                </c:pt>
                <c:pt idx="55">
                  <c:v>2267</c:v>
                </c:pt>
                <c:pt idx="56">
                  <c:v>2268</c:v>
                </c:pt>
                <c:pt idx="57">
                  <c:v>2269</c:v>
                </c:pt>
                <c:pt idx="58">
                  <c:v>2270</c:v>
                </c:pt>
                <c:pt idx="59">
                  <c:v>2271</c:v>
                </c:pt>
                <c:pt idx="60">
                  <c:v>2272</c:v>
                </c:pt>
                <c:pt idx="61">
                  <c:v>2273</c:v>
                </c:pt>
                <c:pt idx="62">
                  <c:v>2274</c:v>
                </c:pt>
                <c:pt idx="63">
                  <c:v>2275</c:v>
                </c:pt>
                <c:pt idx="64">
                  <c:v>2276</c:v>
                </c:pt>
                <c:pt idx="65">
                  <c:v>2277</c:v>
                </c:pt>
                <c:pt idx="66">
                  <c:v>2278</c:v>
                </c:pt>
                <c:pt idx="67">
                  <c:v>2279</c:v>
                </c:pt>
                <c:pt idx="68">
                  <c:v>2280</c:v>
                </c:pt>
                <c:pt idx="69">
                  <c:v>2281</c:v>
                </c:pt>
                <c:pt idx="70">
                  <c:v>2282</c:v>
                </c:pt>
                <c:pt idx="71">
                  <c:v>2283</c:v>
                </c:pt>
                <c:pt idx="72">
                  <c:v>2284</c:v>
                </c:pt>
                <c:pt idx="73">
                  <c:v>2285</c:v>
                </c:pt>
                <c:pt idx="74">
                  <c:v>2286</c:v>
                </c:pt>
                <c:pt idx="75">
                  <c:v>2287</c:v>
                </c:pt>
                <c:pt idx="76">
                  <c:v>2288</c:v>
                </c:pt>
                <c:pt idx="77">
                  <c:v>2289</c:v>
                </c:pt>
                <c:pt idx="78">
                  <c:v>2290</c:v>
                </c:pt>
                <c:pt idx="79">
                  <c:v>2291</c:v>
                </c:pt>
                <c:pt idx="80">
                  <c:v>2292</c:v>
                </c:pt>
                <c:pt idx="81">
                  <c:v>2293</c:v>
                </c:pt>
                <c:pt idx="82">
                  <c:v>2294</c:v>
                </c:pt>
                <c:pt idx="83">
                  <c:v>2295</c:v>
                </c:pt>
                <c:pt idx="84">
                  <c:v>2296</c:v>
                </c:pt>
                <c:pt idx="85">
                  <c:v>2297</c:v>
                </c:pt>
                <c:pt idx="86">
                  <c:v>2298</c:v>
                </c:pt>
                <c:pt idx="87">
                  <c:v>2299</c:v>
                </c:pt>
                <c:pt idx="88">
                  <c:v>2300</c:v>
                </c:pt>
                <c:pt idx="89">
                  <c:v>2301</c:v>
                </c:pt>
                <c:pt idx="90">
                  <c:v>2302</c:v>
                </c:pt>
                <c:pt idx="91">
                  <c:v>2303</c:v>
                </c:pt>
                <c:pt idx="92">
                  <c:v>2304</c:v>
                </c:pt>
                <c:pt idx="93">
                  <c:v>2305</c:v>
                </c:pt>
                <c:pt idx="94">
                  <c:v>2306</c:v>
                </c:pt>
                <c:pt idx="95">
                  <c:v>2307</c:v>
                </c:pt>
                <c:pt idx="96">
                  <c:v>2308</c:v>
                </c:pt>
                <c:pt idx="97">
                  <c:v>2309</c:v>
                </c:pt>
                <c:pt idx="98">
                  <c:v>2310</c:v>
                </c:pt>
                <c:pt idx="99">
                  <c:v>2311</c:v>
                </c:pt>
                <c:pt idx="100">
                  <c:v>2312</c:v>
                </c:pt>
                <c:pt idx="101">
                  <c:v>2313</c:v>
                </c:pt>
                <c:pt idx="102">
                  <c:v>2314</c:v>
                </c:pt>
                <c:pt idx="103">
                  <c:v>2315</c:v>
                </c:pt>
                <c:pt idx="104">
                  <c:v>2316</c:v>
                </c:pt>
                <c:pt idx="105">
                  <c:v>2317</c:v>
                </c:pt>
                <c:pt idx="106">
                  <c:v>2318</c:v>
                </c:pt>
                <c:pt idx="107">
                  <c:v>2319</c:v>
                </c:pt>
                <c:pt idx="108">
                  <c:v>2320</c:v>
                </c:pt>
                <c:pt idx="109">
                  <c:v>2321</c:v>
                </c:pt>
                <c:pt idx="110">
                  <c:v>2322</c:v>
                </c:pt>
                <c:pt idx="111">
                  <c:v>2323</c:v>
                </c:pt>
                <c:pt idx="112">
                  <c:v>2324</c:v>
                </c:pt>
                <c:pt idx="113">
                  <c:v>2325</c:v>
                </c:pt>
                <c:pt idx="114">
                  <c:v>2326</c:v>
                </c:pt>
                <c:pt idx="115">
                  <c:v>2327</c:v>
                </c:pt>
                <c:pt idx="116">
                  <c:v>2328</c:v>
                </c:pt>
                <c:pt idx="117">
                  <c:v>2329</c:v>
                </c:pt>
                <c:pt idx="118">
                  <c:v>2330</c:v>
                </c:pt>
                <c:pt idx="119">
                  <c:v>2331</c:v>
                </c:pt>
                <c:pt idx="120">
                  <c:v>2332</c:v>
                </c:pt>
                <c:pt idx="121">
                  <c:v>2333</c:v>
                </c:pt>
                <c:pt idx="122">
                  <c:v>2334</c:v>
                </c:pt>
                <c:pt idx="123">
                  <c:v>2335</c:v>
                </c:pt>
                <c:pt idx="124">
                  <c:v>2336</c:v>
                </c:pt>
                <c:pt idx="125">
                  <c:v>2337</c:v>
                </c:pt>
                <c:pt idx="126">
                  <c:v>2338</c:v>
                </c:pt>
                <c:pt idx="127">
                  <c:v>2339</c:v>
                </c:pt>
                <c:pt idx="128">
                  <c:v>2340</c:v>
                </c:pt>
                <c:pt idx="129">
                  <c:v>2341</c:v>
                </c:pt>
                <c:pt idx="130">
                  <c:v>2342</c:v>
                </c:pt>
                <c:pt idx="131">
                  <c:v>2343</c:v>
                </c:pt>
                <c:pt idx="132">
                  <c:v>2344</c:v>
                </c:pt>
                <c:pt idx="133">
                  <c:v>2345</c:v>
                </c:pt>
                <c:pt idx="134">
                  <c:v>2346</c:v>
                </c:pt>
                <c:pt idx="135">
                  <c:v>2347</c:v>
                </c:pt>
                <c:pt idx="136">
                  <c:v>2348</c:v>
                </c:pt>
                <c:pt idx="137">
                  <c:v>2349</c:v>
                </c:pt>
                <c:pt idx="138">
                  <c:v>2350</c:v>
                </c:pt>
                <c:pt idx="139">
                  <c:v>2351</c:v>
                </c:pt>
                <c:pt idx="140">
                  <c:v>2352</c:v>
                </c:pt>
                <c:pt idx="141">
                  <c:v>2353</c:v>
                </c:pt>
              </c:numCache>
            </c:numRef>
          </c:xVal>
          <c:yVal>
            <c:numRef>
              <c:f>Graph!$D$2214:$D$2353</c:f>
              <c:numCache>
                <c:formatCode>General</c:formatCode>
                <c:ptCount val="140"/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95-44C5-A012-877F5B53AB4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Graph!$A$2213:$A$2354</c:f>
              <c:numCache>
                <c:formatCode>General</c:formatCode>
                <c:ptCount val="142"/>
                <c:pt idx="0">
                  <c:v>2212</c:v>
                </c:pt>
                <c:pt idx="1">
                  <c:v>2213</c:v>
                </c:pt>
                <c:pt idx="2">
                  <c:v>2214</c:v>
                </c:pt>
                <c:pt idx="3">
                  <c:v>2215</c:v>
                </c:pt>
                <c:pt idx="4">
                  <c:v>2216</c:v>
                </c:pt>
                <c:pt idx="5">
                  <c:v>2217</c:v>
                </c:pt>
                <c:pt idx="6">
                  <c:v>2218</c:v>
                </c:pt>
                <c:pt idx="7">
                  <c:v>2219</c:v>
                </c:pt>
                <c:pt idx="8">
                  <c:v>2220</c:v>
                </c:pt>
                <c:pt idx="9">
                  <c:v>2221</c:v>
                </c:pt>
                <c:pt idx="10">
                  <c:v>2222</c:v>
                </c:pt>
                <c:pt idx="11">
                  <c:v>2223</c:v>
                </c:pt>
                <c:pt idx="12">
                  <c:v>2224</c:v>
                </c:pt>
                <c:pt idx="13">
                  <c:v>2225</c:v>
                </c:pt>
                <c:pt idx="14">
                  <c:v>2226</c:v>
                </c:pt>
                <c:pt idx="15">
                  <c:v>2227</c:v>
                </c:pt>
                <c:pt idx="16">
                  <c:v>2228</c:v>
                </c:pt>
                <c:pt idx="17">
                  <c:v>2229</c:v>
                </c:pt>
                <c:pt idx="18">
                  <c:v>2230</c:v>
                </c:pt>
                <c:pt idx="19">
                  <c:v>2231</c:v>
                </c:pt>
                <c:pt idx="20">
                  <c:v>2232</c:v>
                </c:pt>
                <c:pt idx="21">
                  <c:v>2233</c:v>
                </c:pt>
                <c:pt idx="22">
                  <c:v>2234</c:v>
                </c:pt>
                <c:pt idx="23">
                  <c:v>2235</c:v>
                </c:pt>
                <c:pt idx="24">
                  <c:v>2236</c:v>
                </c:pt>
                <c:pt idx="25">
                  <c:v>2237</c:v>
                </c:pt>
                <c:pt idx="26">
                  <c:v>2238</c:v>
                </c:pt>
                <c:pt idx="27">
                  <c:v>2239</c:v>
                </c:pt>
                <c:pt idx="28">
                  <c:v>2240</c:v>
                </c:pt>
                <c:pt idx="29">
                  <c:v>2241</c:v>
                </c:pt>
                <c:pt idx="30">
                  <c:v>2242</c:v>
                </c:pt>
                <c:pt idx="31">
                  <c:v>2243</c:v>
                </c:pt>
                <c:pt idx="32">
                  <c:v>2244</c:v>
                </c:pt>
                <c:pt idx="33">
                  <c:v>2245</c:v>
                </c:pt>
                <c:pt idx="34">
                  <c:v>2246</c:v>
                </c:pt>
                <c:pt idx="35">
                  <c:v>2247</c:v>
                </c:pt>
                <c:pt idx="36">
                  <c:v>2248</c:v>
                </c:pt>
                <c:pt idx="37">
                  <c:v>2249</c:v>
                </c:pt>
                <c:pt idx="38">
                  <c:v>2250</c:v>
                </c:pt>
                <c:pt idx="39">
                  <c:v>2251</c:v>
                </c:pt>
                <c:pt idx="40">
                  <c:v>2252</c:v>
                </c:pt>
                <c:pt idx="41">
                  <c:v>2253</c:v>
                </c:pt>
                <c:pt idx="42">
                  <c:v>2254</c:v>
                </c:pt>
                <c:pt idx="43">
                  <c:v>2255</c:v>
                </c:pt>
                <c:pt idx="44">
                  <c:v>2256</c:v>
                </c:pt>
                <c:pt idx="45">
                  <c:v>2257</c:v>
                </c:pt>
                <c:pt idx="46">
                  <c:v>2258</c:v>
                </c:pt>
                <c:pt idx="47">
                  <c:v>2259</c:v>
                </c:pt>
                <c:pt idx="48">
                  <c:v>2260</c:v>
                </c:pt>
                <c:pt idx="49">
                  <c:v>2261</c:v>
                </c:pt>
                <c:pt idx="50">
                  <c:v>2262</c:v>
                </c:pt>
                <c:pt idx="51">
                  <c:v>2263</c:v>
                </c:pt>
                <c:pt idx="52">
                  <c:v>2264</c:v>
                </c:pt>
                <c:pt idx="53">
                  <c:v>2265</c:v>
                </c:pt>
                <c:pt idx="54">
                  <c:v>2266</c:v>
                </c:pt>
                <c:pt idx="55">
                  <c:v>2267</c:v>
                </c:pt>
                <c:pt idx="56">
                  <c:v>2268</c:v>
                </c:pt>
                <c:pt idx="57">
                  <c:v>2269</c:v>
                </c:pt>
                <c:pt idx="58">
                  <c:v>2270</c:v>
                </c:pt>
                <c:pt idx="59">
                  <c:v>2271</c:v>
                </c:pt>
                <c:pt idx="60">
                  <c:v>2272</c:v>
                </c:pt>
                <c:pt idx="61">
                  <c:v>2273</c:v>
                </c:pt>
                <c:pt idx="62">
                  <c:v>2274</c:v>
                </c:pt>
                <c:pt idx="63">
                  <c:v>2275</c:v>
                </c:pt>
                <c:pt idx="64">
                  <c:v>2276</c:v>
                </c:pt>
                <c:pt idx="65">
                  <c:v>2277</c:v>
                </c:pt>
                <c:pt idx="66">
                  <c:v>2278</c:v>
                </c:pt>
                <c:pt idx="67">
                  <c:v>2279</c:v>
                </c:pt>
                <c:pt idx="68">
                  <c:v>2280</c:v>
                </c:pt>
                <c:pt idx="69">
                  <c:v>2281</c:v>
                </c:pt>
                <c:pt idx="70">
                  <c:v>2282</c:v>
                </c:pt>
                <c:pt idx="71">
                  <c:v>2283</c:v>
                </c:pt>
                <c:pt idx="72">
                  <c:v>2284</c:v>
                </c:pt>
                <c:pt idx="73">
                  <c:v>2285</c:v>
                </c:pt>
                <c:pt idx="74">
                  <c:v>2286</c:v>
                </c:pt>
                <c:pt idx="75">
                  <c:v>2287</c:v>
                </c:pt>
                <c:pt idx="76">
                  <c:v>2288</c:v>
                </c:pt>
                <c:pt idx="77">
                  <c:v>2289</c:v>
                </c:pt>
                <c:pt idx="78">
                  <c:v>2290</c:v>
                </c:pt>
                <c:pt idx="79">
                  <c:v>2291</c:v>
                </c:pt>
                <c:pt idx="80">
                  <c:v>2292</c:v>
                </c:pt>
                <c:pt idx="81">
                  <c:v>2293</c:v>
                </c:pt>
                <c:pt idx="82">
                  <c:v>2294</c:v>
                </c:pt>
                <c:pt idx="83">
                  <c:v>2295</c:v>
                </c:pt>
                <c:pt idx="84">
                  <c:v>2296</c:v>
                </c:pt>
                <c:pt idx="85">
                  <c:v>2297</c:v>
                </c:pt>
                <c:pt idx="86">
                  <c:v>2298</c:v>
                </c:pt>
                <c:pt idx="87">
                  <c:v>2299</c:v>
                </c:pt>
                <c:pt idx="88">
                  <c:v>2300</c:v>
                </c:pt>
                <c:pt idx="89">
                  <c:v>2301</c:v>
                </c:pt>
                <c:pt idx="90">
                  <c:v>2302</c:v>
                </c:pt>
                <c:pt idx="91">
                  <c:v>2303</c:v>
                </c:pt>
                <c:pt idx="92">
                  <c:v>2304</c:v>
                </c:pt>
                <c:pt idx="93">
                  <c:v>2305</c:v>
                </c:pt>
                <c:pt idx="94">
                  <c:v>2306</c:v>
                </c:pt>
                <c:pt idx="95">
                  <c:v>2307</c:v>
                </c:pt>
                <c:pt idx="96">
                  <c:v>2308</c:v>
                </c:pt>
                <c:pt idx="97">
                  <c:v>2309</c:v>
                </c:pt>
                <c:pt idx="98">
                  <c:v>2310</c:v>
                </c:pt>
                <c:pt idx="99">
                  <c:v>2311</c:v>
                </c:pt>
                <c:pt idx="100">
                  <c:v>2312</c:v>
                </c:pt>
                <c:pt idx="101">
                  <c:v>2313</c:v>
                </c:pt>
                <c:pt idx="102">
                  <c:v>2314</c:v>
                </c:pt>
                <c:pt idx="103">
                  <c:v>2315</c:v>
                </c:pt>
                <c:pt idx="104">
                  <c:v>2316</c:v>
                </c:pt>
                <c:pt idx="105">
                  <c:v>2317</c:v>
                </c:pt>
                <c:pt idx="106">
                  <c:v>2318</c:v>
                </c:pt>
                <c:pt idx="107">
                  <c:v>2319</c:v>
                </c:pt>
                <c:pt idx="108">
                  <c:v>2320</c:v>
                </c:pt>
                <c:pt idx="109">
                  <c:v>2321</c:v>
                </c:pt>
                <c:pt idx="110">
                  <c:v>2322</c:v>
                </c:pt>
                <c:pt idx="111">
                  <c:v>2323</c:v>
                </c:pt>
                <c:pt idx="112">
                  <c:v>2324</c:v>
                </c:pt>
                <c:pt idx="113">
                  <c:v>2325</c:v>
                </c:pt>
                <c:pt idx="114">
                  <c:v>2326</c:v>
                </c:pt>
                <c:pt idx="115">
                  <c:v>2327</c:v>
                </c:pt>
                <c:pt idx="116">
                  <c:v>2328</c:v>
                </c:pt>
                <c:pt idx="117">
                  <c:v>2329</c:v>
                </c:pt>
                <c:pt idx="118">
                  <c:v>2330</c:v>
                </c:pt>
                <c:pt idx="119">
                  <c:v>2331</c:v>
                </c:pt>
                <c:pt idx="120">
                  <c:v>2332</c:v>
                </c:pt>
                <c:pt idx="121">
                  <c:v>2333</c:v>
                </c:pt>
                <c:pt idx="122">
                  <c:v>2334</c:v>
                </c:pt>
                <c:pt idx="123">
                  <c:v>2335</c:v>
                </c:pt>
                <c:pt idx="124">
                  <c:v>2336</c:v>
                </c:pt>
                <c:pt idx="125">
                  <c:v>2337</c:v>
                </c:pt>
                <c:pt idx="126">
                  <c:v>2338</c:v>
                </c:pt>
                <c:pt idx="127">
                  <c:v>2339</c:v>
                </c:pt>
                <c:pt idx="128">
                  <c:v>2340</c:v>
                </c:pt>
                <c:pt idx="129">
                  <c:v>2341</c:v>
                </c:pt>
                <c:pt idx="130">
                  <c:v>2342</c:v>
                </c:pt>
                <c:pt idx="131">
                  <c:v>2343</c:v>
                </c:pt>
                <c:pt idx="132">
                  <c:v>2344</c:v>
                </c:pt>
                <c:pt idx="133">
                  <c:v>2345</c:v>
                </c:pt>
                <c:pt idx="134">
                  <c:v>2346</c:v>
                </c:pt>
                <c:pt idx="135">
                  <c:v>2347</c:v>
                </c:pt>
                <c:pt idx="136">
                  <c:v>2348</c:v>
                </c:pt>
                <c:pt idx="137">
                  <c:v>2349</c:v>
                </c:pt>
                <c:pt idx="138">
                  <c:v>2350</c:v>
                </c:pt>
                <c:pt idx="139">
                  <c:v>2351</c:v>
                </c:pt>
                <c:pt idx="140">
                  <c:v>2352</c:v>
                </c:pt>
                <c:pt idx="141">
                  <c:v>2353</c:v>
                </c:pt>
              </c:numCache>
            </c:numRef>
          </c:xVal>
          <c:yVal>
            <c:numRef>
              <c:f>Graph!$B$2214:$B$2353</c:f>
              <c:numCache>
                <c:formatCode>General</c:formatCode>
                <c:ptCount val="140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95-44C5-A012-877F5B53AB4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Graph!$A$2213:$A$2354</c:f>
              <c:numCache>
                <c:formatCode>General</c:formatCode>
                <c:ptCount val="142"/>
                <c:pt idx="0">
                  <c:v>2212</c:v>
                </c:pt>
                <c:pt idx="1">
                  <c:v>2213</c:v>
                </c:pt>
                <c:pt idx="2">
                  <c:v>2214</c:v>
                </c:pt>
                <c:pt idx="3">
                  <c:v>2215</c:v>
                </c:pt>
                <c:pt idx="4">
                  <c:v>2216</c:v>
                </c:pt>
                <c:pt idx="5">
                  <c:v>2217</c:v>
                </c:pt>
                <c:pt idx="6">
                  <c:v>2218</c:v>
                </c:pt>
                <c:pt idx="7">
                  <c:v>2219</c:v>
                </c:pt>
                <c:pt idx="8">
                  <c:v>2220</c:v>
                </c:pt>
                <c:pt idx="9">
                  <c:v>2221</c:v>
                </c:pt>
                <c:pt idx="10">
                  <c:v>2222</c:v>
                </c:pt>
                <c:pt idx="11">
                  <c:v>2223</c:v>
                </c:pt>
                <c:pt idx="12">
                  <c:v>2224</c:v>
                </c:pt>
                <c:pt idx="13">
                  <c:v>2225</c:v>
                </c:pt>
                <c:pt idx="14">
                  <c:v>2226</c:v>
                </c:pt>
                <c:pt idx="15">
                  <c:v>2227</c:v>
                </c:pt>
                <c:pt idx="16">
                  <c:v>2228</c:v>
                </c:pt>
                <c:pt idx="17">
                  <c:v>2229</c:v>
                </c:pt>
                <c:pt idx="18">
                  <c:v>2230</c:v>
                </c:pt>
                <c:pt idx="19">
                  <c:v>2231</c:v>
                </c:pt>
                <c:pt idx="20">
                  <c:v>2232</c:v>
                </c:pt>
                <c:pt idx="21">
                  <c:v>2233</c:v>
                </c:pt>
                <c:pt idx="22">
                  <c:v>2234</c:v>
                </c:pt>
                <c:pt idx="23">
                  <c:v>2235</c:v>
                </c:pt>
                <c:pt idx="24">
                  <c:v>2236</c:v>
                </c:pt>
                <c:pt idx="25">
                  <c:v>2237</c:v>
                </c:pt>
                <c:pt idx="26">
                  <c:v>2238</c:v>
                </c:pt>
                <c:pt idx="27">
                  <c:v>2239</c:v>
                </c:pt>
                <c:pt idx="28">
                  <c:v>2240</c:v>
                </c:pt>
                <c:pt idx="29">
                  <c:v>2241</c:v>
                </c:pt>
                <c:pt idx="30">
                  <c:v>2242</c:v>
                </c:pt>
                <c:pt idx="31">
                  <c:v>2243</c:v>
                </c:pt>
                <c:pt idx="32">
                  <c:v>2244</c:v>
                </c:pt>
                <c:pt idx="33">
                  <c:v>2245</c:v>
                </c:pt>
                <c:pt idx="34">
                  <c:v>2246</c:v>
                </c:pt>
                <c:pt idx="35">
                  <c:v>2247</c:v>
                </c:pt>
                <c:pt idx="36">
                  <c:v>2248</c:v>
                </c:pt>
                <c:pt idx="37">
                  <c:v>2249</c:v>
                </c:pt>
                <c:pt idx="38">
                  <c:v>2250</c:v>
                </c:pt>
                <c:pt idx="39">
                  <c:v>2251</c:v>
                </c:pt>
                <c:pt idx="40">
                  <c:v>2252</c:v>
                </c:pt>
                <c:pt idx="41">
                  <c:v>2253</c:v>
                </c:pt>
                <c:pt idx="42">
                  <c:v>2254</c:v>
                </c:pt>
                <c:pt idx="43">
                  <c:v>2255</c:v>
                </c:pt>
                <c:pt idx="44">
                  <c:v>2256</c:v>
                </c:pt>
                <c:pt idx="45">
                  <c:v>2257</c:v>
                </c:pt>
                <c:pt idx="46">
                  <c:v>2258</c:v>
                </c:pt>
                <c:pt idx="47">
                  <c:v>2259</c:v>
                </c:pt>
                <c:pt idx="48">
                  <c:v>2260</c:v>
                </c:pt>
                <c:pt idx="49">
                  <c:v>2261</c:v>
                </c:pt>
                <c:pt idx="50">
                  <c:v>2262</c:v>
                </c:pt>
                <c:pt idx="51">
                  <c:v>2263</c:v>
                </c:pt>
                <c:pt idx="52">
                  <c:v>2264</c:v>
                </c:pt>
                <c:pt idx="53">
                  <c:v>2265</c:v>
                </c:pt>
                <c:pt idx="54">
                  <c:v>2266</c:v>
                </c:pt>
                <c:pt idx="55">
                  <c:v>2267</c:v>
                </c:pt>
                <c:pt idx="56">
                  <c:v>2268</c:v>
                </c:pt>
                <c:pt idx="57">
                  <c:v>2269</c:v>
                </c:pt>
                <c:pt idx="58">
                  <c:v>2270</c:v>
                </c:pt>
                <c:pt idx="59">
                  <c:v>2271</c:v>
                </c:pt>
                <c:pt idx="60">
                  <c:v>2272</c:v>
                </c:pt>
                <c:pt idx="61">
                  <c:v>2273</c:v>
                </c:pt>
                <c:pt idx="62">
                  <c:v>2274</c:v>
                </c:pt>
                <c:pt idx="63">
                  <c:v>2275</c:v>
                </c:pt>
                <c:pt idx="64">
                  <c:v>2276</c:v>
                </c:pt>
                <c:pt idx="65">
                  <c:v>2277</c:v>
                </c:pt>
                <c:pt idx="66">
                  <c:v>2278</c:v>
                </c:pt>
                <c:pt idx="67">
                  <c:v>2279</c:v>
                </c:pt>
                <c:pt idx="68">
                  <c:v>2280</c:v>
                </c:pt>
                <c:pt idx="69">
                  <c:v>2281</c:v>
                </c:pt>
                <c:pt idx="70">
                  <c:v>2282</c:v>
                </c:pt>
                <c:pt idx="71">
                  <c:v>2283</c:v>
                </c:pt>
                <c:pt idx="72">
                  <c:v>2284</c:v>
                </c:pt>
                <c:pt idx="73">
                  <c:v>2285</c:v>
                </c:pt>
                <c:pt idx="74">
                  <c:v>2286</c:v>
                </c:pt>
                <c:pt idx="75">
                  <c:v>2287</c:v>
                </c:pt>
                <c:pt idx="76">
                  <c:v>2288</c:v>
                </c:pt>
                <c:pt idx="77">
                  <c:v>2289</c:v>
                </c:pt>
                <c:pt idx="78">
                  <c:v>2290</c:v>
                </c:pt>
                <c:pt idx="79">
                  <c:v>2291</c:v>
                </c:pt>
                <c:pt idx="80">
                  <c:v>2292</c:v>
                </c:pt>
                <c:pt idx="81">
                  <c:v>2293</c:v>
                </c:pt>
                <c:pt idx="82">
                  <c:v>2294</c:v>
                </c:pt>
                <c:pt idx="83">
                  <c:v>2295</c:v>
                </c:pt>
                <c:pt idx="84">
                  <c:v>2296</c:v>
                </c:pt>
                <c:pt idx="85">
                  <c:v>2297</c:v>
                </c:pt>
                <c:pt idx="86">
                  <c:v>2298</c:v>
                </c:pt>
                <c:pt idx="87">
                  <c:v>2299</c:v>
                </c:pt>
                <c:pt idx="88">
                  <c:v>2300</c:v>
                </c:pt>
                <c:pt idx="89">
                  <c:v>2301</c:v>
                </c:pt>
                <c:pt idx="90">
                  <c:v>2302</c:v>
                </c:pt>
                <c:pt idx="91">
                  <c:v>2303</c:v>
                </c:pt>
                <c:pt idx="92">
                  <c:v>2304</c:v>
                </c:pt>
                <c:pt idx="93">
                  <c:v>2305</c:v>
                </c:pt>
                <c:pt idx="94">
                  <c:v>2306</c:v>
                </c:pt>
                <c:pt idx="95">
                  <c:v>2307</c:v>
                </c:pt>
                <c:pt idx="96">
                  <c:v>2308</c:v>
                </c:pt>
                <c:pt idx="97">
                  <c:v>2309</c:v>
                </c:pt>
                <c:pt idx="98">
                  <c:v>2310</c:v>
                </c:pt>
                <c:pt idx="99">
                  <c:v>2311</c:v>
                </c:pt>
                <c:pt idx="100">
                  <c:v>2312</c:v>
                </c:pt>
                <c:pt idx="101">
                  <c:v>2313</c:v>
                </c:pt>
                <c:pt idx="102">
                  <c:v>2314</c:v>
                </c:pt>
                <c:pt idx="103">
                  <c:v>2315</c:v>
                </c:pt>
                <c:pt idx="104">
                  <c:v>2316</c:v>
                </c:pt>
                <c:pt idx="105">
                  <c:v>2317</c:v>
                </c:pt>
                <c:pt idx="106">
                  <c:v>2318</c:v>
                </c:pt>
                <c:pt idx="107">
                  <c:v>2319</c:v>
                </c:pt>
                <c:pt idx="108">
                  <c:v>2320</c:v>
                </c:pt>
                <c:pt idx="109">
                  <c:v>2321</c:v>
                </c:pt>
                <c:pt idx="110">
                  <c:v>2322</c:v>
                </c:pt>
                <c:pt idx="111">
                  <c:v>2323</c:v>
                </c:pt>
                <c:pt idx="112">
                  <c:v>2324</c:v>
                </c:pt>
                <c:pt idx="113">
                  <c:v>2325</c:v>
                </c:pt>
                <c:pt idx="114">
                  <c:v>2326</c:v>
                </c:pt>
                <c:pt idx="115">
                  <c:v>2327</c:v>
                </c:pt>
                <c:pt idx="116">
                  <c:v>2328</c:v>
                </c:pt>
                <c:pt idx="117">
                  <c:v>2329</c:v>
                </c:pt>
                <c:pt idx="118">
                  <c:v>2330</c:v>
                </c:pt>
                <c:pt idx="119">
                  <c:v>2331</c:v>
                </c:pt>
                <c:pt idx="120">
                  <c:v>2332</c:v>
                </c:pt>
                <c:pt idx="121">
                  <c:v>2333</c:v>
                </c:pt>
                <c:pt idx="122">
                  <c:v>2334</c:v>
                </c:pt>
                <c:pt idx="123">
                  <c:v>2335</c:v>
                </c:pt>
                <c:pt idx="124">
                  <c:v>2336</c:v>
                </c:pt>
                <c:pt idx="125">
                  <c:v>2337</c:v>
                </c:pt>
                <c:pt idx="126">
                  <c:v>2338</c:v>
                </c:pt>
                <c:pt idx="127">
                  <c:v>2339</c:v>
                </c:pt>
                <c:pt idx="128">
                  <c:v>2340</c:v>
                </c:pt>
                <c:pt idx="129">
                  <c:v>2341</c:v>
                </c:pt>
                <c:pt idx="130">
                  <c:v>2342</c:v>
                </c:pt>
                <c:pt idx="131">
                  <c:v>2343</c:v>
                </c:pt>
                <c:pt idx="132">
                  <c:v>2344</c:v>
                </c:pt>
                <c:pt idx="133">
                  <c:v>2345</c:v>
                </c:pt>
                <c:pt idx="134">
                  <c:v>2346</c:v>
                </c:pt>
                <c:pt idx="135">
                  <c:v>2347</c:v>
                </c:pt>
                <c:pt idx="136">
                  <c:v>2348</c:v>
                </c:pt>
                <c:pt idx="137">
                  <c:v>2349</c:v>
                </c:pt>
                <c:pt idx="138">
                  <c:v>2350</c:v>
                </c:pt>
                <c:pt idx="139">
                  <c:v>2351</c:v>
                </c:pt>
                <c:pt idx="140">
                  <c:v>2352</c:v>
                </c:pt>
                <c:pt idx="141">
                  <c:v>2353</c:v>
                </c:pt>
              </c:numCache>
            </c:numRef>
          </c:xVal>
          <c:yVal>
            <c:numRef>
              <c:f>Graph!$C$2214:$C$2353</c:f>
              <c:numCache>
                <c:formatCode>General</c:formatCode>
                <c:ptCount val="1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95-44C5-A012-877F5B53AB4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Graph!$A$2213:$A$2354</c:f>
              <c:numCache>
                <c:formatCode>General</c:formatCode>
                <c:ptCount val="142"/>
                <c:pt idx="0">
                  <c:v>2212</c:v>
                </c:pt>
                <c:pt idx="1">
                  <c:v>2213</c:v>
                </c:pt>
                <c:pt idx="2">
                  <c:v>2214</c:v>
                </c:pt>
                <c:pt idx="3">
                  <c:v>2215</c:v>
                </c:pt>
                <c:pt idx="4">
                  <c:v>2216</c:v>
                </c:pt>
                <c:pt idx="5">
                  <c:v>2217</c:v>
                </c:pt>
                <c:pt idx="6">
                  <c:v>2218</c:v>
                </c:pt>
                <c:pt idx="7">
                  <c:v>2219</c:v>
                </c:pt>
                <c:pt idx="8">
                  <c:v>2220</c:v>
                </c:pt>
                <c:pt idx="9">
                  <c:v>2221</c:v>
                </c:pt>
                <c:pt idx="10">
                  <c:v>2222</c:v>
                </c:pt>
                <c:pt idx="11">
                  <c:v>2223</c:v>
                </c:pt>
                <c:pt idx="12">
                  <c:v>2224</c:v>
                </c:pt>
                <c:pt idx="13">
                  <c:v>2225</c:v>
                </c:pt>
                <c:pt idx="14">
                  <c:v>2226</c:v>
                </c:pt>
                <c:pt idx="15">
                  <c:v>2227</c:v>
                </c:pt>
                <c:pt idx="16">
                  <c:v>2228</c:v>
                </c:pt>
                <c:pt idx="17">
                  <c:v>2229</c:v>
                </c:pt>
                <c:pt idx="18">
                  <c:v>2230</c:v>
                </c:pt>
                <c:pt idx="19">
                  <c:v>2231</c:v>
                </c:pt>
                <c:pt idx="20">
                  <c:v>2232</c:v>
                </c:pt>
                <c:pt idx="21">
                  <c:v>2233</c:v>
                </c:pt>
                <c:pt idx="22">
                  <c:v>2234</c:v>
                </c:pt>
                <c:pt idx="23">
                  <c:v>2235</c:v>
                </c:pt>
                <c:pt idx="24">
                  <c:v>2236</c:v>
                </c:pt>
                <c:pt idx="25">
                  <c:v>2237</c:v>
                </c:pt>
                <c:pt idx="26">
                  <c:v>2238</c:v>
                </c:pt>
                <c:pt idx="27">
                  <c:v>2239</c:v>
                </c:pt>
                <c:pt idx="28">
                  <c:v>2240</c:v>
                </c:pt>
                <c:pt idx="29">
                  <c:v>2241</c:v>
                </c:pt>
                <c:pt idx="30">
                  <c:v>2242</c:v>
                </c:pt>
                <c:pt idx="31">
                  <c:v>2243</c:v>
                </c:pt>
                <c:pt idx="32">
                  <c:v>2244</c:v>
                </c:pt>
                <c:pt idx="33">
                  <c:v>2245</c:v>
                </c:pt>
                <c:pt idx="34">
                  <c:v>2246</c:v>
                </c:pt>
                <c:pt idx="35">
                  <c:v>2247</c:v>
                </c:pt>
                <c:pt idx="36">
                  <c:v>2248</c:v>
                </c:pt>
                <c:pt idx="37">
                  <c:v>2249</c:v>
                </c:pt>
                <c:pt idx="38">
                  <c:v>2250</c:v>
                </c:pt>
                <c:pt idx="39">
                  <c:v>2251</c:v>
                </c:pt>
                <c:pt idx="40">
                  <c:v>2252</c:v>
                </c:pt>
                <c:pt idx="41">
                  <c:v>2253</c:v>
                </c:pt>
                <c:pt idx="42">
                  <c:v>2254</c:v>
                </c:pt>
                <c:pt idx="43">
                  <c:v>2255</c:v>
                </c:pt>
                <c:pt idx="44">
                  <c:v>2256</c:v>
                </c:pt>
                <c:pt idx="45">
                  <c:v>2257</c:v>
                </c:pt>
                <c:pt idx="46">
                  <c:v>2258</c:v>
                </c:pt>
                <c:pt idx="47">
                  <c:v>2259</c:v>
                </c:pt>
                <c:pt idx="48">
                  <c:v>2260</c:v>
                </c:pt>
                <c:pt idx="49">
                  <c:v>2261</c:v>
                </c:pt>
                <c:pt idx="50">
                  <c:v>2262</c:v>
                </c:pt>
                <c:pt idx="51">
                  <c:v>2263</c:v>
                </c:pt>
                <c:pt idx="52">
                  <c:v>2264</c:v>
                </c:pt>
                <c:pt idx="53">
                  <c:v>2265</c:v>
                </c:pt>
                <c:pt idx="54">
                  <c:v>2266</c:v>
                </c:pt>
                <c:pt idx="55">
                  <c:v>2267</c:v>
                </c:pt>
                <c:pt idx="56">
                  <c:v>2268</c:v>
                </c:pt>
                <c:pt idx="57">
                  <c:v>2269</c:v>
                </c:pt>
                <c:pt idx="58">
                  <c:v>2270</c:v>
                </c:pt>
                <c:pt idx="59">
                  <c:v>2271</c:v>
                </c:pt>
                <c:pt idx="60">
                  <c:v>2272</c:v>
                </c:pt>
                <c:pt idx="61">
                  <c:v>2273</c:v>
                </c:pt>
                <c:pt idx="62">
                  <c:v>2274</c:v>
                </c:pt>
                <c:pt idx="63">
                  <c:v>2275</c:v>
                </c:pt>
                <c:pt idx="64">
                  <c:v>2276</c:v>
                </c:pt>
                <c:pt idx="65">
                  <c:v>2277</c:v>
                </c:pt>
                <c:pt idx="66">
                  <c:v>2278</c:v>
                </c:pt>
                <c:pt idx="67">
                  <c:v>2279</c:v>
                </c:pt>
                <c:pt idx="68">
                  <c:v>2280</c:v>
                </c:pt>
                <c:pt idx="69">
                  <c:v>2281</c:v>
                </c:pt>
                <c:pt idx="70">
                  <c:v>2282</c:v>
                </c:pt>
                <c:pt idx="71">
                  <c:v>2283</c:v>
                </c:pt>
                <c:pt idx="72">
                  <c:v>2284</c:v>
                </c:pt>
                <c:pt idx="73">
                  <c:v>2285</c:v>
                </c:pt>
                <c:pt idx="74">
                  <c:v>2286</c:v>
                </c:pt>
                <c:pt idx="75">
                  <c:v>2287</c:v>
                </c:pt>
                <c:pt idx="76">
                  <c:v>2288</c:v>
                </c:pt>
                <c:pt idx="77">
                  <c:v>2289</c:v>
                </c:pt>
                <c:pt idx="78">
                  <c:v>2290</c:v>
                </c:pt>
                <c:pt idx="79">
                  <c:v>2291</c:v>
                </c:pt>
                <c:pt idx="80">
                  <c:v>2292</c:v>
                </c:pt>
                <c:pt idx="81">
                  <c:v>2293</c:v>
                </c:pt>
                <c:pt idx="82">
                  <c:v>2294</c:v>
                </c:pt>
                <c:pt idx="83">
                  <c:v>2295</c:v>
                </c:pt>
                <c:pt idx="84">
                  <c:v>2296</c:v>
                </c:pt>
                <c:pt idx="85">
                  <c:v>2297</c:v>
                </c:pt>
                <c:pt idx="86">
                  <c:v>2298</c:v>
                </c:pt>
                <c:pt idx="87">
                  <c:v>2299</c:v>
                </c:pt>
                <c:pt idx="88">
                  <c:v>2300</c:v>
                </c:pt>
                <c:pt idx="89">
                  <c:v>2301</c:v>
                </c:pt>
                <c:pt idx="90">
                  <c:v>2302</c:v>
                </c:pt>
                <c:pt idx="91">
                  <c:v>2303</c:v>
                </c:pt>
                <c:pt idx="92">
                  <c:v>2304</c:v>
                </c:pt>
                <c:pt idx="93">
                  <c:v>2305</c:v>
                </c:pt>
                <c:pt idx="94">
                  <c:v>2306</c:v>
                </c:pt>
                <c:pt idx="95">
                  <c:v>2307</c:v>
                </c:pt>
                <c:pt idx="96">
                  <c:v>2308</c:v>
                </c:pt>
                <c:pt idx="97">
                  <c:v>2309</c:v>
                </c:pt>
                <c:pt idx="98">
                  <c:v>2310</c:v>
                </c:pt>
                <c:pt idx="99">
                  <c:v>2311</c:v>
                </c:pt>
                <c:pt idx="100">
                  <c:v>2312</c:v>
                </c:pt>
                <c:pt idx="101">
                  <c:v>2313</c:v>
                </c:pt>
                <c:pt idx="102">
                  <c:v>2314</c:v>
                </c:pt>
                <c:pt idx="103">
                  <c:v>2315</c:v>
                </c:pt>
                <c:pt idx="104">
                  <c:v>2316</c:v>
                </c:pt>
                <c:pt idx="105">
                  <c:v>2317</c:v>
                </c:pt>
                <c:pt idx="106">
                  <c:v>2318</c:v>
                </c:pt>
                <c:pt idx="107">
                  <c:v>2319</c:v>
                </c:pt>
                <c:pt idx="108">
                  <c:v>2320</c:v>
                </c:pt>
                <c:pt idx="109">
                  <c:v>2321</c:v>
                </c:pt>
                <c:pt idx="110">
                  <c:v>2322</c:v>
                </c:pt>
                <c:pt idx="111">
                  <c:v>2323</c:v>
                </c:pt>
                <c:pt idx="112">
                  <c:v>2324</c:v>
                </c:pt>
                <c:pt idx="113">
                  <c:v>2325</c:v>
                </c:pt>
                <c:pt idx="114">
                  <c:v>2326</c:v>
                </c:pt>
                <c:pt idx="115">
                  <c:v>2327</c:v>
                </c:pt>
                <c:pt idx="116">
                  <c:v>2328</c:v>
                </c:pt>
                <c:pt idx="117">
                  <c:v>2329</c:v>
                </c:pt>
                <c:pt idx="118">
                  <c:v>2330</c:v>
                </c:pt>
                <c:pt idx="119">
                  <c:v>2331</c:v>
                </c:pt>
                <c:pt idx="120">
                  <c:v>2332</c:v>
                </c:pt>
                <c:pt idx="121">
                  <c:v>2333</c:v>
                </c:pt>
                <c:pt idx="122">
                  <c:v>2334</c:v>
                </c:pt>
                <c:pt idx="123">
                  <c:v>2335</c:v>
                </c:pt>
                <c:pt idx="124">
                  <c:v>2336</c:v>
                </c:pt>
                <c:pt idx="125">
                  <c:v>2337</c:v>
                </c:pt>
                <c:pt idx="126">
                  <c:v>2338</c:v>
                </c:pt>
                <c:pt idx="127">
                  <c:v>2339</c:v>
                </c:pt>
                <c:pt idx="128">
                  <c:v>2340</c:v>
                </c:pt>
                <c:pt idx="129">
                  <c:v>2341</c:v>
                </c:pt>
                <c:pt idx="130">
                  <c:v>2342</c:v>
                </c:pt>
                <c:pt idx="131">
                  <c:v>2343</c:v>
                </c:pt>
                <c:pt idx="132">
                  <c:v>2344</c:v>
                </c:pt>
                <c:pt idx="133">
                  <c:v>2345</c:v>
                </c:pt>
                <c:pt idx="134">
                  <c:v>2346</c:v>
                </c:pt>
                <c:pt idx="135">
                  <c:v>2347</c:v>
                </c:pt>
                <c:pt idx="136">
                  <c:v>2348</c:v>
                </c:pt>
                <c:pt idx="137">
                  <c:v>2349</c:v>
                </c:pt>
                <c:pt idx="138">
                  <c:v>2350</c:v>
                </c:pt>
                <c:pt idx="139">
                  <c:v>2351</c:v>
                </c:pt>
                <c:pt idx="140">
                  <c:v>2352</c:v>
                </c:pt>
                <c:pt idx="141">
                  <c:v>2353</c:v>
                </c:pt>
              </c:numCache>
            </c:numRef>
          </c:xVal>
          <c:yVal>
            <c:numRef>
              <c:f>Graph!$E$2214:$E$2353</c:f>
              <c:numCache>
                <c:formatCode>General</c:formatCode>
                <c:ptCount val="140"/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95-44C5-A012-877F5B53AB4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Graph!$A$2213:$A$2354</c:f>
              <c:numCache>
                <c:formatCode>General</c:formatCode>
                <c:ptCount val="142"/>
                <c:pt idx="0">
                  <c:v>2212</c:v>
                </c:pt>
                <c:pt idx="1">
                  <c:v>2213</c:v>
                </c:pt>
                <c:pt idx="2">
                  <c:v>2214</c:v>
                </c:pt>
                <c:pt idx="3">
                  <c:v>2215</c:v>
                </c:pt>
                <c:pt idx="4">
                  <c:v>2216</c:v>
                </c:pt>
                <c:pt idx="5">
                  <c:v>2217</c:v>
                </c:pt>
                <c:pt idx="6">
                  <c:v>2218</c:v>
                </c:pt>
                <c:pt idx="7">
                  <c:v>2219</c:v>
                </c:pt>
                <c:pt idx="8">
                  <c:v>2220</c:v>
                </c:pt>
                <c:pt idx="9">
                  <c:v>2221</c:v>
                </c:pt>
                <c:pt idx="10">
                  <c:v>2222</c:v>
                </c:pt>
                <c:pt idx="11">
                  <c:v>2223</c:v>
                </c:pt>
                <c:pt idx="12">
                  <c:v>2224</c:v>
                </c:pt>
                <c:pt idx="13">
                  <c:v>2225</c:v>
                </c:pt>
                <c:pt idx="14">
                  <c:v>2226</c:v>
                </c:pt>
                <c:pt idx="15">
                  <c:v>2227</c:v>
                </c:pt>
                <c:pt idx="16">
                  <c:v>2228</c:v>
                </c:pt>
                <c:pt idx="17">
                  <c:v>2229</c:v>
                </c:pt>
                <c:pt idx="18">
                  <c:v>2230</c:v>
                </c:pt>
                <c:pt idx="19">
                  <c:v>2231</c:v>
                </c:pt>
                <c:pt idx="20">
                  <c:v>2232</c:v>
                </c:pt>
                <c:pt idx="21">
                  <c:v>2233</c:v>
                </c:pt>
                <c:pt idx="22">
                  <c:v>2234</c:v>
                </c:pt>
                <c:pt idx="23">
                  <c:v>2235</c:v>
                </c:pt>
                <c:pt idx="24">
                  <c:v>2236</c:v>
                </c:pt>
                <c:pt idx="25">
                  <c:v>2237</c:v>
                </c:pt>
                <c:pt idx="26">
                  <c:v>2238</c:v>
                </c:pt>
                <c:pt idx="27">
                  <c:v>2239</c:v>
                </c:pt>
                <c:pt idx="28">
                  <c:v>2240</c:v>
                </c:pt>
                <c:pt idx="29">
                  <c:v>2241</c:v>
                </c:pt>
                <c:pt idx="30">
                  <c:v>2242</c:v>
                </c:pt>
                <c:pt idx="31">
                  <c:v>2243</c:v>
                </c:pt>
                <c:pt idx="32">
                  <c:v>2244</c:v>
                </c:pt>
                <c:pt idx="33">
                  <c:v>2245</c:v>
                </c:pt>
                <c:pt idx="34">
                  <c:v>2246</c:v>
                </c:pt>
                <c:pt idx="35">
                  <c:v>2247</c:v>
                </c:pt>
                <c:pt idx="36">
                  <c:v>2248</c:v>
                </c:pt>
                <c:pt idx="37">
                  <c:v>2249</c:v>
                </c:pt>
                <c:pt idx="38">
                  <c:v>2250</c:v>
                </c:pt>
                <c:pt idx="39">
                  <c:v>2251</c:v>
                </c:pt>
                <c:pt idx="40">
                  <c:v>2252</c:v>
                </c:pt>
                <c:pt idx="41">
                  <c:v>2253</c:v>
                </c:pt>
                <c:pt idx="42">
                  <c:v>2254</c:v>
                </c:pt>
                <c:pt idx="43">
                  <c:v>2255</c:v>
                </c:pt>
                <c:pt idx="44">
                  <c:v>2256</c:v>
                </c:pt>
                <c:pt idx="45">
                  <c:v>2257</c:v>
                </c:pt>
                <c:pt idx="46">
                  <c:v>2258</c:v>
                </c:pt>
                <c:pt idx="47">
                  <c:v>2259</c:v>
                </c:pt>
                <c:pt idx="48">
                  <c:v>2260</c:v>
                </c:pt>
                <c:pt idx="49">
                  <c:v>2261</c:v>
                </c:pt>
                <c:pt idx="50">
                  <c:v>2262</c:v>
                </c:pt>
                <c:pt idx="51">
                  <c:v>2263</c:v>
                </c:pt>
                <c:pt idx="52">
                  <c:v>2264</c:v>
                </c:pt>
                <c:pt idx="53">
                  <c:v>2265</c:v>
                </c:pt>
                <c:pt idx="54">
                  <c:v>2266</c:v>
                </c:pt>
                <c:pt idx="55">
                  <c:v>2267</c:v>
                </c:pt>
                <c:pt idx="56">
                  <c:v>2268</c:v>
                </c:pt>
                <c:pt idx="57">
                  <c:v>2269</c:v>
                </c:pt>
                <c:pt idx="58">
                  <c:v>2270</c:v>
                </c:pt>
                <c:pt idx="59">
                  <c:v>2271</c:v>
                </c:pt>
                <c:pt idx="60">
                  <c:v>2272</c:v>
                </c:pt>
                <c:pt idx="61">
                  <c:v>2273</c:v>
                </c:pt>
                <c:pt idx="62">
                  <c:v>2274</c:v>
                </c:pt>
                <c:pt idx="63">
                  <c:v>2275</c:v>
                </c:pt>
                <c:pt idx="64">
                  <c:v>2276</c:v>
                </c:pt>
                <c:pt idx="65">
                  <c:v>2277</c:v>
                </c:pt>
                <c:pt idx="66">
                  <c:v>2278</c:v>
                </c:pt>
                <c:pt idx="67">
                  <c:v>2279</c:v>
                </c:pt>
                <c:pt idx="68">
                  <c:v>2280</c:v>
                </c:pt>
                <c:pt idx="69">
                  <c:v>2281</c:v>
                </c:pt>
                <c:pt idx="70">
                  <c:v>2282</c:v>
                </c:pt>
                <c:pt idx="71">
                  <c:v>2283</c:v>
                </c:pt>
                <c:pt idx="72">
                  <c:v>2284</c:v>
                </c:pt>
                <c:pt idx="73">
                  <c:v>2285</c:v>
                </c:pt>
                <c:pt idx="74">
                  <c:v>2286</c:v>
                </c:pt>
                <c:pt idx="75">
                  <c:v>2287</c:v>
                </c:pt>
                <c:pt idx="76">
                  <c:v>2288</c:v>
                </c:pt>
                <c:pt idx="77">
                  <c:v>2289</c:v>
                </c:pt>
                <c:pt idx="78">
                  <c:v>2290</c:v>
                </c:pt>
                <c:pt idx="79">
                  <c:v>2291</c:v>
                </c:pt>
                <c:pt idx="80">
                  <c:v>2292</c:v>
                </c:pt>
                <c:pt idx="81">
                  <c:v>2293</c:v>
                </c:pt>
                <c:pt idx="82">
                  <c:v>2294</c:v>
                </c:pt>
                <c:pt idx="83">
                  <c:v>2295</c:v>
                </c:pt>
                <c:pt idx="84">
                  <c:v>2296</c:v>
                </c:pt>
                <c:pt idx="85">
                  <c:v>2297</c:v>
                </c:pt>
                <c:pt idx="86">
                  <c:v>2298</c:v>
                </c:pt>
                <c:pt idx="87">
                  <c:v>2299</c:v>
                </c:pt>
                <c:pt idx="88">
                  <c:v>2300</c:v>
                </c:pt>
                <c:pt idx="89">
                  <c:v>2301</c:v>
                </c:pt>
                <c:pt idx="90">
                  <c:v>2302</c:v>
                </c:pt>
                <c:pt idx="91">
                  <c:v>2303</c:v>
                </c:pt>
                <c:pt idx="92">
                  <c:v>2304</c:v>
                </c:pt>
                <c:pt idx="93">
                  <c:v>2305</c:v>
                </c:pt>
                <c:pt idx="94">
                  <c:v>2306</c:v>
                </c:pt>
                <c:pt idx="95">
                  <c:v>2307</c:v>
                </c:pt>
                <c:pt idx="96">
                  <c:v>2308</c:v>
                </c:pt>
                <c:pt idx="97">
                  <c:v>2309</c:v>
                </c:pt>
                <c:pt idx="98">
                  <c:v>2310</c:v>
                </c:pt>
                <c:pt idx="99">
                  <c:v>2311</c:v>
                </c:pt>
                <c:pt idx="100">
                  <c:v>2312</c:v>
                </c:pt>
                <c:pt idx="101">
                  <c:v>2313</c:v>
                </c:pt>
                <c:pt idx="102">
                  <c:v>2314</c:v>
                </c:pt>
                <c:pt idx="103">
                  <c:v>2315</c:v>
                </c:pt>
                <c:pt idx="104">
                  <c:v>2316</c:v>
                </c:pt>
                <c:pt idx="105">
                  <c:v>2317</c:v>
                </c:pt>
                <c:pt idx="106">
                  <c:v>2318</c:v>
                </c:pt>
                <c:pt idx="107">
                  <c:v>2319</c:v>
                </c:pt>
                <c:pt idx="108">
                  <c:v>2320</c:v>
                </c:pt>
                <c:pt idx="109">
                  <c:v>2321</c:v>
                </c:pt>
                <c:pt idx="110">
                  <c:v>2322</c:v>
                </c:pt>
                <c:pt idx="111">
                  <c:v>2323</c:v>
                </c:pt>
                <c:pt idx="112">
                  <c:v>2324</c:v>
                </c:pt>
                <c:pt idx="113">
                  <c:v>2325</c:v>
                </c:pt>
                <c:pt idx="114">
                  <c:v>2326</c:v>
                </c:pt>
                <c:pt idx="115">
                  <c:v>2327</c:v>
                </c:pt>
                <c:pt idx="116">
                  <c:v>2328</c:v>
                </c:pt>
                <c:pt idx="117">
                  <c:v>2329</c:v>
                </c:pt>
                <c:pt idx="118">
                  <c:v>2330</c:v>
                </c:pt>
                <c:pt idx="119">
                  <c:v>2331</c:v>
                </c:pt>
                <c:pt idx="120">
                  <c:v>2332</c:v>
                </c:pt>
                <c:pt idx="121">
                  <c:v>2333</c:v>
                </c:pt>
                <c:pt idx="122">
                  <c:v>2334</c:v>
                </c:pt>
                <c:pt idx="123">
                  <c:v>2335</c:v>
                </c:pt>
                <c:pt idx="124">
                  <c:v>2336</c:v>
                </c:pt>
                <c:pt idx="125">
                  <c:v>2337</c:v>
                </c:pt>
                <c:pt idx="126">
                  <c:v>2338</c:v>
                </c:pt>
                <c:pt idx="127">
                  <c:v>2339</c:v>
                </c:pt>
                <c:pt idx="128">
                  <c:v>2340</c:v>
                </c:pt>
                <c:pt idx="129">
                  <c:v>2341</c:v>
                </c:pt>
                <c:pt idx="130">
                  <c:v>2342</c:v>
                </c:pt>
                <c:pt idx="131">
                  <c:v>2343</c:v>
                </c:pt>
                <c:pt idx="132">
                  <c:v>2344</c:v>
                </c:pt>
                <c:pt idx="133">
                  <c:v>2345</c:v>
                </c:pt>
                <c:pt idx="134">
                  <c:v>2346</c:v>
                </c:pt>
                <c:pt idx="135">
                  <c:v>2347</c:v>
                </c:pt>
                <c:pt idx="136">
                  <c:v>2348</c:v>
                </c:pt>
                <c:pt idx="137">
                  <c:v>2349</c:v>
                </c:pt>
                <c:pt idx="138">
                  <c:v>2350</c:v>
                </c:pt>
                <c:pt idx="139">
                  <c:v>2351</c:v>
                </c:pt>
                <c:pt idx="140">
                  <c:v>2352</c:v>
                </c:pt>
                <c:pt idx="141">
                  <c:v>2353</c:v>
                </c:pt>
              </c:numCache>
            </c:numRef>
          </c:xVal>
          <c:yVal>
            <c:numRef>
              <c:f>Graph!$G$2214:$G$2353</c:f>
              <c:numCache>
                <c:formatCode>General</c:formatCode>
                <c:ptCount val="1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95-44C5-A012-877F5B53AB4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Graph!$A$2213:$A$2354</c:f>
              <c:numCache>
                <c:formatCode>General</c:formatCode>
                <c:ptCount val="142"/>
                <c:pt idx="0">
                  <c:v>2212</c:v>
                </c:pt>
                <c:pt idx="1">
                  <c:v>2213</c:v>
                </c:pt>
                <c:pt idx="2">
                  <c:v>2214</c:v>
                </c:pt>
                <c:pt idx="3">
                  <c:v>2215</c:v>
                </c:pt>
                <c:pt idx="4">
                  <c:v>2216</c:v>
                </c:pt>
                <c:pt idx="5">
                  <c:v>2217</c:v>
                </c:pt>
                <c:pt idx="6">
                  <c:v>2218</c:v>
                </c:pt>
                <c:pt idx="7">
                  <c:v>2219</c:v>
                </c:pt>
                <c:pt idx="8">
                  <c:v>2220</c:v>
                </c:pt>
                <c:pt idx="9">
                  <c:v>2221</c:v>
                </c:pt>
                <c:pt idx="10">
                  <c:v>2222</c:v>
                </c:pt>
                <c:pt idx="11">
                  <c:v>2223</c:v>
                </c:pt>
                <c:pt idx="12">
                  <c:v>2224</c:v>
                </c:pt>
                <c:pt idx="13">
                  <c:v>2225</c:v>
                </c:pt>
                <c:pt idx="14">
                  <c:v>2226</c:v>
                </c:pt>
                <c:pt idx="15">
                  <c:v>2227</c:v>
                </c:pt>
                <c:pt idx="16">
                  <c:v>2228</c:v>
                </c:pt>
                <c:pt idx="17">
                  <c:v>2229</c:v>
                </c:pt>
                <c:pt idx="18">
                  <c:v>2230</c:v>
                </c:pt>
                <c:pt idx="19">
                  <c:v>2231</c:v>
                </c:pt>
                <c:pt idx="20">
                  <c:v>2232</c:v>
                </c:pt>
                <c:pt idx="21">
                  <c:v>2233</c:v>
                </c:pt>
                <c:pt idx="22">
                  <c:v>2234</c:v>
                </c:pt>
                <c:pt idx="23">
                  <c:v>2235</c:v>
                </c:pt>
                <c:pt idx="24">
                  <c:v>2236</c:v>
                </c:pt>
                <c:pt idx="25">
                  <c:v>2237</c:v>
                </c:pt>
                <c:pt idx="26">
                  <c:v>2238</c:v>
                </c:pt>
                <c:pt idx="27">
                  <c:v>2239</c:v>
                </c:pt>
                <c:pt idx="28">
                  <c:v>2240</c:v>
                </c:pt>
                <c:pt idx="29">
                  <c:v>2241</c:v>
                </c:pt>
                <c:pt idx="30">
                  <c:v>2242</c:v>
                </c:pt>
                <c:pt idx="31">
                  <c:v>2243</c:v>
                </c:pt>
                <c:pt idx="32">
                  <c:v>2244</c:v>
                </c:pt>
                <c:pt idx="33">
                  <c:v>2245</c:v>
                </c:pt>
                <c:pt idx="34">
                  <c:v>2246</c:v>
                </c:pt>
                <c:pt idx="35">
                  <c:v>2247</c:v>
                </c:pt>
                <c:pt idx="36">
                  <c:v>2248</c:v>
                </c:pt>
                <c:pt idx="37">
                  <c:v>2249</c:v>
                </c:pt>
                <c:pt idx="38">
                  <c:v>2250</c:v>
                </c:pt>
                <c:pt idx="39">
                  <c:v>2251</c:v>
                </c:pt>
                <c:pt idx="40">
                  <c:v>2252</c:v>
                </c:pt>
                <c:pt idx="41">
                  <c:v>2253</c:v>
                </c:pt>
                <c:pt idx="42">
                  <c:v>2254</c:v>
                </c:pt>
                <c:pt idx="43">
                  <c:v>2255</c:v>
                </c:pt>
                <c:pt idx="44">
                  <c:v>2256</c:v>
                </c:pt>
                <c:pt idx="45">
                  <c:v>2257</c:v>
                </c:pt>
                <c:pt idx="46">
                  <c:v>2258</c:v>
                </c:pt>
                <c:pt idx="47">
                  <c:v>2259</c:v>
                </c:pt>
                <c:pt idx="48">
                  <c:v>2260</c:v>
                </c:pt>
                <c:pt idx="49">
                  <c:v>2261</c:v>
                </c:pt>
                <c:pt idx="50">
                  <c:v>2262</c:v>
                </c:pt>
                <c:pt idx="51">
                  <c:v>2263</c:v>
                </c:pt>
                <c:pt idx="52">
                  <c:v>2264</c:v>
                </c:pt>
                <c:pt idx="53">
                  <c:v>2265</c:v>
                </c:pt>
                <c:pt idx="54">
                  <c:v>2266</c:v>
                </c:pt>
                <c:pt idx="55">
                  <c:v>2267</c:v>
                </c:pt>
                <c:pt idx="56">
                  <c:v>2268</c:v>
                </c:pt>
                <c:pt idx="57">
                  <c:v>2269</c:v>
                </c:pt>
                <c:pt idx="58">
                  <c:v>2270</c:v>
                </c:pt>
                <c:pt idx="59">
                  <c:v>2271</c:v>
                </c:pt>
                <c:pt idx="60">
                  <c:v>2272</c:v>
                </c:pt>
                <c:pt idx="61">
                  <c:v>2273</c:v>
                </c:pt>
                <c:pt idx="62">
                  <c:v>2274</c:v>
                </c:pt>
                <c:pt idx="63">
                  <c:v>2275</c:v>
                </c:pt>
                <c:pt idx="64">
                  <c:v>2276</c:v>
                </c:pt>
                <c:pt idx="65">
                  <c:v>2277</c:v>
                </c:pt>
                <c:pt idx="66">
                  <c:v>2278</c:v>
                </c:pt>
                <c:pt idx="67">
                  <c:v>2279</c:v>
                </c:pt>
                <c:pt idx="68">
                  <c:v>2280</c:v>
                </c:pt>
                <c:pt idx="69">
                  <c:v>2281</c:v>
                </c:pt>
                <c:pt idx="70">
                  <c:v>2282</c:v>
                </c:pt>
                <c:pt idx="71">
                  <c:v>2283</c:v>
                </c:pt>
                <c:pt idx="72">
                  <c:v>2284</c:v>
                </c:pt>
                <c:pt idx="73">
                  <c:v>2285</c:v>
                </c:pt>
                <c:pt idx="74">
                  <c:v>2286</c:v>
                </c:pt>
                <c:pt idx="75">
                  <c:v>2287</c:v>
                </c:pt>
                <c:pt idx="76">
                  <c:v>2288</c:v>
                </c:pt>
                <c:pt idx="77">
                  <c:v>2289</c:v>
                </c:pt>
                <c:pt idx="78">
                  <c:v>2290</c:v>
                </c:pt>
                <c:pt idx="79">
                  <c:v>2291</c:v>
                </c:pt>
                <c:pt idx="80">
                  <c:v>2292</c:v>
                </c:pt>
                <c:pt idx="81">
                  <c:v>2293</c:v>
                </c:pt>
                <c:pt idx="82">
                  <c:v>2294</c:v>
                </c:pt>
                <c:pt idx="83">
                  <c:v>2295</c:v>
                </c:pt>
                <c:pt idx="84">
                  <c:v>2296</c:v>
                </c:pt>
                <c:pt idx="85">
                  <c:v>2297</c:v>
                </c:pt>
                <c:pt idx="86">
                  <c:v>2298</c:v>
                </c:pt>
                <c:pt idx="87">
                  <c:v>2299</c:v>
                </c:pt>
                <c:pt idx="88">
                  <c:v>2300</c:v>
                </c:pt>
                <c:pt idx="89">
                  <c:v>2301</c:v>
                </c:pt>
                <c:pt idx="90">
                  <c:v>2302</c:v>
                </c:pt>
                <c:pt idx="91">
                  <c:v>2303</c:v>
                </c:pt>
                <c:pt idx="92">
                  <c:v>2304</c:v>
                </c:pt>
                <c:pt idx="93">
                  <c:v>2305</c:v>
                </c:pt>
                <c:pt idx="94">
                  <c:v>2306</c:v>
                </c:pt>
                <c:pt idx="95">
                  <c:v>2307</c:v>
                </c:pt>
                <c:pt idx="96">
                  <c:v>2308</c:v>
                </c:pt>
                <c:pt idx="97">
                  <c:v>2309</c:v>
                </c:pt>
                <c:pt idx="98">
                  <c:v>2310</c:v>
                </c:pt>
                <c:pt idx="99">
                  <c:v>2311</c:v>
                </c:pt>
                <c:pt idx="100">
                  <c:v>2312</c:v>
                </c:pt>
                <c:pt idx="101">
                  <c:v>2313</c:v>
                </c:pt>
                <c:pt idx="102">
                  <c:v>2314</c:v>
                </c:pt>
                <c:pt idx="103">
                  <c:v>2315</c:v>
                </c:pt>
                <c:pt idx="104">
                  <c:v>2316</c:v>
                </c:pt>
                <c:pt idx="105">
                  <c:v>2317</c:v>
                </c:pt>
                <c:pt idx="106">
                  <c:v>2318</c:v>
                </c:pt>
                <c:pt idx="107">
                  <c:v>2319</c:v>
                </c:pt>
                <c:pt idx="108">
                  <c:v>2320</c:v>
                </c:pt>
                <c:pt idx="109">
                  <c:v>2321</c:v>
                </c:pt>
                <c:pt idx="110">
                  <c:v>2322</c:v>
                </c:pt>
                <c:pt idx="111">
                  <c:v>2323</c:v>
                </c:pt>
                <c:pt idx="112">
                  <c:v>2324</c:v>
                </c:pt>
                <c:pt idx="113">
                  <c:v>2325</c:v>
                </c:pt>
                <c:pt idx="114">
                  <c:v>2326</c:v>
                </c:pt>
                <c:pt idx="115">
                  <c:v>2327</c:v>
                </c:pt>
                <c:pt idx="116">
                  <c:v>2328</c:v>
                </c:pt>
                <c:pt idx="117">
                  <c:v>2329</c:v>
                </c:pt>
                <c:pt idx="118">
                  <c:v>2330</c:v>
                </c:pt>
                <c:pt idx="119">
                  <c:v>2331</c:v>
                </c:pt>
                <c:pt idx="120">
                  <c:v>2332</c:v>
                </c:pt>
                <c:pt idx="121">
                  <c:v>2333</c:v>
                </c:pt>
                <c:pt idx="122">
                  <c:v>2334</c:v>
                </c:pt>
                <c:pt idx="123">
                  <c:v>2335</c:v>
                </c:pt>
                <c:pt idx="124">
                  <c:v>2336</c:v>
                </c:pt>
                <c:pt idx="125">
                  <c:v>2337</c:v>
                </c:pt>
                <c:pt idx="126">
                  <c:v>2338</c:v>
                </c:pt>
                <c:pt idx="127">
                  <c:v>2339</c:v>
                </c:pt>
                <c:pt idx="128">
                  <c:v>2340</c:v>
                </c:pt>
                <c:pt idx="129">
                  <c:v>2341</c:v>
                </c:pt>
                <c:pt idx="130">
                  <c:v>2342</c:v>
                </c:pt>
                <c:pt idx="131">
                  <c:v>2343</c:v>
                </c:pt>
                <c:pt idx="132">
                  <c:v>2344</c:v>
                </c:pt>
                <c:pt idx="133">
                  <c:v>2345</c:v>
                </c:pt>
                <c:pt idx="134">
                  <c:v>2346</c:v>
                </c:pt>
                <c:pt idx="135">
                  <c:v>2347</c:v>
                </c:pt>
                <c:pt idx="136">
                  <c:v>2348</c:v>
                </c:pt>
                <c:pt idx="137">
                  <c:v>2349</c:v>
                </c:pt>
                <c:pt idx="138">
                  <c:v>2350</c:v>
                </c:pt>
                <c:pt idx="139">
                  <c:v>2351</c:v>
                </c:pt>
                <c:pt idx="140">
                  <c:v>2352</c:v>
                </c:pt>
                <c:pt idx="141">
                  <c:v>2353</c:v>
                </c:pt>
              </c:numCache>
            </c:numRef>
          </c:xVal>
          <c:yVal>
            <c:numRef>
              <c:f>Graph!$H$2214:$H$2353</c:f>
              <c:numCache>
                <c:formatCode>General</c:formatCode>
                <c:ptCount val="1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95-44C5-A012-877F5B53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64240"/>
        <c:axId val="188476720"/>
      </c:scatterChart>
      <c:valAx>
        <c:axId val="188464240"/>
        <c:scaling>
          <c:orientation val="minMax"/>
          <c:max val="2353"/>
          <c:min val="2212"/>
        </c:scaling>
        <c:delete val="0"/>
        <c:axPos val="b"/>
        <c:numFmt formatCode="General" sourceLinked="1"/>
        <c:majorTickMark val="out"/>
        <c:minorTickMark val="none"/>
        <c:tickLblPos val="nextTo"/>
        <c:crossAx val="188476720"/>
        <c:crosses val="autoZero"/>
        <c:crossBetween val="midCat"/>
      </c:valAx>
      <c:valAx>
        <c:axId val="1884767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84642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Graph!$A$2356:$A$2491</c:f>
              <c:numCache>
                <c:formatCode>General</c:formatCode>
                <c:ptCount val="136"/>
                <c:pt idx="0">
                  <c:v>2355</c:v>
                </c:pt>
                <c:pt idx="1">
                  <c:v>2356</c:v>
                </c:pt>
                <c:pt idx="2">
                  <c:v>2357</c:v>
                </c:pt>
                <c:pt idx="3">
                  <c:v>2358</c:v>
                </c:pt>
                <c:pt idx="4">
                  <c:v>2359</c:v>
                </c:pt>
                <c:pt idx="5">
                  <c:v>2360</c:v>
                </c:pt>
                <c:pt idx="6">
                  <c:v>2361</c:v>
                </c:pt>
                <c:pt idx="7">
                  <c:v>2362</c:v>
                </c:pt>
                <c:pt idx="8">
                  <c:v>2363</c:v>
                </c:pt>
                <c:pt idx="9">
                  <c:v>2364</c:v>
                </c:pt>
                <c:pt idx="10">
                  <c:v>2365</c:v>
                </c:pt>
                <c:pt idx="11">
                  <c:v>2366</c:v>
                </c:pt>
                <c:pt idx="12">
                  <c:v>2367</c:v>
                </c:pt>
                <c:pt idx="13">
                  <c:v>2368</c:v>
                </c:pt>
                <c:pt idx="14">
                  <c:v>2369</c:v>
                </c:pt>
                <c:pt idx="15">
                  <c:v>2370</c:v>
                </c:pt>
                <c:pt idx="16">
                  <c:v>2371</c:v>
                </c:pt>
                <c:pt idx="17">
                  <c:v>2372</c:v>
                </c:pt>
                <c:pt idx="18">
                  <c:v>2373</c:v>
                </c:pt>
                <c:pt idx="19">
                  <c:v>2374</c:v>
                </c:pt>
                <c:pt idx="20">
                  <c:v>2375</c:v>
                </c:pt>
                <c:pt idx="21">
                  <c:v>2376</c:v>
                </c:pt>
                <c:pt idx="22">
                  <c:v>2377</c:v>
                </c:pt>
                <c:pt idx="23">
                  <c:v>2378</c:v>
                </c:pt>
                <c:pt idx="24">
                  <c:v>2379</c:v>
                </c:pt>
                <c:pt idx="25">
                  <c:v>2380</c:v>
                </c:pt>
                <c:pt idx="26">
                  <c:v>2381</c:v>
                </c:pt>
                <c:pt idx="27">
                  <c:v>2382</c:v>
                </c:pt>
                <c:pt idx="28">
                  <c:v>2383</c:v>
                </c:pt>
                <c:pt idx="29">
                  <c:v>2384</c:v>
                </c:pt>
                <c:pt idx="30">
                  <c:v>2385</c:v>
                </c:pt>
                <c:pt idx="31">
                  <c:v>2386</c:v>
                </c:pt>
                <c:pt idx="32">
                  <c:v>2387</c:v>
                </c:pt>
                <c:pt idx="33">
                  <c:v>2388</c:v>
                </c:pt>
                <c:pt idx="34">
                  <c:v>2389</c:v>
                </c:pt>
                <c:pt idx="35">
                  <c:v>2390</c:v>
                </c:pt>
                <c:pt idx="36">
                  <c:v>2391</c:v>
                </c:pt>
                <c:pt idx="37">
                  <c:v>2392</c:v>
                </c:pt>
                <c:pt idx="38">
                  <c:v>2393</c:v>
                </c:pt>
                <c:pt idx="39">
                  <c:v>2394</c:v>
                </c:pt>
                <c:pt idx="40">
                  <c:v>2395</c:v>
                </c:pt>
                <c:pt idx="41">
                  <c:v>2396</c:v>
                </c:pt>
                <c:pt idx="42">
                  <c:v>2397</c:v>
                </c:pt>
                <c:pt idx="43">
                  <c:v>2398</c:v>
                </c:pt>
                <c:pt idx="44">
                  <c:v>2399</c:v>
                </c:pt>
                <c:pt idx="45">
                  <c:v>2400</c:v>
                </c:pt>
                <c:pt idx="46">
                  <c:v>2401</c:v>
                </c:pt>
                <c:pt idx="47">
                  <c:v>2402</c:v>
                </c:pt>
                <c:pt idx="48">
                  <c:v>2403</c:v>
                </c:pt>
                <c:pt idx="49">
                  <c:v>2404</c:v>
                </c:pt>
                <c:pt idx="50">
                  <c:v>2405</c:v>
                </c:pt>
                <c:pt idx="51">
                  <c:v>2406</c:v>
                </c:pt>
                <c:pt idx="52">
                  <c:v>2407</c:v>
                </c:pt>
                <c:pt idx="53">
                  <c:v>2408</c:v>
                </c:pt>
                <c:pt idx="54">
                  <c:v>2409</c:v>
                </c:pt>
                <c:pt idx="55">
                  <c:v>2410</c:v>
                </c:pt>
                <c:pt idx="56">
                  <c:v>2411</c:v>
                </c:pt>
                <c:pt idx="57">
                  <c:v>2412</c:v>
                </c:pt>
                <c:pt idx="58">
                  <c:v>2413</c:v>
                </c:pt>
                <c:pt idx="59">
                  <c:v>2414</c:v>
                </c:pt>
                <c:pt idx="60">
                  <c:v>2415</c:v>
                </c:pt>
                <c:pt idx="61">
                  <c:v>2416</c:v>
                </c:pt>
                <c:pt idx="62">
                  <c:v>2417</c:v>
                </c:pt>
                <c:pt idx="63">
                  <c:v>2418</c:v>
                </c:pt>
                <c:pt idx="64">
                  <c:v>2419</c:v>
                </c:pt>
                <c:pt idx="65">
                  <c:v>2420</c:v>
                </c:pt>
                <c:pt idx="66">
                  <c:v>2421</c:v>
                </c:pt>
                <c:pt idx="67">
                  <c:v>2422</c:v>
                </c:pt>
                <c:pt idx="68">
                  <c:v>2423</c:v>
                </c:pt>
                <c:pt idx="69">
                  <c:v>2424</c:v>
                </c:pt>
                <c:pt idx="70">
                  <c:v>2425</c:v>
                </c:pt>
                <c:pt idx="71">
                  <c:v>2426</c:v>
                </c:pt>
                <c:pt idx="72">
                  <c:v>2427</c:v>
                </c:pt>
                <c:pt idx="73">
                  <c:v>2428</c:v>
                </c:pt>
                <c:pt idx="74">
                  <c:v>2429</c:v>
                </c:pt>
                <c:pt idx="75">
                  <c:v>2430</c:v>
                </c:pt>
                <c:pt idx="76">
                  <c:v>2431</c:v>
                </c:pt>
                <c:pt idx="77">
                  <c:v>2432</c:v>
                </c:pt>
                <c:pt idx="78">
                  <c:v>2433</c:v>
                </c:pt>
                <c:pt idx="79">
                  <c:v>2434</c:v>
                </c:pt>
                <c:pt idx="80">
                  <c:v>2435</c:v>
                </c:pt>
                <c:pt idx="81">
                  <c:v>2436</c:v>
                </c:pt>
                <c:pt idx="82">
                  <c:v>2437</c:v>
                </c:pt>
                <c:pt idx="83">
                  <c:v>2438</c:v>
                </c:pt>
                <c:pt idx="84">
                  <c:v>2439</c:v>
                </c:pt>
                <c:pt idx="85">
                  <c:v>2440</c:v>
                </c:pt>
                <c:pt idx="86">
                  <c:v>2441</c:v>
                </c:pt>
                <c:pt idx="87">
                  <c:v>2442</c:v>
                </c:pt>
                <c:pt idx="88">
                  <c:v>2443</c:v>
                </c:pt>
                <c:pt idx="89">
                  <c:v>2444</c:v>
                </c:pt>
                <c:pt idx="90">
                  <c:v>2445</c:v>
                </c:pt>
                <c:pt idx="91">
                  <c:v>2446</c:v>
                </c:pt>
                <c:pt idx="92">
                  <c:v>2447</c:v>
                </c:pt>
                <c:pt idx="93">
                  <c:v>2448</c:v>
                </c:pt>
                <c:pt idx="94">
                  <c:v>2449</c:v>
                </c:pt>
                <c:pt idx="95">
                  <c:v>2450</c:v>
                </c:pt>
                <c:pt idx="96">
                  <c:v>2451</c:v>
                </c:pt>
                <c:pt idx="97">
                  <c:v>2452</c:v>
                </c:pt>
                <c:pt idx="98">
                  <c:v>2453</c:v>
                </c:pt>
                <c:pt idx="99">
                  <c:v>2454</c:v>
                </c:pt>
                <c:pt idx="100">
                  <c:v>2455</c:v>
                </c:pt>
                <c:pt idx="101">
                  <c:v>2456</c:v>
                </c:pt>
                <c:pt idx="102">
                  <c:v>2457</c:v>
                </c:pt>
                <c:pt idx="103">
                  <c:v>2458</c:v>
                </c:pt>
                <c:pt idx="104">
                  <c:v>2459</c:v>
                </c:pt>
                <c:pt idx="105">
                  <c:v>2460</c:v>
                </c:pt>
                <c:pt idx="106">
                  <c:v>2461</c:v>
                </c:pt>
                <c:pt idx="107">
                  <c:v>2462</c:v>
                </c:pt>
                <c:pt idx="108">
                  <c:v>2463</c:v>
                </c:pt>
                <c:pt idx="109">
                  <c:v>2464</c:v>
                </c:pt>
                <c:pt idx="110">
                  <c:v>2465</c:v>
                </c:pt>
                <c:pt idx="111">
                  <c:v>2466</c:v>
                </c:pt>
                <c:pt idx="112">
                  <c:v>2467</c:v>
                </c:pt>
                <c:pt idx="113">
                  <c:v>2468</c:v>
                </c:pt>
                <c:pt idx="114">
                  <c:v>2469</c:v>
                </c:pt>
                <c:pt idx="115">
                  <c:v>2470</c:v>
                </c:pt>
                <c:pt idx="116">
                  <c:v>2471</c:v>
                </c:pt>
                <c:pt idx="117">
                  <c:v>2472</c:v>
                </c:pt>
                <c:pt idx="118">
                  <c:v>2473</c:v>
                </c:pt>
                <c:pt idx="119">
                  <c:v>2474</c:v>
                </c:pt>
                <c:pt idx="120">
                  <c:v>2475</c:v>
                </c:pt>
                <c:pt idx="121">
                  <c:v>2476</c:v>
                </c:pt>
                <c:pt idx="122">
                  <c:v>2477</c:v>
                </c:pt>
                <c:pt idx="123">
                  <c:v>2478</c:v>
                </c:pt>
                <c:pt idx="124">
                  <c:v>2479</c:v>
                </c:pt>
                <c:pt idx="125">
                  <c:v>2480</c:v>
                </c:pt>
                <c:pt idx="126">
                  <c:v>2481</c:v>
                </c:pt>
                <c:pt idx="127">
                  <c:v>2482</c:v>
                </c:pt>
                <c:pt idx="128">
                  <c:v>2483</c:v>
                </c:pt>
                <c:pt idx="129">
                  <c:v>2484</c:v>
                </c:pt>
                <c:pt idx="130">
                  <c:v>2485</c:v>
                </c:pt>
                <c:pt idx="131">
                  <c:v>2486</c:v>
                </c:pt>
                <c:pt idx="132">
                  <c:v>2487</c:v>
                </c:pt>
                <c:pt idx="133">
                  <c:v>2488</c:v>
                </c:pt>
                <c:pt idx="134">
                  <c:v>2489</c:v>
                </c:pt>
                <c:pt idx="135">
                  <c:v>2490</c:v>
                </c:pt>
              </c:numCache>
            </c:numRef>
          </c:xVal>
          <c:yVal>
            <c:numRef>
              <c:f>Graph!$D$2357:$D$2490</c:f>
              <c:numCache>
                <c:formatCode>General</c:formatCode>
                <c:ptCount val="134"/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2-4899-A0BD-EDB09E382279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Graph!$A$2356:$A$2491</c:f>
              <c:numCache>
                <c:formatCode>General</c:formatCode>
                <c:ptCount val="136"/>
                <c:pt idx="0">
                  <c:v>2355</c:v>
                </c:pt>
                <c:pt idx="1">
                  <c:v>2356</c:v>
                </c:pt>
                <c:pt idx="2">
                  <c:v>2357</c:v>
                </c:pt>
                <c:pt idx="3">
                  <c:v>2358</c:v>
                </c:pt>
                <c:pt idx="4">
                  <c:v>2359</c:v>
                </c:pt>
                <c:pt idx="5">
                  <c:v>2360</c:v>
                </c:pt>
                <c:pt idx="6">
                  <c:v>2361</c:v>
                </c:pt>
                <c:pt idx="7">
                  <c:v>2362</c:v>
                </c:pt>
                <c:pt idx="8">
                  <c:v>2363</c:v>
                </c:pt>
                <c:pt idx="9">
                  <c:v>2364</c:v>
                </c:pt>
                <c:pt idx="10">
                  <c:v>2365</c:v>
                </c:pt>
                <c:pt idx="11">
                  <c:v>2366</c:v>
                </c:pt>
                <c:pt idx="12">
                  <c:v>2367</c:v>
                </c:pt>
                <c:pt idx="13">
                  <c:v>2368</c:v>
                </c:pt>
                <c:pt idx="14">
                  <c:v>2369</c:v>
                </c:pt>
                <c:pt idx="15">
                  <c:v>2370</c:v>
                </c:pt>
                <c:pt idx="16">
                  <c:v>2371</c:v>
                </c:pt>
                <c:pt idx="17">
                  <c:v>2372</c:v>
                </c:pt>
                <c:pt idx="18">
                  <c:v>2373</c:v>
                </c:pt>
                <c:pt idx="19">
                  <c:v>2374</c:v>
                </c:pt>
                <c:pt idx="20">
                  <c:v>2375</c:v>
                </c:pt>
                <c:pt idx="21">
                  <c:v>2376</c:v>
                </c:pt>
                <c:pt idx="22">
                  <c:v>2377</c:v>
                </c:pt>
                <c:pt idx="23">
                  <c:v>2378</c:v>
                </c:pt>
                <c:pt idx="24">
                  <c:v>2379</c:v>
                </c:pt>
                <c:pt idx="25">
                  <c:v>2380</c:v>
                </c:pt>
                <c:pt idx="26">
                  <c:v>2381</c:v>
                </c:pt>
                <c:pt idx="27">
                  <c:v>2382</c:v>
                </c:pt>
                <c:pt idx="28">
                  <c:v>2383</c:v>
                </c:pt>
                <c:pt idx="29">
                  <c:v>2384</c:v>
                </c:pt>
                <c:pt idx="30">
                  <c:v>2385</c:v>
                </c:pt>
                <c:pt idx="31">
                  <c:v>2386</c:v>
                </c:pt>
                <c:pt idx="32">
                  <c:v>2387</c:v>
                </c:pt>
                <c:pt idx="33">
                  <c:v>2388</c:v>
                </c:pt>
                <c:pt idx="34">
                  <c:v>2389</c:v>
                </c:pt>
                <c:pt idx="35">
                  <c:v>2390</c:v>
                </c:pt>
                <c:pt idx="36">
                  <c:v>2391</c:v>
                </c:pt>
                <c:pt idx="37">
                  <c:v>2392</c:v>
                </c:pt>
                <c:pt idx="38">
                  <c:v>2393</c:v>
                </c:pt>
                <c:pt idx="39">
                  <c:v>2394</c:v>
                </c:pt>
                <c:pt idx="40">
                  <c:v>2395</c:v>
                </c:pt>
                <c:pt idx="41">
                  <c:v>2396</c:v>
                </c:pt>
                <c:pt idx="42">
                  <c:v>2397</c:v>
                </c:pt>
                <c:pt idx="43">
                  <c:v>2398</c:v>
                </c:pt>
                <c:pt idx="44">
                  <c:v>2399</c:v>
                </c:pt>
                <c:pt idx="45">
                  <c:v>2400</c:v>
                </c:pt>
                <c:pt idx="46">
                  <c:v>2401</c:v>
                </c:pt>
                <c:pt idx="47">
                  <c:v>2402</c:v>
                </c:pt>
                <c:pt idx="48">
                  <c:v>2403</c:v>
                </c:pt>
                <c:pt idx="49">
                  <c:v>2404</c:v>
                </c:pt>
                <c:pt idx="50">
                  <c:v>2405</c:v>
                </c:pt>
                <c:pt idx="51">
                  <c:v>2406</c:v>
                </c:pt>
                <c:pt idx="52">
                  <c:v>2407</c:v>
                </c:pt>
                <c:pt idx="53">
                  <c:v>2408</c:v>
                </c:pt>
                <c:pt idx="54">
                  <c:v>2409</c:v>
                </c:pt>
                <c:pt idx="55">
                  <c:v>2410</c:v>
                </c:pt>
                <c:pt idx="56">
                  <c:v>2411</c:v>
                </c:pt>
                <c:pt idx="57">
                  <c:v>2412</c:v>
                </c:pt>
                <c:pt idx="58">
                  <c:v>2413</c:v>
                </c:pt>
                <c:pt idx="59">
                  <c:v>2414</c:v>
                </c:pt>
                <c:pt idx="60">
                  <c:v>2415</c:v>
                </c:pt>
                <c:pt idx="61">
                  <c:v>2416</c:v>
                </c:pt>
                <c:pt idx="62">
                  <c:v>2417</c:v>
                </c:pt>
                <c:pt idx="63">
                  <c:v>2418</c:v>
                </c:pt>
                <c:pt idx="64">
                  <c:v>2419</c:v>
                </c:pt>
                <c:pt idx="65">
                  <c:v>2420</c:v>
                </c:pt>
                <c:pt idx="66">
                  <c:v>2421</c:v>
                </c:pt>
                <c:pt idx="67">
                  <c:v>2422</c:v>
                </c:pt>
                <c:pt idx="68">
                  <c:v>2423</c:v>
                </c:pt>
                <c:pt idx="69">
                  <c:v>2424</c:v>
                </c:pt>
                <c:pt idx="70">
                  <c:v>2425</c:v>
                </c:pt>
                <c:pt idx="71">
                  <c:v>2426</c:v>
                </c:pt>
                <c:pt idx="72">
                  <c:v>2427</c:v>
                </c:pt>
                <c:pt idx="73">
                  <c:v>2428</c:v>
                </c:pt>
                <c:pt idx="74">
                  <c:v>2429</c:v>
                </c:pt>
                <c:pt idx="75">
                  <c:v>2430</c:v>
                </c:pt>
                <c:pt idx="76">
                  <c:v>2431</c:v>
                </c:pt>
                <c:pt idx="77">
                  <c:v>2432</c:v>
                </c:pt>
                <c:pt idx="78">
                  <c:v>2433</c:v>
                </c:pt>
                <c:pt idx="79">
                  <c:v>2434</c:v>
                </c:pt>
                <c:pt idx="80">
                  <c:v>2435</c:v>
                </c:pt>
                <c:pt idx="81">
                  <c:v>2436</c:v>
                </c:pt>
                <c:pt idx="82">
                  <c:v>2437</c:v>
                </c:pt>
                <c:pt idx="83">
                  <c:v>2438</c:v>
                </c:pt>
                <c:pt idx="84">
                  <c:v>2439</c:v>
                </c:pt>
                <c:pt idx="85">
                  <c:v>2440</c:v>
                </c:pt>
                <c:pt idx="86">
                  <c:v>2441</c:v>
                </c:pt>
                <c:pt idx="87">
                  <c:v>2442</c:v>
                </c:pt>
                <c:pt idx="88">
                  <c:v>2443</c:v>
                </c:pt>
                <c:pt idx="89">
                  <c:v>2444</c:v>
                </c:pt>
                <c:pt idx="90">
                  <c:v>2445</c:v>
                </c:pt>
                <c:pt idx="91">
                  <c:v>2446</c:v>
                </c:pt>
                <c:pt idx="92">
                  <c:v>2447</c:v>
                </c:pt>
                <c:pt idx="93">
                  <c:v>2448</c:v>
                </c:pt>
                <c:pt idx="94">
                  <c:v>2449</c:v>
                </c:pt>
                <c:pt idx="95">
                  <c:v>2450</c:v>
                </c:pt>
                <c:pt idx="96">
                  <c:v>2451</c:v>
                </c:pt>
                <c:pt idx="97">
                  <c:v>2452</c:v>
                </c:pt>
                <c:pt idx="98">
                  <c:v>2453</c:v>
                </c:pt>
                <c:pt idx="99">
                  <c:v>2454</c:v>
                </c:pt>
                <c:pt idx="100">
                  <c:v>2455</c:v>
                </c:pt>
                <c:pt idx="101">
                  <c:v>2456</c:v>
                </c:pt>
                <c:pt idx="102">
                  <c:v>2457</c:v>
                </c:pt>
                <c:pt idx="103">
                  <c:v>2458</c:v>
                </c:pt>
                <c:pt idx="104">
                  <c:v>2459</c:v>
                </c:pt>
                <c:pt idx="105">
                  <c:v>2460</c:v>
                </c:pt>
                <c:pt idx="106">
                  <c:v>2461</c:v>
                </c:pt>
                <c:pt idx="107">
                  <c:v>2462</c:v>
                </c:pt>
                <c:pt idx="108">
                  <c:v>2463</c:v>
                </c:pt>
                <c:pt idx="109">
                  <c:v>2464</c:v>
                </c:pt>
                <c:pt idx="110">
                  <c:v>2465</c:v>
                </c:pt>
                <c:pt idx="111">
                  <c:v>2466</c:v>
                </c:pt>
                <c:pt idx="112">
                  <c:v>2467</c:v>
                </c:pt>
                <c:pt idx="113">
                  <c:v>2468</c:v>
                </c:pt>
                <c:pt idx="114">
                  <c:v>2469</c:v>
                </c:pt>
                <c:pt idx="115">
                  <c:v>2470</c:v>
                </c:pt>
                <c:pt idx="116">
                  <c:v>2471</c:v>
                </c:pt>
                <c:pt idx="117">
                  <c:v>2472</c:v>
                </c:pt>
                <c:pt idx="118">
                  <c:v>2473</c:v>
                </c:pt>
                <c:pt idx="119">
                  <c:v>2474</c:v>
                </c:pt>
                <c:pt idx="120">
                  <c:v>2475</c:v>
                </c:pt>
                <c:pt idx="121">
                  <c:v>2476</c:v>
                </c:pt>
                <c:pt idx="122">
                  <c:v>2477</c:v>
                </c:pt>
                <c:pt idx="123">
                  <c:v>2478</c:v>
                </c:pt>
                <c:pt idx="124">
                  <c:v>2479</c:v>
                </c:pt>
                <c:pt idx="125">
                  <c:v>2480</c:v>
                </c:pt>
                <c:pt idx="126">
                  <c:v>2481</c:v>
                </c:pt>
                <c:pt idx="127">
                  <c:v>2482</c:v>
                </c:pt>
                <c:pt idx="128">
                  <c:v>2483</c:v>
                </c:pt>
                <c:pt idx="129">
                  <c:v>2484</c:v>
                </c:pt>
                <c:pt idx="130">
                  <c:v>2485</c:v>
                </c:pt>
                <c:pt idx="131">
                  <c:v>2486</c:v>
                </c:pt>
                <c:pt idx="132">
                  <c:v>2487</c:v>
                </c:pt>
                <c:pt idx="133">
                  <c:v>2488</c:v>
                </c:pt>
                <c:pt idx="134">
                  <c:v>2489</c:v>
                </c:pt>
                <c:pt idx="135">
                  <c:v>2490</c:v>
                </c:pt>
              </c:numCache>
            </c:numRef>
          </c:xVal>
          <c:yVal>
            <c:numRef>
              <c:f>Graph!$B$2357:$B$2490</c:f>
              <c:numCache>
                <c:formatCode>General</c:formatCode>
                <c:ptCount val="134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2-4899-A0BD-EDB09E382279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Graph!$A$2356:$A$2491</c:f>
              <c:numCache>
                <c:formatCode>General</c:formatCode>
                <c:ptCount val="136"/>
                <c:pt idx="0">
                  <c:v>2355</c:v>
                </c:pt>
                <c:pt idx="1">
                  <c:v>2356</c:v>
                </c:pt>
                <c:pt idx="2">
                  <c:v>2357</c:v>
                </c:pt>
                <c:pt idx="3">
                  <c:v>2358</c:v>
                </c:pt>
                <c:pt idx="4">
                  <c:v>2359</c:v>
                </c:pt>
                <c:pt idx="5">
                  <c:v>2360</c:v>
                </c:pt>
                <c:pt idx="6">
                  <c:v>2361</c:v>
                </c:pt>
                <c:pt idx="7">
                  <c:v>2362</c:v>
                </c:pt>
                <c:pt idx="8">
                  <c:v>2363</c:v>
                </c:pt>
                <c:pt idx="9">
                  <c:v>2364</c:v>
                </c:pt>
                <c:pt idx="10">
                  <c:v>2365</c:v>
                </c:pt>
                <c:pt idx="11">
                  <c:v>2366</c:v>
                </c:pt>
                <c:pt idx="12">
                  <c:v>2367</c:v>
                </c:pt>
                <c:pt idx="13">
                  <c:v>2368</c:v>
                </c:pt>
                <c:pt idx="14">
                  <c:v>2369</c:v>
                </c:pt>
                <c:pt idx="15">
                  <c:v>2370</c:v>
                </c:pt>
                <c:pt idx="16">
                  <c:v>2371</c:v>
                </c:pt>
                <c:pt idx="17">
                  <c:v>2372</c:v>
                </c:pt>
                <c:pt idx="18">
                  <c:v>2373</c:v>
                </c:pt>
                <c:pt idx="19">
                  <c:v>2374</c:v>
                </c:pt>
                <c:pt idx="20">
                  <c:v>2375</c:v>
                </c:pt>
                <c:pt idx="21">
                  <c:v>2376</c:v>
                </c:pt>
                <c:pt idx="22">
                  <c:v>2377</c:v>
                </c:pt>
                <c:pt idx="23">
                  <c:v>2378</c:v>
                </c:pt>
                <c:pt idx="24">
                  <c:v>2379</c:v>
                </c:pt>
                <c:pt idx="25">
                  <c:v>2380</c:v>
                </c:pt>
                <c:pt idx="26">
                  <c:v>2381</c:v>
                </c:pt>
                <c:pt idx="27">
                  <c:v>2382</c:v>
                </c:pt>
                <c:pt idx="28">
                  <c:v>2383</c:v>
                </c:pt>
                <c:pt idx="29">
                  <c:v>2384</c:v>
                </c:pt>
                <c:pt idx="30">
                  <c:v>2385</c:v>
                </c:pt>
                <c:pt idx="31">
                  <c:v>2386</c:v>
                </c:pt>
                <c:pt idx="32">
                  <c:v>2387</c:v>
                </c:pt>
                <c:pt idx="33">
                  <c:v>2388</c:v>
                </c:pt>
                <c:pt idx="34">
                  <c:v>2389</c:v>
                </c:pt>
                <c:pt idx="35">
                  <c:v>2390</c:v>
                </c:pt>
                <c:pt idx="36">
                  <c:v>2391</c:v>
                </c:pt>
                <c:pt idx="37">
                  <c:v>2392</c:v>
                </c:pt>
                <c:pt idx="38">
                  <c:v>2393</c:v>
                </c:pt>
                <c:pt idx="39">
                  <c:v>2394</c:v>
                </c:pt>
                <c:pt idx="40">
                  <c:v>2395</c:v>
                </c:pt>
                <c:pt idx="41">
                  <c:v>2396</c:v>
                </c:pt>
                <c:pt idx="42">
                  <c:v>2397</c:v>
                </c:pt>
                <c:pt idx="43">
                  <c:v>2398</c:v>
                </c:pt>
                <c:pt idx="44">
                  <c:v>2399</c:v>
                </c:pt>
                <c:pt idx="45">
                  <c:v>2400</c:v>
                </c:pt>
                <c:pt idx="46">
                  <c:v>2401</c:v>
                </c:pt>
                <c:pt idx="47">
                  <c:v>2402</c:v>
                </c:pt>
                <c:pt idx="48">
                  <c:v>2403</c:v>
                </c:pt>
                <c:pt idx="49">
                  <c:v>2404</c:v>
                </c:pt>
                <c:pt idx="50">
                  <c:v>2405</c:v>
                </c:pt>
                <c:pt idx="51">
                  <c:v>2406</c:v>
                </c:pt>
                <c:pt idx="52">
                  <c:v>2407</c:v>
                </c:pt>
                <c:pt idx="53">
                  <c:v>2408</c:v>
                </c:pt>
                <c:pt idx="54">
                  <c:v>2409</c:v>
                </c:pt>
                <c:pt idx="55">
                  <c:v>2410</c:v>
                </c:pt>
                <c:pt idx="56">
                  <c:v>2411</c:v>
                </c:pt>
                <c:pt idx="57">
                  <c:v>2412</c:v>
                </c:pt>
                <c:pt idx="58">
                  <c:v>2413</c:v>
                </c:pt>
                <c:pt idx="59">
                  <c:v>2414</c:v>
                </c:pt>
                <c:pt idx="60">
                  <c:v>2415</c:v>
                </c:pt>
                <c:pt idx="61">
                  <c:v>2416</c:v>
                </c:pt>
                <c:pt idx="62">
                  <c:v>2417</c:v>
                </c:pt>
                <c:pt idx="63">
                  <c:v>2418</c:v>
                </c:pt>
                <c:pt idx="64">
                  <c:v>2419</c:v>
                </c:pt>
                <c:pt idx="65">
                  <c:v>2420</c:v>
                </c:pt>
                <c:pt idx="66">
                  <c:v>2421</c:v>
                </c:pt>
                <c:pt idx="67">
                  <c:v>2422</c:v>
                </c:pt>
                <c:pt idx="68">
                  <c:v>2423</c:v>
                </c:pt>
                <c:pt idx="69">
                  <c:v>2424</c:v>
                </c:pt>
                <c:pt idx="70">
                  <c:v>2425</c:v>
                </c:pt>
                <c:pt idx="71">
                  <c:v>2426</c:v>
                </c:pt>
                <c:pt idx="72">
                  <c:v>2427</c:v>
                </c:pt>
                <c:pt idx="73">
                  <c:v>2428</c:v>
                </c:pt>
                <c:pt idx="74">
                  <c:v>2429</c:v>
                </c:pt>
                <c:pt idx="75">
                  <c:v>2430</c:v>
                </c:pt>
                <c:pt idx="76">
                  <c:v>2431</c:v>
                </c:pt>
                <c:pt idx="77">
                  <c:v>2432</c:v>
                </c:pt>
                <c:pt idx="78">
                  <c:v>2433</c:v>
                </c:pt>
                <c:pt idx="79">
                  <c:v>2434</c:v>
                </c:pt>
                <c:pt idx="80">
                  <c:v>2435</c:v>
                </c:pt>
                <c:pt idx="81">
                  <c:v>2436</c:v>
                </c:pt>
                <c:pt idx="82">
                  <c:v>2437</c:v>
                </c:pt>
                <c:pt idx="83">
                  <c:v>2438</c:v>
                </c:pt>
                <c:pt idx="84">
                  <c:v>2439</c:v>
                </c:pt>
                <c:pt idx="85">
                  <c:v>2440</c:v>
                </c:pt>
                <c:pt idx="86">
                  <c:v>2441</c:v>
                </c:pt>
                <c:pt idx="87">
                  <c:v>2442</c:v>
                </c:pt>
                <c:pt idx="88">
                  <c:v>2443</c:v>
                </c:pt>
                <c:pt idx="89">
                  <c:v>2444</c:v>
                </c:pt>
                <c:pt idx="90">
                  <c:v>2445</c:v>
                </c:pt>
                <c:pt idx="91">
                  <c:v>2446</c:v>
                </c:pt>
                <c:pt idx="92">
                  <c:v>2447</c:v>
                </c:pt>
                <c:pt idx="93">
                  <c:v>2448</c:v>
                </c:pt>
                <c:pt idx="94">
                  <c:v>2449</c:v>
                </c:pt>
                <c:pt idx="95">
                  <c:v>2450</c:v>
                </c:pt>
                <c:pt idx="96">
                  <c:v>2451</c:v>
                </c:pt>
                <c:pt idx="97">
                  <c:v>2452</c:v>
                </c:pt>
                <c:pt idx="98">
                  <c:v>2453</c:v>
                </c:pt>
                <c:pt idx="99">
                  <c:v>2454</c:v>
                </c:pt>
                <c:pt idx="100">
                  <c:v>2455</c:v>
                </c:pt>
                <c:pt idx="101">
                  <c:v>2456</c:v>
                </c:pt>
                <c:pt idx="102">
                  <c:v>2457</c:v>
                </c:pt>
                <c:pt idx="103">
                  <c:v>2458</c:v>
                </c:pt>
                <c:pt idx="104">
                  <c:v>2459</c:v>
                </c:pt>
                <c:pt idx="105">
                  <c:v>2460</c:v>
                </c:pt>
                <c:pt idx="106">
                  <c:v>2461</c:v>
                </c:pt>
                <c:pt idx="107">
                  <c:v>2462</c:v>
                </c:pt>
                <c:pt idx="108">
                  <c:v>2463</c:v>
                </c:pt>
                <c:pt idx="109">
                  <c:v>2464</c:v>
                </c:pt>
                <c:pt idx="110">
                  <c:v>2465</c:v>
                </c:pt>
                <c:pt idx="111">
                  <c:v>2466</c:v>
                </c:pt>
                <c:pt idx="112">
                  <c:v>2467</c:v>
                </c:pt>
                <c:pt idx="113">
                  <c:v>2468</c:v>
                </c:pt>
                <c:pt idx="114">
                  <c:v>2469</c:v>
                </c:pt>
                <c:pt idx="115">
                  <c:v>2470</c:v>
                </c:pt>
                <c:pt idx="116">
                  <c:v>2471</c:v>
                </c:pt>
                <c:pt idx="117">
                  <c:v>2472</c:v>
                </c:pt>
                <c:pt idx="118">
                  <c:v>2473</c:v>
                </c:pt>
                <c:pt idx="119">
                  <c:v>2474</c:v>
                </c:pt>
                <c:pt idx="120">
                  <c:v>2475</c:v>
                </c:pt>
                <c:pt idx="121">
                  <c:v>2476</c:v>
                </c:pt>
                <c:pt idx="122">
                  <c:v>2477</c:v>
                </c:pt>
                <c:pt idx="123">
                  <c:v>2478</c:v>
                </c:pt>
                <c:pt idx="124">
                  <c:v>2479</c:v>
                </c:pt>
                <c:pt idx="125">
                  <c:v>2480</c:v>
                </c:pt>
                <c:pt idx="126">
                  <c:v>2481</c:v>
                </c:pt>
                <c:pt idx="127">
                  <c:v>2482</c:v>
                </c:pt>
                <c:pt idx="128">
                  <c:v>2483</c:v>
                </c:pt>
                <c:pt idx="129">
                  <c:v>2484</c:v>
                </c:pt>
                <c:pt idx="130">
                  <c:v>2485</c:v>
                </c:pt>
                <c:pt idx="131">
                  <c:v>2486</c:v>
                </c:pt>
                <c:pt idx="132">
                  <c:v>2487</c:v>
                </c:pt>
                <c:pt idx="133">
                  <c:v>2488</c:v>
                </c:pt>
                <c:pt idx="134">
                  <c:v>2489</c:v>
                </c:pt>
                <c:pt idx="135">
                  <c:v>2490</c:v>
                </c:pt>
              </c:numCache>
            </c:numRef>
          </c:xVal>
          <c:yVal>
            <c:numRef>
              <c:f>Graph!$C$2357:$C$2490</c:f>
              <c:numCache>
                <c:formatCode>General</c:formatCode>
                <c:ptCount val="13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F2-4899-A0BD-EDB09E382279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Graph!$A$2356:$A$2491</c:f>
              <c:numCache>
                <c:formatCode>General</c:formatCode>
                <c:ptCount val="136"/>
                <c:pt idx="0">
                  <c:v>2355</c:v>
                </c:pt>
                <c:pt idx="1">
                  <c:v>2356</c:v>
                </c:pt>
                <c:pt idx="2">
                  <c:v>2357</c:v>
                </c:pt>
                <c:pt idx="3">
                  <c:v>2358</c:v>
                </c:pt>
                <c:pt idx="4">
                  <c:v>2359</c:v>
                </c:pt>
                <c:pt idx="5">
                  <c:v>2360</c:v>
                </c:pt>
                <c:pt idx="6">
                  <c:v>2361</c:v>
                </c:pt>
                <c:pt idx="7">
                  <c:v>2362</c:v>
                </c:pt>
                <c:pt idx="8">
                  <c:v>2363</c:v>
                </c:pt>
                <c:pt idx="9">
                  <c:v>2364</c:v>
                </c:pt>
                <c:pt idx="10">
                  <c:v>2365</c:v>
                </c:pt>
                <c:pt idx="11">
                  <c:v>2366</c:v>
                </c:pt>
                <c:pt idx="12">
                  <c:v>2367</c:v>
                </c:pt>
                <c:pt idx="13">
                  <c:v>2368</c:v>
                </c:pt>
                <c:pt idx="14">
                  <c:v>2369</c:v>
                </c:pt>
                <c:pt idx="15">
                  <c:v>2370</c:v>
                </c:pt>
                <c:pt idx="16">
                  <c:v>2371</c:v>
                </c:pt>
                <c:pt idx="17">
                  <c:v>2372</c:v>
                </c:pt>
                <c:pt idx="18">
                  <c:v>2373</c:v>
                </c:pt>
                <c:pt idx="19">
                  <c:v>2374</c:v>
                </c:pt>
                <c:pt idx="20">
                  <c:v>2375</c:v>
                </c:pt>
                <c:pt idx="21">
                  <c:v>2376</c:v>
                </c:pt>
                <c:pt idx="22">
                  <c:v>2377</c:v>
                </c:pt>
                <c:pt idx="23">
                  <c:v>2378</c:v>
                </c:pt>
                <c:pt idx="24">
                  <c:v>2379</c:v>
                </c:pt>
                <c:pt idx="25">
                  <c:v>2380</c:v>
                </c:pt>
                <c:pt idx="26">
                  <c:v>2381</c:v>
                </c:pt>
                <c:pt idx="27">
                  <c:v>2382</c:v>
                </c:pt>
                <c:pt idx="28">
                  <c:v>2383</c:v>
                </c:pt>
                <c:pt idx="29">
                  <c:v>2384</c:v>
                </c:pt>
                <c:pt idx="30">
                  <c:v>2385</c:v>
                </c:pt>
                <c:pt idx="31">
                  <c:v>2386</c:v>
                </c:pt>
                <c:pt idx="32">
                  <c:v>2387</c:v>
                </c:pt>
                <c:pt idx="33">
                  <c:v>2388</c:v>
                </c:pt>
                <c:pt idx="34">
                  <c:v>2389</c:v>
                </c:pt>
                <c:pt idx="35">
                  <c:v>2390</c:v>
                </c:pt>
                <c:pt idx="36">
                  <c:v>2391</c:v>
                </c:pt>
                <c:pt idx="37">
                  <c:v>2392</c:v>
                </c:pt>
                <c:pt idx="38">
                  <c:v>2393</c:v>
                </c:pt>
                <c:pt idx="39">
                  <c:v>2394</c:v>
                </c:pt>
                <c:pt idx="40">
                  <c:v>2395</c:v>
                </c:pt>
                <c:pt idx="41">
                  <c:v>2396</c:v>
                </c:pt>
                <c:pt idx="42">
                  <c:v>2397</c:v>
                </c:pt>
                <c:pt idx="43">
                  <c:v>2398</c:v>
                </c:pt>
                <c:pt idx="44">
                  <c:v>2399</c:v>
                </c:pt>
                <c:pt idx="45">
                  <c:v>2400</c:v>
                </c:pt>
                <c:pt idx="46">
                  <c:v>2401</c:v>
                </c:pt>
                <c:pt idx="47">
                  <c:v>2402</c:v>
                </c:pt>
                <c:pt idx="48">
                  <c:v>2403</c:v>
                </c:pt>
                <c:pt idx="49">
                  <c:v>2404</c:v>
                </c:pt>
                <c:pt idx="50">
                  <c:v>2405</c:v>
                </c:pt>
                <c:pt idx="51">
                  <c:v>2406</c:v>
                </c:pt>
                <c:pt idx="52">
                  <c:v>2407</c:v>
                </c:pt>
                <c:pt idx="53">
                  <c:v>2408</c:v>
                </c:pt>
                <c:pt idx="54">
                  <c:v>2409</c:v>
                </c:pt>
                <c:pt idx="55">
                  <c:v>2410</c:v>
                </c:pt>
                <c:pt idx="56">
                  <c:v>2411</c:v>
                </c:pt>
                <c:pt idx="57">
                  <c:v>2412</c:v>
                </c:pt>
                <c:pt idx="58">
                  <c:v>2413</c:v>
                </c:pt>
                <c:pt idx="59">
                  <c:v>2414</c:v>
                </c:pt>
                <c:pt idx="60">
                  <c:v>2415</c:v>
                </c:pt>
                <c:pt idx="61">
                  <c:v>2416</c:v>
                </c:pt>
                <c:pt idx="62">
                  <c:v>2417</c:v>
                </c:pt>
                <c:pt idx="63">
                  <c:v>2418</c:v>
                </c:pt>
                <c:pt idx="64">
                  <c:v>2419</c:v>
                </c:pt>
                <c:pt idx="65">
                  <c:v>2420</c:v>
                </c:pt>
                <c:pt idx="66">
                  <c:v>2421</c:v>
                </c:pt>
                <c:pt idx="67">
                  <c:v>2422</c:v>
                </c:pt>
                <c:pt idx="68">
                  <c:v>2423</c:v>
                </c:pt>
                <c:pt idx="69">
                  <c:v>2424</c:v>
                </c:pt>
                <c:pt idx="70">
                  <c:v>2425</c:v>
                </c:pt>
                <c:pt idx="71">
                  <c:v>2426</c:v>
                </c:pt>
                <c:pt idx="72">
                  <c:v>2427</c:v>
                </c:pt>
                <c:pt idx="73">
                  <c:v>2428</c:v>
                </c:pt>
                <c:pt idx="74">
                  <c:v>2429</c:v>
                </c:pt>
                <c:pt idx="75">
                  <c:v>2430</c:v>
                </c:pt>
                <c:pt idx="76">
                  <c:v>2431</c:v>
                </c:pt>
                <c:pt idx="77">
                  <c:v>2432</c:v>
                </c:pt>
                <c:pt idx="78">
                  <c:v>2433</c:v>
                </c:pt>
                <c:pt idx="79">
                  <c:v>2434</c:v>
                </c:pt>
                <c:pt idx="80">
                  <c:v>2435</c:v>
                </c:pt>
                <c:pt idx="81">
                  <c:v>2436</c:v>
                </c:pt>
                <c:pt idx="82">
                  <c:v>2437</c:v>
                </c:pt>
                <c:pt idx="83">
                  <c:v>2438</c:v>
                </c:pt>
                <c:pt idx="84">
                  <c:v>2439</c:v>
                </c:pt>
                <c:pt idx="85">
                  <c:v>2440</c:v>
                </c:pt>
                <c:pt idx="86">
                  <c:v>2441</c:v>
                </c:pt>
                <c:pt idx="87">
                  <c:v>2442</c:v>
                </c:pt>
                <c:pt idx="88">
                  <c:v>2443</c:v>
                </c:pt>
                <c:pt idx="89">
                  <c:v>2444</c:v>
                </c:pt>
                <c:pt idx="90">
                  <c:v>2445</c:v>
                </c:pt>
                <c:pt idx="91">
                  <c:v>2446</c:v>
                </c:pt>
                <c:pt idx="92">
                  <c:v>2447</c:v>
                </c:pt>
                <c:pt idx="93">
                  <c:v>2448</c:v>
                </c:pt>
                <c:pt idx="94">
                  <c:v>2449</c:v>
                </c:pt>
                <c:pt idx="95">
                  <c:v>2450</c:v>
                </c:pt>
                <c:pt idx="96">
                  <c:v>2451</c:v>
                </c:pt>
                <c:pt idx="97">
                  <c:v>2452</c:v>
                </c:pt>
                <c:pt idx="98">
                  <c:v>2453</c:v>
                </c:pt>
                <c:pt idx="99">
                  <c:v>2454</c:v>
                </c:pt>
                <c:pt idx="100">
                  <c:v>2455</c:v>
                </c:pt>
                <c:pt idx="101">
                  <c:v>2456</c:v>
                </c:pt>
                <c:pt idx="102">
                  <c:v>2457</c:v>
                </c:pt>
                <c:pt idx="103">
                  <c:v>2458</c:v>
                </c:pt>
                <c:pt idx="104">
                  <c:v>2459</c:v>
                </c:pt>
                <c:pt idx="105">
                  <c:v>2460</c:v>
                </c:pt>
                <c:pt idx="106">
                  <c:v>2461</c:v>
                </c:pt>
                <c:pt idx="107">
                  <c:v>2462</c:v>
                </c:pt>
                <c:pt idx="108">
                  <c:v>2463</c:v>
                </c:pt>
                <c:pt idx="109">
                  <c:v>2464</c:v>
                </c:pt>
                <c:pt idx="110">
                  <c:v>2465</c:v>
                </c:pt>
                <c:pt idx="111">
                  <c:v>2466</c:v>
                </c:pt>
                <c:pt idx="112">
                  <c:v>2467</c:v>
                </c:pt>
                <c:pt idx="113">
                  <c:v>2468</c:v>
                </c:pt>
                <c:pt idx="114">
                  <c:v>2469</c:v>
                </c:pt>
                <c:pt idx="115">
                  <c:v>2470</c:v>
                </c:pt>
                <c:pt idx="116">
                  <c:v>2471</c:v>
                </c:pt>
                <c:pt idx="117">
                  <c:v>2472</c:v>
                </c:pt>
                <c:pt idx="118">
                  <c:v>2473</c:v>
                </c:pt>
                <c:pt idx="119">
                  <c:v>2474</c:v>
                </c:pt>
                <c:pt idx="120">
                  <c:v>2475</c:v>
                </c:pt>
                <c:pt idx="121">
                  <c:v>2476</c:v>
                </c:pt>
                <c:pt idx="122">
                  <c:v>2477</c:v>
                </c:pt>
                <c:pt idx="123">
                  <c:v>2478</c:v>
                </c:pt>
                <c:pt idx="124">
                  <c:v>2479</c:v>
                </c:pt>
                <c:pt idx="125">
                  <c:v>2480</c:v>
                </c:pt>
                <c:pt idx="126">
                  <c:v>2481</c:v>
                </c:pt>
                <c:pt idx="127">
                  <c:v>2482</c:v>
                </c:pt>
                <c:pt idx="128">
                  <c:v>2483</c:v>
                </c:pt>
                <c:pt idx="129">
                  <c:v>2484</c:v>
                </c:pt>
                <c:pt idx="130">
                  <c:v>2485</c:v>
                </c:pt>
                <c:pt idx="131">
                  <c:v>2486</c:v>
                </c:pt>
                <c:pt idx="132">
                  <c:v>2487</c:v>
                </c:pt>
                <c:pt idx="133">
                  <c:v>2488</c:v>
                </c:pt>
                <c:pt idx="134">
                  <c:v>2489</c:v>
                </c:pt>
                <c:pt idx="135">
                  <c:v>2490</c:v>
                </c:pt>
              </c:numCache>
            </c:numRef>
          </c:xVal>
          <c:yVal>
            <c:numRef>
              <c:f>Graph!$E$2357:$E$2490</c:f>
              <c:numCache>
                <c:formatCode>General</c:formatCode>
                <c:ptCount val="134"/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3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F2-4899-A0BD-EDB09E382279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Graph!$A$2356:$A$2491</c:f>
              <c:numCache>
                <c:formatCode>General</c:formatCode>
                <c:ptCount val="136"/>
                <c:pt idx="0">
                  <c:v>2355</c:v>
                </c:pt>
                <c:pt idx="1">
                  <c:v>2356</c:v>
                </c:pt>
                <c:pt idx="2">
                  <c:v>2357</c:v>
                </c:pt>
                <c:pt idx="3">
                  <c:v>2358</c:v>
                </c:pt>
                <c:pt idx="4">
                  <c:v>2359</c:v>
                </c:pt>
                <c:pt idx="5">
                  <c:v>2360</c:v>
                </c:pt>
                <c:pt idx="6">
                  <c:v>2361</c:v>
                </c:pt>
                <c:pt idx="7">
                  <c:v>2362</c:v>
                </c:pt>
                <c:pt idx="8">
                  <c:v>2363</c:v>
                </c:pt>
                <c:pt idx="9">
                  <c:v>2364</c:v>
                </c:pt>
                <c:pt idx="10">
                  <c:v>2365</c:v>
                </c:pt>
                <c:pt idx="11">
                  <c:v>2366</c:v>
                </c:pt>
                <c:pt idx="12">
                  <c:v>2367</c:v>
                </c:pt>
                <c:pt idx="13">
                  <c:v>2368</c:v>
                </c:pt>
                <c:pt idx="14">
                  <c:v>2369</c:v>
                </c:pt>
                <c:pt idx="15">
                  <c:v>2370</c:v>
                </c:pt>
                <c:pt idx="16">
                  <c:v>2371</c:v>
                </c:pt>
                <c:pt idx="17">
                  <c:v>2372</c:v>
                </c:pt>
                <c:pt idx="18">
                  <c:v>2373</c:v>
                </c:pt>
                <c:pt idx="19">
                  <c:v>2374</c:v>
                </c:pt>
                <c:pt idx="20">
                  <c:v>2375</c:v>
                </c:pt>
                <c:pt idx="21">
                  <c:v>2376</c:v>
                </c:pt>
                <c:pt idx="22">
                  <c:v>2377</c:v>
                </c:pt>
                <c:pt idx="23">
                  <c:v>2378</c:v>
                </c:pt>
                <c:pt idx="24">
                  <c:v>2379</c:v>
                </c:pt>
                <c:pt idx="25">
                  <c:v>2380</c:v>
                </c:pt>
                <c:pt idx="26">
                  <c:v>2381</c:v>
                </c:pt>
                <c:pt idx="27">
                  <c:v>2382</c:v>
                </c:pt>
                <c:pt idx="28">
                  <c:v>2383</c:v>
                </c:pt>
                <c:pt idx="29">
                  <c:v>2384</c:v>
                </c:pt>
                <c:pt idx="30">
                  <c:v>2385</c:v>
                </c:pt>
                <c:pt idx="31">
                  <c:v>2386</c:v>
                </c:pt>
                <c:pt idx="32">
                  <c:v>2387</c:v>
                </c:pt>
                <c:pt idx="33">
                  <c:v>2388</c:v>
                </c:pt>
                <c:pt idx="34">
                  <c:v>2389</c:v>
                </c:pt>
                <c:pt idx="35">
                  <c:v>2390</c:v>
                </c:pt>
                <c:pt idx="36">
                  <c:v>2391</c:v>
                </c:pt>
                <c:pt idx="37">
                  <c:v>2392</c:v>
                </c:pt>
                <c:pt idx="38">
                  <c:v>2393</c:v>
                </c:pt>
                <c:pt idx="39">
                  <c:v>2394</c:v>
                </c:pt>
                <c:pt idx="40">
                  <c:v>2395</c:v>
                </c:pt>
                <c:pt idx="41">
                  <c:v>2396</c:v>
                </c:pt>
                <c:pt idx="42">
                  <c:v>2397</c:v>
                </c:pt>
                <c:pt idx="43">
                  <c:v>2398</c:v>
                </c:pt>
                <c:pt idx="44">
                  <c:v>2399</c:v>
                </c:pt>
                <c:pt idx="45">
                  <c:v>2400</c:v>
                </c:pt>
                <c:pt idx="46">
                  <c:v>2401</c:v>
                </c:pt>
                <c:pt idx="47">
                  <c:v>2402</c:v>
                </c:pt>
                <c:pt idx="48">
                  <c:v>2403</c:v>
                </c:pt>
                <c:pt idx="49">
                  <c:v>2404</c:v>
                </c:pt>
                <c:pt idx="50">
                  <c:v>2405</c:v>
                </c:pt>
                <c:pt idx="51">
                  <c:v>2406</c:v>
                </c:pt>
                <c:pt idx="52">
                  <c:v>2407</c:v>
                </c:pt>
                <c:pt idx="53">
                  <c:v>2408</c:v>
                </c:pt>
                <c:pt idx="54">
                  <c:v>2409</c:v>
                </c:pt>
                <c:pt idx="55">
                  <c:v>2410</c:v>
                </c:pt>
                <c:pt idx="56">
                  <c:v>2411</c:v>
                </c:pt>
                <c:pt idx="57">
                  <c:v>2412</c:v>
                </c:pt>
                <c:pt idx="58">
                  <c:v>2413</c:v>
                </c:pt>
                <c:pt idx="59">
                  <c:v>2414</c:v>
                </c:pt>
                <c:pt idx="60">
                  <c:v>2415</c:v>
                </c:pt>
                <c:pt idx="61">
                  <c:v>2416</c:v>
                </c:pt>
                <c:pt idx="62">
                  <c:v>2417</c:v>
                </c:pt>
                <c:pt idx="63">
                  <c:v>2418</c:v>
                </c:pt>
                <c:pt idx="64">
                  <c:v>2419</c:v>
                </c:pt>
                <c:pt idx="65">
                  <c:v>2420</c:v>
                </c:pt>
                <c:pt idx="66">
                  <c:v>2421</c:v>
                </c:pt>
                <c:pt idx="67">
                  <c:v>2422</c:v>
                </c:pt>
                <c:pt idx="68">
                  <c:v>2423</c:v>
                </c:pt>
                <c:pt idx="69">
                  <c:v>2424</c:v>
                </c:pt>
                <c:pt idx="70">
                  <c:v>2425</c:v>
                </c:pt>
                <c:pt idx="71">
                  <c:v>2426</c:v>
                </c:pt>
                <c:pt idx="72">
                  <c:v>2427</c:v>
                </c:pt>
                <c:pt idx="73">
                  <c:v>2428</c:v>
                </c:pt>
                <c:pt idx="74">
                  <c:v>2429</c:v>
                </c:pt>
                <c:pt idx="75">
                  <c:v>2430</c:v>
                </c:pt>
                <c:pt idx="76">
                  <c:v>2431</c:v>
                </c:pt>
                <c:pt idx="77">
                  <c:v>2432</c:v>
                </c:pt>
                <c:pt idx="78">
                  <c:v>2433</c:v>
                </c:pt>
                <c:pt idx="79">
                  <c:v>2434</c:v>
                </c:pt>
                <c:pt idx="80">
                  <c:v>2435</c:v>
                </c:pt>
                <c:pt idx="81">
                  <c:v>2436</c:v>
                </c:pt>
                <c:pt idx="82">
                  <c:v>2437</c:v>
                </c:pt>
                <c:pt idx="83">
                  <c:v>2438</c:v>
                </c:pt>
                <c:pt idx="84">
                  <c:v>2439</c:v>
                </c:pt>
                <c:pt idx="85">
                  <c:v>2440</c:v>
                </c:pt>
                <c:pt idx="86">
                  <c:v>2441</c:v>
                </c:pt>
                <c:pt idx="87">
                  <c:v>2442</c:v>
                </c:pt>
                <c:pt idx="88">
                  <c:v>2443</c:v>
                </c:pt>
                <c:pt idx="89">
                  <c:v>2444</c:v>
                </c:pt>
                <c:pt idx="90">
                  <c:v>2445</c:v>
                </c:pt>
                <c:pt idx="91">
                  <c:v>2446</c:v>
                </c:pt>
                <c:pt idx="92">
                  <c:v>2447</c:v>
                </c:pt>
                <c:pt idx="93">
                  <c:v>2448</c:v>
                </c:pt>
                <c:pt idx="94">
                  <c:v>2449</c:v>
                </c:pt>
                <c:pt idx="95">
                  <c:v>2450</c:v>
                </c:pt>
                <c:pt idx="96">
                  <c:v>2451</c:v>
                </c:pt>
                <c:pt idx="97">
                  <c:v>2452</c:v>
                </c:pt>
                <c:pt idx="98">
                  <c:v>2453</c:v>
                </c:pt>
                <c:pt idx="99">
                  <c:v>2454</c:v>
                </c:pt>
                <c:pt idx="100">
                  <c:v>2455</c:v>
                </c:pt>
                <c:pt idx="101">
                  <c:v>2456</c:v>
                </c:pt>
                <c:pt idx="102">
                  <c:v>2457</c:v>
                </c:pt>
                <c:pt idx="103">
                  <c:v>2458</c:v>
                </c:pt>
                <c:pt idx="104">
                  <c:v>2459</c:v>
                </c:pt>
                <c:pt idx="105">
                  <c:v>2460</c:v>
                </c:pt>
                <c:pt idx="106">
                  <c:v>2461</c:v>
                </c:pt>
                <c:pt idx="107">
                  <c:v>2462</c:v>
                </c:pt>
                <c:pt idx="108">
                  <c:v>2463</c:v>
                </c:pt>
                <c:pt idx="109">
                  <c:v>2464</c:v>
                </c:pt>
                <c:pt idx="110">
                  <c:v>2465</c:v>
                </c:pt>
                <c:pt idx="111">
                  <c:v>2466</c:v>
                </c:pt>
                <c:pt idx="112">
                  <c:v>2467</c:v>
                </c:pt>
                <c:pt idx="113">
                  <c:v>2468</c:v>
                </c:pt>
                <c:pt idx="114">
                  <c:v>2469</c:v>
                </c:pt>
                <c:pt idx="115">
                  <c:v>2470</c:v>
                </c:pt>
                <c:pt idx="116">
                  <c:v>2471</c:v>
                </c:pt>
                <c:pt idx="117">
                  <c:v>2472</c:v>
                </c:pt>
                <c:pt idx="118">
                  <c:v>2473</c:v>
                </c:pt>
                <c:pt idx="119">
                  <c:v>2474</c:v>
                </c:pt>
                <c:pt idx="120">
                  <c:v>2475</c:v>
                </c:pt>
                <c:pt idx="121">
                  <c:v>2476</c:v>
                </c:pt>
                <c:pt idx="122">
                  <c:v>2477</c:v>
                </c:pt>
                <c:pt idx="123">
                  <c:v>2478</c:v>
                </c:pt>
                <c:pt idx="124">
                  <c:v>2479</c:v>
                </c:pt>
                <c:pt idx="125">
                  <c:v>2480</c:v>
                </c:pt>
                <c:pt idx="126">
                  <c:v>2481</c:v>
                </c:pt>
                <c:pt idx="127">
                  <c:v>2482</c:v>
                </c:pt>
                <c:pt idx="128">
                  <c:v>2483</c:v>
                </c:pt>
                <c:pt idx="129">
                  <c:v>2484</c:v>
                </c:pt>
                <c:pt idx="130">
                  <c:v>2485</c:v>
                </c:pt>
                <c:pt idx="131">
                  <c:v>2486</c:v>
                </c:pt>
                <c:pt idx="132">
                  <c:v>2487</c:v>
                </c:pt>
                <c:pt idx="133">
                  <c:v>2488</c:v>
                </c:pt>
                <c:pt idx="134">
                  <c:v>2489</c:v>
                </c:pt>
                <c:pt idx="135">
                  <c:v>2490</c:v>
                </c:pt>
              </c:numCache>
            </c:numRef>
          </c:xVal>
          <c:yVal>
            <c:numRef>
              <c:f>Graph!$G$2357:$G$2490</c:f>
              <c:numCache>
                <c:formatCode>General</c:formatCode>
                <c:ptCount val="13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F2-4899-A0BD-EDB09E382279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Graph!$A$2356:$A$2491</c:f>
              <c:numCache>
                <c:formatCode>General</c:formatCode>
                <c:ptCount val="136"/>
                <c:pt idx="0">
                  <c:v>2355</c:v>
                </c:pt>
                <c:pt idx="1">
                  <c:v>2356</c:v>
                </c:pt>
                <c:pt idx="2">
                  <c:v>2357</c:v>
                </c:pt>
                <c:pt idx="3">
                  <c:v>2358</c:v>
                </c:pt>
                <c:pt idx="4">
                  <c:v>2359</c:v>
                </c:pt>
                <c:pt idx="5">
                  <c:v>2360</c:v>
                </c:pt>
                <c:pt idx="6">
                  <c:v>2361</c:v>
                </c:pt>
                <c:pt idx="7">
                  <c:v>2362</c:v>
                </c:pt>
                <c:pt idx="8">
                  <c:v>2363</c:v>
                </c:pt>
                <c:pt idx="9">
                  <c:v>2364</c:v>
                </c:pt>
                <c:pt idx="10">
                  <c:v>2365</c:v>
                </c:pt>
                <c:pt idx="11">
                  <c:v>2366</c:v>
                </c:pt>
                <c:pt idx="12">
                  <c:v>2367</c:v>
                </c:pt>
                <c:pt idx="13">
                  <c:v>2368</c:v>
                </c:pt>
                <c:pt idx="14">
                  <c:v>2369</c:v>
                </c:pt>
                <c:pt idx="15">
                  <c:v>2370</c:v>
                </c:pt>
                <c:pt idx="16">
                  <c:v>2371</c:v>
                </c:pt>
                <c:pt idx="17">
                  <c:v>2372</c:v>
                </c:pt>
                <c:pt idx="18">
                  <c:v>2373</c:v>
                </c:pt>
                <c:pt idx="19">
                  <c:v>2374</c:v>
                </c:pt>
                <c:pt idx="20">
                  <c:v>2375</c:v>
                </c:pt>
                <c:pt idx="21">
                  <c:v>2376</c:v>
                </c:pt>
                <c:pt idx="22">
                  <c:v>2377</c:v>
                </c:pt>
                <c:pt idx="23">
                  <c:v>2378</c:v>
                </c:pt>
                <c:pt idx="24">
                  <c:v>2379</c:v>
                </c:pt>
                <c:pt idx="25">
                  <c:v>2380</c:v>
                </c:pt>
                <c:pt idx="26">
                  <c:v>2381</c:v>
                </c:pt>
                <c:pt idx="27">
                  <c:v>2382</c:v>
                </c:pt>
                <c:pt idx="28">
                  <c:v>2383</c:v>
                </c:pt>
                <c:pt idx="29">
                  <c:v>2384</c:v>
                </c:pt>
                <c:pt idx="30">
                  <c:v>2385</c:v>
                </c:pt>
                <c:pt idx="31">
                  <c:v>2386</c:v>
                </c:pt>
                <c:pt idx="32">
                  <c:v>2387</c:v>
                </c:pt>
                <c:pt idx="33">
                  <c:v>2388</c:v>
                </c:pt>
                <c:pt idx="34">
                  <c:v>2389</c:v>
                </c:pt>
                <c:pt idx="35">
                  <c:v>2390</c:v>
                </c:pt>
                <c:pt idx="36">
                  <c:v>2391</c:v>
                </c:pt>
                <c:pt idx="37">
                  <c:v>2392</c:v>
                </c:pt>
                <c:pt idx="38">
                  <c:v>2393</c:v>
                </c:pt>
                <c:pt idx="39">
                  <c:v>2394</c:v>
                </c:pt>
                <c:pt idx="40">
                  <c:v>2395</c:v>
                </c:pt>
                <c:pt idx="41">
                  <c:v>2396</c:v>
                </c:pt>
                <c:pt idx="42">
                  <c:v>2397</c:v>
                </c:pt>
                <c:pt idx="43">
                  <c:v>2398</c:v>
                </c:pt>
                <c:pt idx="44">
                  <c:v>2399</c:v>
                </c:pt>
                <c:pt idx="45">
                  <c:v>2400</c:v>
                </c:pt>
                <c:pt idx="46">
                  <c:v>2401</c:v>
                </c:pt>
                <c:pt idx="47">
                  <c:v>2402</c:v>
                </c:pt>
                <c:pt idx="48">
                  <c:v>2403</c:v>
                </c:pt>
                <c:pt idx="49">
                  <c:v>2404</c:v>
                </c:pt>
                <c:pt idx="50">
                  <c:v>2405</c:v>
                </c:pt>
                <c:pt idx="51">
                  <c:v>2406</c:v>
                </c:pt>
                <c:pt idx="52">
                  <c:v>2407</c:v>
                </c:pt>
                <c:pt idx="53">
                  <c:v>2408</c:v>
                </c:pt>
                <c:pt idx="54">
                  <c:v>2409</c:v>
                </c:pt>
                <c:pt idx="55">
                  <c:v>2410</c:v>
                </c:pt>
                <c:pt idx="56">
                  <c:v>2411</c:v>
                </c:pt>
                <c:pt idx="57">
                  <c:v>2412</c:v>
                </c:pt>
                <c:pt idx="58">
                  <c:v>2413</c:v>
                </c:pt>
                <c:pt idx="59">
                  <c:v>2414</c:v>
                </c:pt>
                <c:pt idx="60">
                  <c:v>2415</c:v>
                </c:pt>
                <c:pt idx="61">
                  <c:v>2416</c:v>
                </c:pt>
                <c:pt idx="62">
                  <c:v>2417</c:v>
                </c:pt>
                <c:pt idx="63">
                  <c:v>2418</c:v>
                </c:pt>
                <c:pt idx="64">
                  <c:v>2419</c:v>
                </c:pt>
                <c:pt idx="65">
                  <c:v>2420</c:v>
                </c:pt>
                <c:pt idx="66">
                  <c:v>2421</c:v>
                </c:pt>
                <c:pt idx="67">
                  <c:v>2422</c:v>
                </c:pt>
                <c:pt idx="68">
                  <c:v>2423</c:v>
                </c:pt>
                <c:pt idx="69">
                  <c:v>2424</c:v>
                </c:pt>
                <c:pt idx="70">
                  <c:v>2425</c:v>
                </c:pt>
                <c:pt idx="71">
                  <c:v>2426</c:v>
                </c:pt>
                <c:pt idx="72">
                  <c:v>2427</c:v>
                </c:pt>
                <c:pt idx="73">
                  <c:v>2428</c:v>
                </c:pt>
                <c:pt idx="74">
                  <c:v>2429</c:v>
                </c:pt>
                <c:pt idx="75">
                  <c:v>2430</c:v>
                </c:pt>
                <c:pt idx="76">
                  <c:v>2431</c:v>
                </c:pt>
                <c:pt idx="77">
                  <c:v>2432</c:v>
                </c:pt>
                <c:pt idx="78">
                  <c:v>2433</c:v>
                </c:pt>
                <c:pt idx="79">
                  <c:v>2434</c:v>
                </c:pt>
                <c:pt idx="80">
                  <c:v>2435</c:v>
                </c:pt>
                <c:pt idx="81">
                  <c:v>2436</c:v>
                </c:pt>
                <c:pt idx="82">
                  <c:v>2437</c:v>
                </c:pt>
                <c:pt idx="83">
                  <c:v>2438</c:v>
                </c:pt>
                <c:pt idx="84">
                  <c:v>2439</c:v>
                </c:pt>
                <c:pt idx="85">
                  <c:v>2440</c:v>
                </c:pt>
                <c:pt idx="86">
                  <c:v>2441</c:v>
                </c:pt>
                <c:pt idx="87">
                  <c:v>2442</c:v>
                </c:pt>
                <c:pt idx="88">
                  <c:v>2443</c:v>
                </c:pt>
                <c:pt idx="89">
                  <c:v>2444</c:v>
                </c:pt>
                <c:pt idx="90">
                  <c:v>2445</c:v>
                </c:pt>
                <c:pt idx="91">
                  <c:v>2446</c:v>
                </c:pt>
                <c:pt idx="92">
                  <c:v>2447</c:v>
                </c:pt>
                <c:pt idx="93">
                  <c:v>2448</c:v>
                </c:pt>
                <c:pt idx="94">
                  <c:v>2449</c:v>
                </c:pt>
                <c:pt idx="95">
                  <c:v>2450</c:v>
                </c:pt>
                <c:pt idx="96">
                  <c:v>2451</c:v>
                </c:pt>
                <c:pt idx="97">
                  <c:v>2452</c:v>
                </c:pt>
                <c:pt idx="98">
                  <c:v>2453</c:v>
                </c:pt>
                <c:pt idx="99">
                  <c:v>2454</c:v>
                </c:pt>
                <c:pt idx="100">
                  <c:v>2455</c:v>
                </c:pt>
                <c:pt idx="101">
                  <c:v>2456</c:v>
                </c:pt>
                <c:pt idx="102">
                  <c:v>2457</c:v>
                </c:pt>
                <c:pt idx="103">
                  <c:v>2458</c:v>
                </c:pt>
                <c:pt idx="104">
                  <c:v>2459</c:v>
                </c:pt>
                <c:pt idx="105">
                  <c:v>2460</c:v>
                </c:pt>
                <c:pt idx="106">
                  <c:v>2461</c:v>
                </c:pt>
                <c:pt idx="107">
                  <c:v>2462</c:v>
                </c:pt>
                <c:pt idx="108">
                  <c:v>2463</c:v>
                </c:pt>
                <c:pt idx="109">
                  <c:v>2464</c:v>
                </c:pt>
                <c:pt idx="110">
                  <c:v>2465</c:v>
                </c:pt>
                <c:pt idx="111">
                  <c:v>2466</c:v>
                </c:pt>
                <c:pt idx="112">
                  <c:v>2467</c:v>
                </c:pt>
                <c:pt idx="113">
                  <c:v>2468</c:v>
                </c:pt>
                <c:pt idx="114">
                  <c:v>2469</c:v>
                </c:pt>
                <c:pt idx="115">
                  <c:v>2470</c:v>
                </c:pt>
                <c:pt idx="116">
                  <c:v>2471</c:v>
                </c:pt>
                <c:pt idx="117">
                  <c:v>2472</c:v>
                </c:pt>
                <c:pt idx="118">
                  <c:v>2473</c:v>
                </c:pt>
                <c:pt idx="119">
                  <c:v>2474</c:v>
                </c:pt>
                <c:pt idx="120">
                  <c:v>2475</c:v>
                </c:pt>
                <c:pt idx="121">
                  <c:v>2476</c:v>
                </c:pt>
                <c:pt idx="122">
                  <c:v>2477</c:v>
                </c:pt>
                <c:pt idx="123">
                  <c:v>2478</c:v>
                </c:pt>
                <c:pt idx="124">
                  <c:v>2479</c:v>
                </c:pt>
                <c:pt idx="125">
                  <c:v>2480</c:v>
                </c:pt>
                <c:pt idx="126">
                  <c:v>2481</c:v>
                </c:pt>
                <c:pt idx="127">
                  <c:v>2482</c:v>
                </c:pt>
                <c:pt idx="128">
                  <c:v>2483</c:v>
                </c:pt>
                <c:pt idx="129">
                  <c:v>2484</c:v>
                </c:pt>
                <c:pt idx="130">
                  <c:v>2485</c:v>
                </c:pt>
                <c:pt idx="131">
                  <c:v>2486</c:v>
                </c:pt>
                <c:pt idx="132">
                  <c:v>2487</c:v>
                </c:pt>
                <c:pt idx="133">
                  <c:v>2488</c:v>
                </c:pt>
                <c:pt idx="134">
                  <c:v>2489</c:v>
                </c:pt>
                <c:pt idx="135">
                  <c:v>2490</c:v>
                </c:pt>
              </c:numCache>
            </c:numRef>
          </c:xVal>
          <c:yVal>
            <c:numRef>
              <c:f>Graph!$H$2357:$H$2490</c:f>
              <c:numCache>
                <c:formatCode>General</c:formatCode>
                <c:ptCount val="13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F2-4899-A0BD-EDB09E382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69520"/>
        <c:axId val="188474320"/>
      </c:scatterChart>
      <c:valAx>
        <c:axId val="188469520"/>
        <c:scaling>
          <c:orientation val="minMax"/>
          <c:max val="2490"/>
          <c:min val="2355"/>
        </c:scaling>
        <c:delete val="0"/>
        <c:axPos val="b"/>
        <c:numFmt formatCode="General" sourceLinked="1"/>
        <c:majorTickMark val="out"/>
        <c:minorTickMark val="none"/>
        <c:tickLblPos val="nextTo"/>
        <c:crossAx val="188474320"/>
        <c:crosses val="autoZero"/>
        <c:crossBetween val="midCat"/>
      </c:valAx>
      <c:valAx>
        <c:axId val="1884743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84695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Graph!$A$2493:$A$2695</c:f>
              <c:numCache>
                <c:formatCode>General</c:formatCode>
                <c:ptCount val="203"/>
                <c:pt idx="0">
                  <c:v>2492</c:v>
                </c:pt>
                <c:pt idx="1">
                  <c:v>2493</c:v>
                </c:pt>
                <c:pt idx="2">
                  <c:v>2494</c:v>
                </c:pt>
                <c:pt idx="3">
                  <c:v>2495</c:v>
                </c:pt>
                <c:pt idx="4">
                  <c:v>2496</c:v>
                </c:pt>
                <c:pt idx="5">
                  <c:v>2497</c:v>
                </c:pt>
                <c:pt idx="6">
                  <c:v>2498</c:v>
                </c:pt>
                <c:pt idx="7">
                  <c:v>2499</c:v>
                </c:pt>
                <c:pt idx="8">
                  <c:v>2500</c:v>
                </c:pt>
                <c:pt idx="9">
                  <c:v>2501</c:v>
                </c:pt>
                <c:pt idx="10">
                  <c:v>2502</c:v>
                </c:pt>
                <c:pt idx="11">
                  <c:v>2503</c:v>
                </c:pt>
                <c:pt idx="12">
                  <c:v>2504</c:v>
                </c:pt>
                <c:pt idx="13">
                  <c:v>2505</c:v>
                </c:pt>
                <c:pt idx="14">
                  <c:v>2506</c:v>
                </c:pt>
                <c:pt idx="15">
                  <c:v>2507</c:v>
                </c:pt>
                <c:pt idx="16">
                  <c:v>2508</c:v>
                </c:pt>
                <c:pt idx="17">
                  <c:v>2509</c:v>
                </c:pt>
                <c:pt idx="18">
                  <c:v>2510</c:v>
                </c:pt>
                <c:pt idx="19">
                  <c:v>2511</c:v>
                </c:pt>
                <c:pt idx="20">
                  <c:v>2512</c:v>
                </c:pt>
                <c:pt idx="21">
                  <c:v>2513</c:v>
                </c:pt>
                <c:pt idx="22">
                  <c:v>2514</c:v>
                </c:pt>
                <c:pt idx="23">
                  <c:v>2515</c:v>
                </c:pt>
                <c:pt idx="24">
                  <c:v>2516</c:v>
                </c:pt>
                <c:pt idx="25">
                  <c:v>2517</c:v>
                </c:pt>
                <c:pt idx="26">
                  <c:v>2518</c:v>
                </c:pt>
                <c:pt idx="27">
                  <c:v>2519</c:v>
                </c:pt>
                <c:pt idx="28">
                  <c:v>2520</c:v>
                </c:pt>
                <c:pt idx="29">
                  <c:v>2521</c:v>
                </c:pt>
                <c:pt idx="30">
                  <c:v>2522</c:v>
                </c:pt>
                <c:pt idx="31">
                  <c:v>2523</c:v>
                </c:pt>
                <c:pt idx="32">
                  <c:v>2524</c:v>
                </c:pt>
                <c:pt idx="33">
                  <c:v>2525</c:v>
                </c:pt>
                <c:pt idx="34">
                  <c:v>2526</c:v>
                </c:pt>
                <c:pt idx="35">
                  <c:v>2527</c:v>
                </c:pt>
                <c:pt idx="36">
                  <c:v>2528</c:v>
                </c:pt>
                <c:pt idx="37">
                  <c:v>2529</c:v>
                </c:pt>
                <c:pt idx="38">
                  <c:v>2530</c:v>
                </c:pt>
                <c:pt idx="39">
                  <c:v>2531</c:v>
                </c:pt>
                <c:pt idx="40">
                  <c:v>2532</c:v>
                </c:pt>
                <c:pt idx="41">
                  <c:v>2533</c:v>
                </c:pt>
                <c:pt idx="42">
                  <c:v>2534</c:v>
                </c:pt>
                <c:pt idx="43">
                  <c:v>2535</c:v>
                </c:pt>
                <c:pt idx="44">
                  <c:v>2536</c:v>
                </c:pt>
                <c:pt idx="45">
                  <c:v>2537</c:v>
                </c:pt>
                <c:pt idx="46">
                  <c:v>2538</c:v>
                </c:pt>
                <c:pt idx="47">
                  <c:v>2539</c:v>
                </c:pt>
                <c:pt idx="48">
                  <c:v>2540</c:v>
                </c:pt>
                <c:pt idx="49">
                  <c:v>2541</c:v>
                </c:pt>
                <c:pt idx="50">
                  <c:v>2542</c:v>
                </c:pt>
                <c:pt idx="51">
                  <c:v>2543</c:v>
                </c:pt>
                <c:pt idx="52">
                  <c:v>2544</c:v>
                </c:pt>
                <c:pt idx="53">
                  <c:v>2545</c:v>
                </c:pt>
                <c:pt idx="54">
                  <c:v>2546</c:v>
                </c:pt>
                <c:pt idx="55">
                  <c:v>2547</c:v>
                </c:pt>
                <c:pt idx="56">
                  <c:v>2548</c:v>
                </c:pt>
                <c:pt idx="57">
                  <c:v>2549</c:v>
                </c:pt>
                <c:pt idx="58">
                  <c:v>2550</c:v>
                </c:pt>
                <c:pt idx="59">
                  <c:v>2551</c:v>
                </c:pt>
                <c:pt idx="60">
                  <c:v>2552</c:v>
                </c:pt>
                <c:pt idx="61">
                  <c:v>2553</c:v>
                </c:pt>
                <c:pt idx="62">
                  <c:v>2554</c:v>
                </c:pt>
                <c:pt idx="63">
                  <c:v>2555</c:v>
                </c:pt>
                <c:pt idx="64">
                  <c:v>2556</c:v>
                </c:pt>
                <c:pt idx="65">
                  <c:v>2557</c:v>
                </c:pt>
                <c:pt idx="66">
                  <c:v>2558</c:v>
                </c:pt>
                <c:pt idx="67">
                  <c:v>2559</c:v>
                </c:pt>
                <c:pt idx="68">
                  <c:v>2560</c:v>
                </c:pt>
                <c:pt idx="69">
                  <c:v>2561</c:v>
                </c:pt>
                <c:pt idx="70">
                  <c:v>2562</c:v>
                </c:pt>
                <c:pt idx="71">
                  <c:v>2563</c:v>
                </c:pt>
                <c:pt idx="72">
                  <c:v>2564</c:v>
                </c:pt>
                <c:pt idx="73">
                  <c:v>2565</c:v>
                </c:pt>
                <c:pt idx="74">
                  <c:v>2566</c:v>
                </c:pt>
                <c:pt idx="75">
                  <c:v>2567</c:v>
                </c:pt>
                <c:pt idx="76">
                  <c:v>2568</c:v>
                </c:pt>
                <c:pt idx="77">
                  <c:v>2569</c:v>
                </c:pt>
                <c:pt idx="78">
                  <c:v>2570</c:v>
                </c:pt>
                <c:pt idx="79">
                  <c:v>2571</c:v>
                </c:pt>
                <c:pt idx="80">
                  <c:v>2572</c:v>
                </c:pt>
                <c:pt idx="81">
                  <c:v>2573</c:v>
                </c:pt>
                <c:pt idx="82">
                  <c:v>2574</c:v>
                </c:pt>
                <c:pt idx="83">
                  <c:v>2575</c:v>
                </c:pt>
                <c:pt idx="84">
                  <c:v>2576</c:v>
                </c:pt>
                <c:pt idx="85">
                  <c:v>2577</c:v>
                </c:pt>
                <c:pt idx="86">
                  <c:v>2578</c:v>
                </c:pt>
                <c:pt idx="87">
                  <c:v>2579</c:v>
                </c:pt>
                <c:pt idx="88">
                  <c:v>2580</c:v>
                </c:pt>
                <c:pt idx="89">
                  <c:v>2581</c:v>
                </c:pt>
                <c:pt idx="90">
                  <c:v>2582</c:v>
                </c:pt>
                <c:pt idx="91">
                  <c:v>2583</c:v>
                </c:pt>
                <c:pt idx="92">
                  <c:v>2584</c:v>
                </c:pt>
                <c:pt idx="93">
                  <c:v>2585</c:v>
                </c:pt>
                <c:pt idx="94">
                  <c:v>2586</c:v>
                </c:pt>
                <c:pt idx="95">
                  <c:v>2587</c:v>
                </c:pt>
                <c:pt idx="96">
                  <c:v>2588</c:v>
                </c:pt>
                <c:pt idx="97">
                  <c:v>2589</c:v>
                </c:pt>
                <c:pt idx="98">
                  <c:v>2590</c:v>
                </c:pt>
                <c:pt idx="99">
                  <c:v>2591</c:v>
                </c:pt>
                <c:pt idx="100">
                  <c:v>2592</c:v>
                </c:pt>
                <c:pt idx="101">
                  <c:v>2593</c:v>
                </c:pt>
                <c:pt idx="102">
                  <c:v>2594</c:v>
                </c:pt>
                <c:pt idx="103">
                  <c:v>2595</c:v>
                </c:pt>
                <c:pt idx="104">
                  <c:v>2596</c:v>
                </c:pt>
                <c:pt idx="105">
                  <c:v>2597</c:v>
                </c:pt>
                <c:pt idx="106">
                  <c:v>2598</c:v>
                </c:pt>
                <c:pt idx="107">
                  <c:v>2599</c:v>
                </c:pt>
                <c:pt idx="108">
                  <c:v>2600</c:v>
                </c:pt>
                <c:pt idx="109">
                  <c:v>2601</c:v>
                </c:pt>
                <c:pt idx="110">
                  <c:v>2602</c:v>
                </c:pt>
                <c:pt idx="111">
                  <c:v>2603</c:v>
                </c:pt>
                <c:pt idx="112">
                  <c:v>2604</c:v>
                </c:pt>
                <c:pt idx="113">
                  <c:v>2605</c:v>
                </c:pt>
                <c:pt idx="114">
                  <c:v>2606</c:v>
                </c:pt>
                <c:pt idx="115">
                  <c:v>2607</c:v>
                </c:pt>
                <c:pt idx="116">
                  <c:v>2608</c:v>
                </c:pt>
                <c:pt idx="117">
                  <c:v>2609</c:v>
                </c:pt>
                <c:pt idx="118">
                  <c:v>2610</c:v>
                </c:pt>
                <c:pt idx="119">
                  <c:v>2611</c:v>
                </c:pt>
                <c:pt idx="120">
                  <c:v>2612</c:v>
                </c:pt>
                <c:pt idx="121">
                  <c:v>2613</c:v>
                </c:pt>
                <c:pt idx="122">
                  <c:v>2614</c:v>
                </c:pt>
                <c:pt idx="123">
                  <c:v>2615</c:v>
                </c:pt>
                <c:pt idx="124">
                  <c:v>2616</c:v>
                </c:pt>
                <c:pt idx="125">
                  <c:v>2617</c:v>
                </c:pt>
                <c:pt idx="126">
                  <c:v>2618</c:v>
                </c:pt>
                <c:pt idx="127">
                  <c:v>2619</c:v>
                </c:pt>
                <c:pt idx="128">
                  <c:v>2620</c:v>
                </c:pt>
                <c:pt idx="129">
                  <c:v>2621</c:v>
                </c:pt>
                <c:pt idx="130">
                  <c:v>2622</c:v>
                </c:pt>
                <c:pt idx="131">
                  <c:v>2623</c:v>
                </c:pt>
                <c:pt idx="132">
                  <c:v>2624</c:v>
                </c:pt>
                <c:pt idx="133">
                  <c:v>2625</c:v>
                </c:pt>
                <c:pt idx="134">
                  <c:v>2626</c:v>
                </c:pt>
                <c:pt idx="135">
                  <c:v>2627</c:v>
                </c:pt>
                <c:pt idx="136">
                  <c:v>2628</c:v>
                </c:pt>
                <c:pt idx="137">
                  <c:v>2629</c:v>
                </c:pt>
                <c:pt idx="138">
                  <c:v>2630</c:v>
                </c:pt>
                <c:pt idx="139">
                  <c:v>2631</c:v>
                </c:pt>
                <c:pt idx="140">
                  <c:v>2632</c:v>
                </c:pt>
                <c:pt idx="141">
                  <c:v>2633</c:v>
                </c:pt>
                <c:pt idx="142">
                  <c:v>2634</c:v>
                </c:pt>
                <c:pt idx="143">
                  <c:v>2635</c:v>
                </c:pt>
                <c:pt idx="144">
                  <c:v>2636</c:v>
                </c:pt>
                <c:pt idx="145">
                  <c:v>2637</c:v>
                </c:pt>
                <c:pt idx="146">
                  <c:v>2638</c:v>
                </c:pt>
                <c:pt idx="147">
                  <c:v>2639</c:v>
                </c:pt>
                <c:pt idx="148">
                  <c:v>2640</c:v>
                </c:pt>
                <c:pt idx="149">
                  <c:v>2641</c:v>
                </c:pt>
                <c:pt idx="150">
                  <c:v>2642</c:v>
                </c:pt>
                <c:pt idx="151">
                  <c:v>2643</c:v>
                </c:pt>
                <c:pt idx="152">
                  <c:v>2644</c:v>
                </c:pt>
                <c:pt idx="153">
                  <c:v>2645</c:v>
                </c:pt>
                <c:pt idx="154">
                  <c:v>2646</c:v>
                </c:pt>
                <c:pt idx="155">
                  <c:v>2647</c:v>
                </c:pt>
                <c:pt idx="156">
                  <c:v>2648</c:v>
                </c:pt>
                <c:pt idx="157">
                  <c:v>2649</c:v>
                </c:pt>
                <c:pt idx="158">
                  <c:v>2650</c:v>
                </c:pt>
                <c:pt idx="159">
                  <c:v>2651</c:v>
                </c:pt>
                <c:pt idx="160">
                  <c:v>2652</c:v>
                </c:pt>
                <c:pt idx="161">
                  <c:v>2653</c:v>
                </c:pt>
                <c:pt idx="162">
                  <c:v>2654</c:v>
                </c:pt>
                <c:pt idx="163">
                  <c:v>2655</c:v>
                </c:pt>
                <c:pt idx="164">
                  <c:v>2656</c:v>
                </c:pt>
                <c:pt idx="165">
                  <c:v>2657</c:v>
                </c:pt>
                <c:pt idx="166">
                  <c:v>2658</c:v>
                </c:pt>
                <c:pt idx="167">
                  <c:v>2659</c:v>
                </c:pt>
                <c:pt idx="168">
                  <c:v>2660</c:v>
                </c:pt>
                <c:pt idx="169">
                  <c:v>2661</c:v>
                </c:pt>
                <c:pt idx="170">
                  <c:v>2662</c:v>
                </c:pt>
                <c:pt idx="171">
                  <c:v>2663</c:v>
                </c:pt>
                <c:pt idx="172">
                  <c:v>2664</c:v>
                </c:pt>
                <c:pt idx="173">
                  <c:v>2665</c:v>
                </c:pt>
                <c:pt idx="174">
                  <c:v>2666</c:v>
                </c:pt>
                <c:pt idx="175">
                  <c:v>2667</c:v>
                </c:pt>
                <c:pt idx="176">
                  <c:v>2668</c:v>
                </c:pt>
                <c:pt idx="177">
                  <c:v>2669</c:v>
                </c:pt>
                <c:pt idx="178">
                  <c:v>2670</c:v>
                </c:pt>
                <c:pt idx="179">
                  <c:v>2671</c:v>
                </c:pt>
                <c:pt idx="180">
                  <c:v>2672</c:v>
                </c:pt>
                <c:pt idx="181">
                  <c:v>2673</c:v>
                </c:pt>
                <c:pt idx="182">
                  <c:v>2674</c:v>
                </c:pt>
                <c:pt idx="183">
                  <c:v>2675</c:v>
                </c:pt>
                <c:pt idx="184">
                  <c:v>2676</c:v>
                </c:pt>
                <c:pt idx="185">
                  <c:v>2677</c:v>
                </c:pt>
                <c:pt idx="186">
                  <c:v>2678</c:v>
                </c:pt>
                <c:pt idx="187">
                  <c:v>2679</c:v>
                </c:pt>
                <c:pt idx="188">
                  <c:v>2680</c:v>
                </c:pt>
                <c:pt idx="189">
                  <c:v>2681</c:v>
                </c:pt>
                <c:pt idx="190">
                  <c:v>2682</c:v>
                </c:pt>
                <c:pt idx="191">
                  <c:v>2683</c:v>
                </c:pt>
                <c:pt idx="192">
                  <c:v>2684</c:v>
                </c:pt>
                <c:pt idx="193">
                  <c:v>2685</c:v>
                </c:pt>
                <c:pt idx="194">
                  <c:v>2686</c:v>
                </c:pt>
                <c:pt idx="195">
                  <c:v>2687</c:v>
                </c:pt>
                <c:pt idx="196">
                  <c:v>2688</c:v>
                </c:pt>
                <c:pt idx="197">
                  <c:v>2689</c:v>
                </c:pt>
                <c:pt idx="198">
                  <c:v>2690</c:v>
                </c:pt>
                <c:pt idx="199">
                  <c:v>2691</c:v>
                </c:pt>
                <c:pt idx="200">
                  <c:v>2692</c:v>
                </c:pt>
                <c:pt idx="201">
                  <c:v>2693</c:v>
                </c:pt>
                <c:pt idx="202">
                  <c:v>2694</c:v>
                </c:pt>
              </c:numCache>
            </c:numRef>
          </c:xVal>
          <c:yVal>
            <c:numRef>
              <c:f>Graph!$D$2494:$D$2694</c:f>
              <c:numCache>
                <c:formatCode>General</c:formatCode>
                <c:ptCount val="201"/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20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36-41EC-9F40-4AC3A31E3160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Graph!$A$2493:$A$2695</c:f>
              <c:numCache>
                <c:formatCode>General</c:formatCode>
                <c:ptCount val="203"/>
                <c:pt idx="0">
                  <c:v>2492</c:v>
                </c:pt>
                <c:pt idx="1">
                  <c:v>2493</c:v>
                </c:pt>
                <c:pt idx="2">
                  <c:v>2494</c:v>
                </c:pt>
                <c:pt idx="3">
                  <c:v>2495</c:v>
                </c:pt>
                <c:pt idx="4">
                  <c:v>2496</c:v>
                </c:pt>
                <c:pt idx="5">
                  <c:v>2497</c:v>
                </c:pt>
                <c:pt idx="6">
                  <c:v>2498</c:v>
                </c:pt>
                <c:pt idx="7">
                  <c:v>2499</c:v>
                </c:pt>
                <c:pt idx="8">
                  <c:v>2500</c:v>
                </c:pt>
                <c:pt idx="9">
                  <c:v>2501</c:v>
                </c:pt>
                <c:pt idx="10">
                  <c:v>2502</c:v>
                </c:pt>
                <c:pt idx="11">
                  <c:v>2503</c:v>
                </c:pt>
                <c:pt idx="12">
                  <c:v>2504</c:v>
                </c:pt>
                <c:pt idx="13">
                  <c:v>2505</c:v>
                </c:pt>
                <c:pt idx="14">
                  <c:v>2506</c:v>
                </c:pt>
                <c:pt idx="15">
                  <c:v>2507</c:v>
                </c:pt>
                <c:pt idx="16">
                  <c:v>2508</c:v>
                </c:pt>
                <c:pt idx="17">
                  <c:v>2509</c:v>
                </c:pt>
                <c:pt idx="18">
                  <c:v>2510</c:v>
                </c:pt>
                <c:pt idx="19">
                  <c:v>2511</c:v>
                </c:pt>
                <c:pt idx="20">
                  <c:v>2512</c:v>
                </c:pt>
                <c:pt idx="21">
                  <c:v>2513</c:v>
                </c:pt>
                <c:pt idx="22">
                  <c:v>2514</c:v>
                </c:pt>
                <c:pt idx="23">
                  <c:v>2515</c:v>
                </c:pt>
                <c:pt idx="24">
                  <c:v>2516</c:v>
                </c:pt>
                <c:pt idx="25">
                  <c:v>2517</c:v>
                </c:pt>
                <c:pt idx="26">
                  <c:v>2518</c:v>
                </c:pt>
                <c:pt idx="27">
                  <c:v>2519</c:v>
                </c:pt>
                <c:pt idx="28">
                  <c:v>2520</c:v>
                </c:pt>
                <c:pt idx="29">
                  <c:v>2521</c:v>
                </c:pt>
                <c:pt idx="30">
                  <c:v>2522</c:v>
                </c:pt>
                <c:pt idx="31">
                  <c:v>2523</c:v>
                </c:pt>
                <c:pt idx="32">
                  <c:v>2524</c:v>
                </c:pt>
                <c:pt idx="33">
                  <c:v>2525</c:v>
                </c:pt>
                <c:pt idx="34">
                  <c:v>2526</c:v>
                </c:pt>
                <c:pt idx="35">
                  <c:v>2527</c:v>
                </c:pt>
                <c:pt idx="36">
                  <c:v>2528</c:v>
                </c:pt>
                <c:pt idx="37">
                  <c:v>2529</c:v>
                </c:pt>
                <c:pt idx="38">
                  <c:v>2530</c:v>
                </c:pt>
                <c:pt idx="39">
                  <c:v>2531</c:v>
                </c:pt>
                <c:pt idx="40">
                  <c:v>2532</c:v>
                </c:pt>
                <c:pt idx="41">
                  <c:v>2533</c:v>
                </c:pt>
                <c:pt idx="42">
                  <c:v>2534</c:v>
                </c:pt>
                <c:pt idx="43">
                  <c:v>2535</c:v>
                </c:pt>
                <c:pt idx="44">
                  <c:v>2536</c:v>
                </c:pt>
                <c:pt idx="45">
                  <c:v>2537</c:v>
                </c:pt>
                <c:pt idx="46">
                  <c:v>2538</c:v>
                </c:pt>
                <c:pt idx="47">
                  <c:v>2539</c:v>
                </c:pt>
                <c:pt idx="48">
                  <c:v>2540</c:v>
                </c:pt>
                <c:pt idx="49">
                  <c:v>2541</c:v>
                </c:pt>
                <c:pt idx="50">
                  <c:v>2542</c:v>
                </c:pt>
                <c:pt idx="51">
                  <c:v>2543</c:v>
                </c:pt>
                <c:pt idx="52">
                  <c:v>2544</c:v>
                </c:pt>
                <c:pt idx="53">
                  <c:v>2545</c:v>
                </c:pt>
                <c:pt idx="54">
                  <c:v>2546</c:v>
                </c:pt>
                <c:pt idx="55">
                  <c:v>2547</c:v>
                </c:pt>
                <c:pt idx="56">
                  <c:v>2548</c:v>
                </c:pt>
                <c:pt idx="57">
                  <c:v>2549</c:v>
                </c:pt>
                <c:pt idx="58">
                  <c:v>2550</c:v>
                </c:pt>
                <c:pt idx="59">
                  <c:v>2551</c:v>
                </c:pt>
                <c:pt idx="60">
                  <c:v>2552</c:v>
                </c:pt>
                <c:pt idx="61">
                  <c:v>2553</c:v>
                </c:pt>
                <c:pt idx="62">
                  <c:v>2554</c:v>
                </c:pt>
                <c:pt idx="63">
                  <c:v>2555</c:v>
                </c:pt>
                <c:pt idx="64">
                  <c:v>2556</c:v>
                </c:pt>
                <c:pt idx="65">
                  <c:v>2557</c:v>
                </c:pt>
                <c:pt idx="66">
                  <c:v>2558</c:v>
                </c:pt>
                <c:pt idx="67">
                  <c:v>2559</c:v>
                </c:pt>
                <c:pt idx="68">
                  <c:v>2560</c:v>
                </c:pt>
                <c:pt idx="69">
                  <c:v>2561</c:v>
                </c:pt>
                <c:pt idx="70">
                  <c:v>2562</c:v>
                </c:pt>
                <c:pt idx="71">
                  <c:v>2563</c:v>
                </c:pt>
                <c:pt idx="72">
                  <c:v>2564</c:v>
                </c:pt>
                <c:pt idx="73">
                  <c:v>2565</c:v>
                </c:pt>
                <c:pt idx="74">
                  <c:v>2566</c:v>
                </c:pt>
                <c:pt idx="75">
                  <c:v>2567</c:v>
                </c:pt>
                <c:pt idx="76">
                  <c:v>2568</c:v>
                </c:pt>
                <c:pt idx="77">
                  <c:v>2569</c:v>
                </c:pt>
                <c:pt idx="78">
                  <c:v>2570</c:v>
                </c:pt>
                <c:pt idx="79">
                  <c:v>2571</c:v>
                </c:pt>
                <c:pt idx="80">
                  <c:v>2572</c:v>
                </c:pt>
                <c:pt idx="81">
                  <c:v>2573</c:v>
                </c:pt>
                <c:pt idx="82">
                  <c:v>2574</c:v>
                </c:pt>
                <c:pt idx="83">
                  <c:v>2575</c:v>
                </c:pt>
                <c:pt idx="84">
                  <c:v>2576</c:v>
                </c:pt>
                <c:pt idx="85">
                  <c:v>2577</c:v>
                </c:pt>
                <c:pt idx="86">
                  <c:v>2578</c:v>
                </c:pt>
                <c:pt idx="87">
                  <c:v>2579</c:v>
                </c:pt>
                <c:pt idx="88">
                  <c:v>2580</c:v>
                </c:pt>
                <c:pt idx="89">
                  <c:v>2581</c:v>
                </c:pt>
                <c:pt idx="90">
                  <c:v>2582</c:v>
                </c:pt>
                <c:pt idx="91">
                  <c:v>2583</c:v>
                </c:pt>
                <c:pt idx="92">
                  <c:v>2584</c:v>
                </c:pt>
                <c:pt idx="93">
                  <c:v>2585</c:v>
                </c:pt>
                <c:pt idx="94">
                  <c:v>2586</c:v>
                </c:pt>
                <c:pt idx="95">
                  <c:v>2587</c:v>
                </c:pt>
                <c:pt idx="96">
                  <c:v>2588</c:v>
                </c:pt>
                <c:pt idx="97">
                  <c:v>2589</c:v>
                </c:pt>
                <c:pt idx="98">
                  <c:v>2590</c:v>
                </c:pt>
                <c:pt idx="99">
                  <c:v>2591</c:v>
                </c:pt>
                <c:pt idx="100">
                  <c:v>2592</c:v>
                </c:pt>
                <c:pt idx="101">
                  <c:v>2593</c:v>
                </c:pt>
                <c:pt idx="102">
                  <c:v>2594</c:v>
                </c:pt>
                <c:pt idx="103">
                  <c:v>2595</c:v>
                </c:pt>
                <c:pt idx="104">
                  <c:v>2596</c:v>
                </c:pt>
                <c:pt idx="105">
                  <c:v>2597</c:v>
                </c:pt>
                <c:pt idx="106">
                  <c:v>2598</c:v>
                </c:pt>
                <c:pt idx="107">
                  <c:v>2599</c:v>
                </c:pt>
                <c:pt idx="108">
                  <c:v>2600</c:v>
                </c:pt>
                <c:pt idx="109">
                  <c:v>2601</c:v>
                </c:pt>
                <c:pt idx="110">
                  <c:v>2602</c:v>
                </c:pt>
                <c:pt idx="111">
                  <c:v>2603</c:v>
                </c:pt>
                <c:pt idx="112">
                  <c:v>2604</c:v>
                </c:pt>
                <c:pt idx="113">
                  <c:v>2605</c:v>
                </c:pt>
                <c:pt idx="114">
                  <c:v>2606</c:v>
                </c:pt>
                <c:pt idx="115">
                  <c:v>2607</c:v>
                </c:pt>
                <c:pt idx="116">
                  <c:v>2608</c:v>
                </c:pt>
                <c:pt idx="117">
                  <c:v>2609</c:v>
                </c:pt>
                <c:pt idx="118">
                  <c:v>2610</c:v>
                </c:pt>
                <c:pt idx="119">
                  <c:v>2611</c:v>
                </c:pt>
                <c:pt idx="120">
                  <c:v>2612</c:v>
                </c:pt>
                <c:pt idx="121">
                  <c:v>2613</c:v>
                </c:pt>
                <c:pt idx="122">
                  <c:v>2614</c:v>
                </c:pt>
                <c:pt idx="123">
                  <c:v>2615</c:v>
                </c:pt>
                <c:pt idx="124">
                  <c:v>2616</c:v>
                </c:pt>
                <c:pt idx="125">
                  <c:v>2617</c:v>
                </c:pt>
                <c:pt idx="126">
                  <c:v>2618</c:v>
                </c:pt>
                <c:pt idx="127">
                  <c:v>2619</c:v>
                </c:pt>
                <c:pt idx="128">
                  <c:v>2620</c:v>
                </c:pt>
                <c:pt idx="129">
                  <c:v>2621</c:v>
                </c:pt>
                <c:pt idx="130">
                  <c:v>2622</c:v>
                </c:pt>
                <c:pt idx="131">
                  <c:v>2623</c:v>
                </c:pt>
                <c:pt idx="132">
                  <c:v>2624</c:v>
                </c:pt>
                <c:pt idx="133">
                  <c:v>2625</c:v>
                </c:pt>
                <c:pt idx="134">
                  <c:v>2626</c:v>
                </c:pt>
                <c:pt idx="135">
                  <c:v>2627</c:v>
                </c:pt>
                <c:pt idx="136">
                  <c:v>2628</c:v>
                </c:pt>
                <c:pt idx="137">
                  <c:v>2629</c:v>
                </c:pt>
                <c:pt idx="138">
                  <c:v>2630</c:v>
                </c:pt>
                <c:pt idx="139">
                  <c:v>2631</c:v>
                </c:pt>
                <c:pt idx="140">
                  <c:v>2632</c:v>
                </c:pt>
                <c:pt idx="141">
                  <c:v>2633</c:v>
                </c:pt>
                <c:pt idx="142">
                  <c:v>2634</c:v>
                </c:pt>
                <c:pt idx="143">
                  <c:v>2635</c:v>
                </c:pt>
                <c:pt idx="144">
                  <c:v>2636</c:v>
                </c:pt>
                <c:pt idx="145">
                  <c:v>2637</c:v>
                </c:pt>
                <c:pt idx="146">
                  <c:v>2638</c:v>
                </c:pt>
                <c:pt idx="147">
                  <c:v>2639</c:v>
                </c:pt>
                <c:pt idx="148">
                  <c:v>2640</c:v>
                </c:pt>
                <c:pt idx="149">
                  <c:v>2641</c:v>
                </c:pt>
                <c:pt idx="150">
                  <c:v>2642</c:v>
                </c:pt>
                <c:pt idx="151">
                  <c:v>2643</c:v>
                </c:pt>
                <c:pt idx="152">
                  <c:v>2644</c:v>
                </c:pt>
                <c:pt idx="153">
                  <c:v>2645</c:v>
                </c:pt>
                <c:pt idx="154">
                  <c:v>2646</c:v>
                </c:pt>
                <c:pt idx="155">
                  <c:v>2647</c:v>
                </c:pt>
                <c:pt idx="156">
                  <c:v>2648</c:v>
                </c:pt>
                <c:pt idx="157">
                  <c:v>2649</c:v>
                </c:pt>
                <c:pt idx="158">
                  <c:v>2650</c:v>
                </c:pt>
                <c:pt idx="159">
                  <c:v>2651</c:v>
                </c:pt>
                <c:pt idx="160">
                  <c:v>2652</c:v>
                </c:pt>
                <c:pt idx="161">
                  <c:v>2653</c:v>
                </c:pt>
                <c:pt idx="162">
                  <c:v>2654</c:v>
                </c:pt>
                <c:pt idx="163">
                  <c:v>2655</c:v>
                </c:pt>
                <c:pt idx="164">
                  <c:v>2656</c:v>
                </c:pt>
                <c:pt idx="165">
                  <c:v>2657</c:v>
                </c:pt>
                <c:pt idx="166">
                  <c:v>2658</c:v>
                </c:pt>
                <c:pt idx="167">
                  <c:v>2659</c:v>
                </c:pt>
                <c:pt idx="168">
                  <c:v>2660</c:v>
                </c:pt>
                <c:pt idx="169">
                  <c:v>2661</c:v>
                </c:pt>
                <c:pt idx="170">
                  <c:v>2662</c:v>
                </c:pt>
                <c:pt idx="171">
                  <c:v>2663</c:v>
                </c:pt>
                <c:pt idx="172">
                  <c:v>2664</c:v>
                </c:pt>
                <c:pt idx="173">
                  <c:v>2665</c:v>
                </c:pt>
                <c:pt idx="174">
                  <c:v>2666</c:v>
                </c:pt>
                <c:pt idx="175">
                  <c:v>2667</c:v>
                </c:pt>
                <c:pt idx="176">
                  <c:v>2668</c:v>
                </c:pt>
                <c:pt idx="177">
                  <c:v>2669</c:v>
                </c:pt>
                <c:pt idx="178">
                  <c:v>2670</c:v>
                </c:pt>
                <c:pt idx="179">
                  <c:v>2671</c:v>
                </c:pt>
                <c:pt idx="180">
                  <c:v>2672</c:v>
                </c:pt>
                <c:pt idx="181">
                  <c:v>2673</c:v>
                </c:pt>
                <c:pt idx="182">
                  <c:v>2674</c:v>
                </c:pt>
                <c:pt idx="183">
                  <c:v>2675</c:v>
                </c:pt>
                <c:pt idx="184">
                  <c:v>2676</c:v>
                </c:pt>
                <c:pt idx="185">
                  <c:v>2677</c:v>
                </c:pt>
                <c:pt idx="186">
                  <c:v>2678</c:v>
                </c:pt>
                <c:pt idx="187">
                  <c:v>2679</c:v>
                </c:pt>
                <c:pt idx="188">
                  <c:v>2680</c:v>
                </c:pt>
                <c:pt idx="189">
                  <c:v>2681</c:v>
                </c:pt>
                <c:pt idx="190">
                  <c:v>2682</c:v>
                </c:pt>
                <c:pt idx="191">
                  <c:v>2683</c:v>
                </c:pt>
                <c:pt idx="192">
                  <c:v>2684</c:v>
                </c:pt>
                <c:pt idx="193">
                  <c:v>2685</c:v>
                </c:pt>
                <c:pt idx="194">
                  <c:v>2686</c:v>
                </c:pt>
                <c:pt idx="195">
                  <c:v>2687</c:v>
                </c:pt>
                <c:pt idx="196">
                  <c:v>2688</c:v>
                </c:pt>
                <c:pt idx="197">
                  <c:v>2689</c:v>
                </c:pt>
                <c:pt idx="198">
                  <c:v>2690</c:v>
                </c:pt>
                <c:pt idx="199">
                  <c:v>2691</c:v>
                </c:pt>
                <c:pt idx="200">
                  <c:v>2692</c:v>
                </c:pt>
                <c:pt idx="201">
                  <c:v>2693</c:v>
                </c:pt>
                <c:pt idx="202">
                  <c:v>2694</c:v>
                </c:pt>
              </c:numCache>
            </c:numRef>
          </c:xVal>
          <c:yVal>
            <c:numRef>
              <c:f>Graph!$B$2494:$B$2694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36-41EC-9F40-4AC3A31E3160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Graph!$A$2493:$A$2695</c:f>
              <c:numCache>
                <c:formatCode>General</c:formatCode>
                <c:ptCount val="203"/>
                <c:pt idx="0">
                  <c:v>2492</c:v>
                </c:pt>
                <c:pt idx="1">
                  <c:v>2493</c:v>
                </c:pt>
                <c:pt idx="2">
                  <c:v>2494</c:v>
                </c:pt>
                <c:pt idx="3">
                  <c:v>2495</c:v>
                </c:pt>
                <c:pt idx="4">
                  <c:v>2496</c:v>
                </c:pt>
                <c:pt idx="5">
                  <c:v>2497</c:v>
                </c:pt>
                <c:pt idx="6">
                  <c:v>2498</c:v>
                </c:pt>
                <c:pt idx="7">
                  <c:v>2499</c:v>
                </c:pt>
                <c:pt idx="8">
                  <c:v>2500</c:v>
                </c:pt>
                <c:pt idx="9">
                  <c:v>2501</c:v>
                </c:pt>
                <c:pt idx="10">
                  <c:v>2502</c:v>
                </c:pt>
                <c:pt idx="11">
                  <c:v>2503</c:v>
                </c:pt>
                <c:pt idx="12">
                  <c:v>2504</c:v>
                </c:pt>
                <c:pt idx="13">
                  <c:v>2505</c:v>
                </c:pt>
                <c:pt idx="14">
                  <c:v>2506</c:v>
                </c:pt>
                <c:pt idx="15">
                  <c:v>2507</c:v>
                </c:pt>
                <c:pt idx="16">
                  <c:v>2508</c:v>
                </c:pt>
                <c:pt idx="17">
                  <c:v>2509</c:v>
                </c:pt>
                <c:pt idx="18">
                  <c:v>2510</c:v>
                </c:pt>
                <c:pt idx="19">
                  <c:v>2511</c:v>
                </c:pt>
                <c:pt idx="20">
                  <c:v>2512</c:v>
                </c:pt>
                <c:pt idx="21">
                  <c:v>2513</c:v>
                </c:pt>
                <c:pt idx="22">
                  <c:v>2514</c:v>
                </c:pt>
                <c:pt idx="23">
                  <c:v>2515</c:v>
                </c:pt>
                <c:pt idx="24">
                  <c:v>2516</c:v>
                </c:pt>
                <c:pt idx="25">
                  <c:v>2517</c:v>
                </c:pt>
                <c:pt idx="26">
                  <c:v>2518</c:v>
                </c:pt>
                <c:pt idx="27">
                  <c:v>2519</c:v>
                </c:pt>
                <c:pt idx="28">
                  <c:v>2520</c:v>
                </c:pt>
                <c:pt idx="29">
                  <c:v>2521</c:v>
                </c:pt>
                <c:pt idx="30">
                  <c:v>2522</c:v>
                </c:pt>
                <c:pt idx="31">
                  <c:v>2523</c:v>
                </c:pt>
                <c:pt idx="32">
                  <c:v>2524</c:v>
                </c:pt>
                <c:pt idx="33">
                  <c:v>2525</c:v>
                </c:pt>
                <c:pt idx="34">
                  <c:v>2526</c:v>
                </c:pt>
                <c:pt idx="35">
                  <c:v>2527</c:v>
                </c:pt>
                <c:pt idx="36">
                  <c:v>2528</c:v>
                </c:pt>
                <c:pt idx="37">
                  <c:v>2529</c:v>
                </c:pt>
                <c:pt idx="38">
                  <c:v>2530</c:v>
                </c:pt>
                <c:pt idx="39">
                  <c:v>2531</c:v>
                </c:pt>
                <c:pt idx="40">
                  <c:v>2532</c:v>
                </c:pt>
                <c:pt idx="41">
                  <c:v>2533</c:v>
                </c:pt>
                <c:pt idx="42">
                  <c:v>2534</c:v>
                </c:pt>
                <c:pt idx="43">
                  <c:v>2535</c:v>
                </c:pt>
                <c:pt idx="44">
                  <c:v>2536</c:v>
                </c:pt>
                <c:pt idx="45">
                  <c:v>2537</c:v>
                </c:pt>
                <c:pt idx="46">
                  <c:v>2538</c:v>
                </c:pt>
                <c:pt idx="47">
                  <c:v>2539</c:v>
                </c:pt>
                <c:pt idx="48">
                  <c:v>2540</c:v>
                </c:pt>
                <c:pt idx="49">
                  <c:v>2541</c:v>
                </c:pt>
                <c:pt idx="50">
                  <c:v>2542</c:v>
                </c:pt>
                <c:pt idx="51">
                  <c:v>2543</c:v>
                </c:pt>
                <c:pt idx="52">
                  <c:v>2544</c:v>
                </c:pt>
                <c:pt idx="53">
                  <c:v>2545</c:v>
                </c:pt>
                <c:pt idx="54">
                  <c:v>2546</c:v>
                </c:pt>
                <c:pt idx="55">
                  <c:v>2547</c:v>
                </c:pt>
                <c:pt idx="56">
                  <c:v>2548</c:v>
                </c:pt>
                <c:pt idx="57">
                  <c:v>2549</c:v>
                </c:pt>
                <c:pt idx="58">
                  <c:v>2550</c:v>
                </c:pt>
                <c:pt idx="59">
                  <c:v>2551</c:v>
                </c:pt>
                <c:pt idx="60">
                  <c:v>2552</c:v>
                </c:pt>
                <c:pt idx="61">
                  <c:v>2553</c:v>
                </c:pt>
                <c:pt idx="62">
                  <c:v>2554</c:v>
                </c:pt>
                <c:pt idx="63">
                  <c:v>2555</c:v>
                </c:pt>
                <c:pt idx="64">
                  <c:v>2556</c:v>
                </c:pt>
                <c:pt idx="65">
                  <c:v>2557</c:v>
                </c:pt>
                <c:pt idx="66">
                  <c:v>2558</c:v>
                </c:pt>
                <c:pt idx="67">
                  <c:v>2559</c:v>
                </c:pt>
                <c:pt idx="68">
                  <c:v>2560</c:v>
                </c:pt>
                <c:pt idx="69">
                  <c:v>2561</c:v>
                </c:pt>
                <c:pt idx="70">
                  <c:v>2562</c:v>
                </c:pt>
                <c:pt idx="71">
                  <c:v>2563</c:v>
                </c:pt>
                <c:pt idx="72">
                  <c:v>2564</c:v>
                </c:pt>
                <c:pt idx="73">
                  <c:v>2565</c:v>
                </c:pt>
                <c:pt idx="74">
                  <c:v>2566</c:v>
                </c:pt>
                <c:pt idx="75">
                  <c:v>2567</c:v>
                </c:pt>
                <c:pt idx="76">
                  <c:v>2568</c:v>
                </c:pt>
                <c:pt idx="77">
                  <c:v>2569</c:v>
                </c:pt>
                <c:pt idx="78">
                  <c:v>2570</c:v>
                </c:pt>
                <c:pt idx="79">
                  <c:v>2571</c:v>
                </c:pt>
                <c:pt idx="80">
                  <c:v>2572</c:v>
                </c:pt>
                <c:pt idx="81">
                  <c:v>2573</c:v>
                </c:pt>
                <c:pt idx="82">
                  <c:v>2574</c:v>
                </c:pt>
                <c:pt idx="83">
                  <c:v>2575</c:v>
                </c:pt>
                <c:pt idx="84">
                  <c:v>2576</c:v>
                </c:pt>
                <c:pt idx="85">
                  <c:v>2577</c:v>
                </c:pt>
                <c:pt idx="86">
                  <c:v>2578</c:v>
                </c:pt>
                <c:pt idx="87">
                  <c:v>2579</c:v>
                </c:pt>
                <c:pt idx="88">
                  <c:v>2580</c:v>
                </c:pt>
                <c:pt idx="89">
                  <c:v>2581</c:v>
                </c:pt>
                <c:pt idx="90">
                  <c:v>2582</c:v>
                </c:pt>
                <c:pt idx="91">
                  <c:v>2583</c:v>
                </c:pt>
                <c:pt idx="92">
                  <c:v>2584</c:v>
                </c:pt>
                <c:pt idx="93">
                  <c:v>2585</c:v>
                </c:pt>
                <c:pt idx="94">
                  <c:v>2586</c:v>
                </c:pt>
                <c:pt idx="95">
                  <c:v>2587</c:v>
                </c:pt>
                <c:pt idx="96">
                  <c:v>2588</c:v>
                </c:pt>
                <c:pt idx="97">
                  <c:v>2589</c:v>
                </c:pt>
                <c:pt idx="98">
                  <c:v>2590</c:v>
                </c:pt>
                <c:pt idx="99">
                  <c:v>2591</c:v>
                </c:pt>
                <c:pt idx="100">
                  <c:v>2592</c:v>
                </c:pt>
                <c:pt idx="101">
                  <c:v>2593</c:v>
                </c:pt>
                <c:pt idx="102">
                  <c:v>2594</c:v>
                </c:pt>
                <c:pt idx="103">
                  <c:v>2595</c:v>
                </c:pt>
                <c:pt idx="104">
                  <c:v>2596</c:v>
                </c:pt>
                <c:pt idx="105">
                  <c:v>2597</c:v>
                </c:pt>
                <c:pt idx="106">
                  <c:v>2598</c:v>
                </c:pt>
                <c:pt idx="107">
                  <c:v>2599</c:v>
                </c:pt>
                <c:pt idx="108">
                  <c:v>2600</c:v>
                </c:pt>
                <c:pt idx="109">
                  <c:v>2601</c:v>
                </c:pt>
                <c:pt idx="110">
                  <c:v>2602</c:v>
                </c:pt>
                <c:pt idx="111">
                  <c:v>2603</c:v>
                </c:pt>
                <c:pt idx="112">
                  <c:v>2604</c:v>
                </c:pt>
                <c:pt idx="113">
                  <c:v>2605</c:v>
                </c:pt>
                <c:pt idx="114">
                  <c:v>2606</c:v>
                </c:pt>
                <c:pt idx="115">
                  <c:v>2607</c:v>
                </c:pt>
                <c:pt idx="116">
                  <c:v>2608</c:v>
                </c:pt>
                <c:pt idx="117">
                  <c:v>2609</c:v>
                </c:pt>
                <c:pt idx="118">
                  <c:v>2610</c:v>
                </c:pt>
                <c:pt idx="119">
                  <c:v>2611</c:v>
                </c:pt>
                <c:pt idx="120">
                  <c:v>2612</c:v>
                </c:pt>
                <c:pt idx="121">
                  <c:v>2613</c:v>
                </c:pt>
                <c:pt idx="122">
                  <c:v>2614</c:v>
                </c:pt>
                <c:pt idx="123">
                  <c:v>2615</c:v>
                </c:pt>
                <c:pt idx="124">
                  <c:v>2616</c:v>
                </c:pt>
                <c:pt idx="125">
                  <c:v>2617</c:v>
                </c:pt>
                <c:pt idx="126">
                  <c:v>2618</c:v>
                </c:pt>
                <c:pt idx="127">
                  <c:v>2619</c:v>
                </c:pt>
                <c:pt idx="128">
                  <c:v>2620</c:v>
                </c:pt>
                <c:pt idx="129">
                  <c:v>2621</c:v>
                </c:pt>
                <c:pt idx="130">
                  <c:v>2622</c:v>
                </c:pt>
                <c:pt idx="131">
                  <c:v>2623</c:v>
                </c:pt>
                <c:pt idx="132">
                  <c:v>2624</c:v>
                </c:pt>
                <c:pt idx="133">
                  <c:v>2625</c:v>
                </c:pt>
                <c:pt idx="134">
                  <c:v>2626</c:v>
                </c:pt>
                <c:pt idx="135">
                  <c:v>2627</c:v>
                </c:pt>
                <c:pt idx="136">
                  <c:v>2628</c:v>
                </c:pt>
                <c:pt idx="137">
                  <c:v>2629</c:v>
                </c:pt>
                <c:pt idx="138">
                  <c:v>2630</c:v>
                </c:pt>
                <c:pt idx="139">
                  <c:v>2631</c:v>
                </c:pt>
                <c:pt idx="140">
                  <c:v>2632</c:v>
                </c:pt>
                <c:pt idx="141">
                  <c:v>2633</c:v>
                </c:pt>
                <c:pt idx="142">
                  <c:v>2634</c:v>
                </c:pt>
                <c:pt idx="143">
                  <c:v>2635</c:v>
                </c:pt>
                <c:pt idx="144">
                  <c:v>2636</c:v>
                </c:pt>
                <c:pt idx="145">
                  <c:v>2637</c:v>
                </c:pt>
                <c:pt idx="146">
                  <c:v>2638</c:v>
                </c:pt>
                <c:pt idx="147">
                  <c:v>2639</c:v>
                </c:pt>
                <c:pt idx="148">
                  <c:v>2640</c:v>
                </c:pt>
                <c:pt idx="149">
                  <c:v>2641</c:v>
                </c:pt>
                <c:pt idx="150">
                  <c:v>2642</c:v>
                </c:pt>
                <c:pt idx="151">
                  <c:v>2643</c:v>
                </c:pt>
                <c:pt idx="152">
                  <c:v>2644</c:v>
                </c:pt>
                <c:pt idx="153">
                  <c:v>2645</c:v>
                </c:pt>
                <c:pt idx="154">
                  <c:v>2646</c:v>
                </c:pt>
                <c:pt idx="155">
                  <c:v>2647</c:v>
                </c:pt>
                <c:pt idx="156">
                  <c:v>2648</c:v>
                </c:pt>
                <c:pt idx="157">
                  <c:v>2649</c:v>
                </c:pt>
                <c:pt idx="158">
                  <c:v>2650</c:v>
                </c:pt>
                <c:pt idx="159">
                  <c:v>2651</c:v>
                </c:pt>
                <c:pt idx="160">
                  <c:v>2652</c:v>
                </c:pt>
                <c:pt idx="161">
                  <c:v>2653</c:v>
                </c:pt>
                <c:pt idx="162">
                  <c:v>2654</c:v>
                </c:pt>
                <c:pt idx="163">
                  <c:v>2655</c:v>
                </c:pt>
                <c:pt idx="164">
                  <c:v>2656</c:v>
                </c:pt>
                <c:pt idx="165">
                  <c:v>2657</c:v>
                </c:pt>
                <c:pt idx="166">
                  <c:v>2658</c:v>
                </c:pt>
                <c:pt idx="167">
                  <c:v>2659</c:v>
                </c:pt>
                <c:pt idx="168">
                  <c:v>2660</c:v>
                </c:pt>
                <c:pt idx="169">
                  <c:v>2661</c:v>
                </c:pt>
                <c:pt idx="170">
                  <c:v>2662</c:v>
                </c:pt>
                <c:pt idx="171">
                  <c:v>2663</c:v>
                </c:pt>
                <c:pt idx="172">
                  <c:v>2664</c:v>
                </c:pt>
                <c:pt idx="173">
                  <c:v>2665</c:v>
                </c:pt>
                <c:pt idx="174">
                  <c:v>2666</c:v>
                </c:pt>
                <c:pt idx="175">
                  <c:v>2667</c:v>
                </c:pt>
                <c:pt idx="176">
                  <c:v>2668</c:v>
                </c:pt>
                <c:pt idx="177">
                  <c:v>2669</c:v>
                </c:pt>
                <c:pt idx="178">
                  <c:v>2670</c:v>
                </c:pt>
                <c:pt idx="179">
                  <c:v>2671</c:v>
                </c:pt>
                <c:pt idx="180">
                  <c:v>2672</c:v>
                </c:pt>
                <c:pt idx="181">
                  <c:v>2673</c:v>
                </c:pt>
                <c:pt idx="182">
                  <c:v>2674</c:v>
                </c:pt>
                <c:pt idx="183">
                  <c:v>2675</c:v>
                </c:pt>
                <c:pt idx="184">
                  <c:v>2676</c:v>
                </c:pt>
                <c:pt idx="185">
                  <c:v>2677</c:v>
                </c:pt>
                <c:pt idx="186">
                  <c:v>2678</c:v>
                </c:pt>
                <c:pt idx="187">
                  <c:v>2679</c:v>
                </c:pt>
                <c:pt idx="188">
                  <c:v>2680</c:v>
                </c:pt>
                <c:pt idx="189">
                  <c:v>2681</c:v>
                </c:pt>
                <c:pt idx="190">
                  <c:v>2682</c:v>
                </c:pt>
                <c:pt idx="191">
                  <c:v>2683</c:v>
                </c:pt>
                <c:pt idx="192">
                  <c:v>2684</c:v>
                </c:pt>
                <c:pt idx="193">
                  <c:v>2685</c:v>
                </c:pt>
                <c:pt idx="194">
                  <c:v>2686</c:v>
                </c:pt>
                <c:pt idx="195">
                  <c:v>2687</c:v>
                </c:pt>
                <c:pt idx="196">
                  <c:v>2688</c:v>
                </c:pt>
                <c:pt idx="197">
                  <c:v>2689</c:v>
                </c:pt>
                <c:pt idx="198">
                  <c:v>2690</c:v>
                </c:pt>
                <c:pt idx="199">
                  <c:v>2691</c:v>
                </c:pt>
                <c:pt idx="200">
                  <c:v>2692</c:v>
                </c:pt>
                <c:pt idx="201">
                  <c:v>2693</c:v>
                </c:pt>
                <c:pt idx="202">
                  <c:v>2694</c:v>
                </c:pt>
              </c:numCache>
            </c:numRef>
          </c:xVal>
          <c:yVal>
            <c:numRef>
              <c:f>Graph!$C$2494:$C$2694</c:f>
              <c:numCache>
                <c:formatCode>General</c:formatCode>
                <c:ptCount val="201"/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36-41EC-9F40-4AC3A31E3160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Graph!$A$2493:$A$2695</c:f>
              <c:numCache>
                <c:formatCode>General</c:formatCode>
                <c:ptCount val="203"/>
                <c:pt idx="0">
                  <c:v>2492</c:v>
                </c:pt>
                <c:pt idx="1">
                  <c:v>2493</c:v>
                </c:pt>
                <c:pt idx="2">
                  <c:v>2494</c:v>
                </c:pt>
                <c:pt idx="3">
                  <c:v>2495</c:v>
                </c:pt>
                <c:pt idx="4">
                  <c:v>2496</c:v>
                </c:pt>
                <c:pt idx="5">
                  <c:v>2497</c:v>
                </c:pt>
                <c:pt idx="6">
                  <c:v>2498</c:v>
                </c:pt>
                <c:pt idx="7">
                  <c:v>2499</c:v>
                </c:pt>
                <c:pt idx="8">
                  <c:v>2500</c:v>
                </c:pt>
                <c:pt idx="9">
                  <c:v>2501</c:v>
                </c:pt>
                <c:pt idx="10">
                  <c:v>2502</c:v>
                </c:pt>
                <c:pt idx="11">
                  <c:v>2503</c:v>
                </c:pt>
                <c:pt idx="12">
                  <c:v>2504</c:v>
                </c:pt>
                <c:pt idx="13">
                  <c:v>2505</c:v>
                </c:pt>
                <c:pt idx="14">
                  <c:v>2506</c:v>
                </c:pt>
                <c:pt idx="15">
                  <c:v>2507</c:v>
                </c:pt>
                <c:pt idx="16">
                  <c:v>2508</c:v>
                </c:pt>
                <c:pt idx="17">
                  <c:v>2509</c:v>
                </c:pt>
                <c:pt idx="18">
                  <c:v>2510</c:v>
                </c:pt>
                <c:pt idx="19">
                  <c:v>2511</c:v>
                </c:pt>
                <c:pt idx="20">
                  <c:v>2512</c:v>
                </c:pt>
                <c:pt idx="21">
                  <c:v>2513</c:v>
                </c:pt>
                <c:pt idx="22">
                  <c:v>2514</c:v>
                </c:pt>
                <c:pt idx="23">
                  <c:v>2515</c:v>
                </c:pt>
                <c:pt idx="24">
                  <c:v>2516</c:v>
                </c:pt>
                <c:pt idx="25">
                  <c:v>2517</c:v>
                </c:pt>
                <c:pt idx="26">
                  <c:v>2518</c:v>
                </c:pt>
                <c:pt idx="27">
                  <c:v>2519</c:v>
                </c:pt>
                <c:pt idx="28">
                  <c:v>2520</c:v>
                </c:pt>
                <c:pt idx="29">
                  <c:v>2521</c:v>
                </c:pt>
                <c:pt idx="30">
                  <c:v>2522</c:v>
                </c:pt>
                <c:pt idx="31">
                  <c:v>2523</c:v>
                </c:pt>
                <c:pt idx="32">
                  <c:v>2524</c:v>
                </c:pt>
                <c:pt idx="33">
                  <c:v>2525</c:v>
                </c:pt>
                <c:pt idx="34">
                  <c:v>2526</c:v>
                </c:pt>
                <c:pt idx="35">
                  <c:v>2527</c:v>
                </c:pt>
                <c:pt idx="36">
                  <c:v>2528</c:v>
                </c:pt>
                <c:pt idx="37">
                  <c:v>2529</c:v>
                </c:pt>
                <c:pt idx="38">
                  <c:v>2530</c:v>
                </c:pt>
                <c:pt idx="39">
                  <c:v>2531</c:v>
                </c:pt>
                <c:pt idx="40">
                  <c:v>2532</c:v>
                </c:pt>
                <c:pt idx="41">
                  <c:v>2533</c:v>
                </c:pt>
                <c:pt idx="42">
                  <c:v>2534</c:v>
                </c:pt>
                <c:pt idx="43">
                  <c:v>2535</c:v>
                </c:pt>
                <c:pt idx="44">
                  <c:v>2536</c:v>
                </c:pt>
                <c:pt idx="45">
                  <c:v>2537</c:v>
                </c:pt>
                <c:pt idx="46">
                  <c:v>2538</c:v>
                </c:pt>
                <c:pt idx="47">
                  <c:v>2539</c:v>
                </c:pt>
                <c:pt idx="48">
                  <c:v>2540</c:v>
                </c:pt>
                <c:pt idx="49">
                  <c:v>2541</c:v>
                </c:pt>
                <c:pt idx="50">
                  <c:v>2542</c:v>
                </c:pt>
                <c:pt idx="51">
                  <c:v>2543</c:v>
                </c:pt>
                <c:pt idx="52">
                  <c:v>2544</c:v>
                </c:pt>
                <c:pt idx="53">
                  <c:v>2545</c:v>
                </c:pt>
                <c:pt idx="54">
                  <c:v>2546</c:v>
                </c:pt>
                <c:pt idx="55">
                  <c:v>2547</c:v>
                </c:pt>
                <c:pt idx="56">
                  <c:v>2548</c:v>
                </c:pt>
                <c:pt idx="57">
                  <c:v>2549</c:v>
                </c:pt>
                <c:pt idx="58">
                  <c:v>2550</c:v>
                </c:pt>
                <c:pt idx="59">
                  <c:v>2551</c:v>
                </c:pt>
                <c:pt idx="60">
                  <c:v>2552</c:v>
                </c:pt>
                <c:pt idx="61">
                  <c:v>2553</c:v>
                </c:pt>
                <c:pt idx="62">
                  <c:v>2554</c:v>
                </c:pt>
                <c:pt idx="63">
                  <c:v>2555</c:v>
                </c:pt>
                <c:pt idx="64">
                  <c:v>2556</c:v>
                </c:pt>
                <c:pt idx="65">
                  <c:v>2557</c:v>
                </c:pt>
                <c:pt idx="66">
                  <c:v>2558</c:v>
                </c:pt>
                <c:pt idx="67">
                  <c:v>2559</c:v>
                </c:pt>
                <c:pt idx="68">
                  <c:v>2560</c:v>
                </c:pt>
                <c:pt idx="69">
                  <c:v>2561</c:v>
                </c:pt>
                <c:pt idx="70">
                  <c:v>2562</c:v>
                </c:pt>
                <c:pt idx="71">
                  <c:v>2563</c:v>
                </c:pt>
                <c:pt idx="72">
                  <c:v>2564</c:v>
                </c:pt>
                <c:pt idx="73">
                  <c:v>2565</c:v>
                </c:pt>
                <c:pt idx="74">
                  <c:v>2566</c:v>
                </c:pt>
                <c:pt idx="75">
                  <c:v>2567</c:v>
                </c:pt>
                <c:pt idx="76">
                  <c:v>2568</c:v>
                </c:pt>
                <c:pt idx="77">
                  <c:v>2569</c:v>
                </c:pt>
                <c:pt idx="78">
                  <c:v>2570</c:v>
                </c:pt>
                <c:pt idx="79">
                  <c:v>2571</c:v>
                </c:pt>
                <c:pt idx="80">
                  <c:v>2572</c:v>
                </c:pt>
                <c:pt idx="81">
                  <c:v>2573</c:v>
                </c:pt>
                <c:pt idx="82">
                  <c:v>2574</c:v>
                </c:pt>
                <c:pt idx="83">
                  <c:v>2575</c:v>
                </c:pt>
                <c:pt idx="84">
                  <c:v>2576</c:v>
                </c:pt>
                <c:pt idx="85">
                  <c:v>2577</c:v>
                </c:pt>
                <c:pt idx="86">
                  <c:v>2578</c:v>
                </c:pt>
                <c:pt idx="87">
                  <c:v>2579</c:v>
                </c:pt>
                <c:pt idx="88">
                  <c:v>2580</c:v>
                </c:pt>
                <c:pt idx="89">
                  <c:v>2581</c:v>
                </c:pt>
                <c:pt idx="90">
                  <c:v>2582</c:v>
                </c:pt>
                <c:pt idx="91">
                  <c:v>2583</c:v>
                </c:pt>
                <c:pt idx="92">
                  <c:v>2584</c:v>
                </c:pt>
                <c:pt idx="93">
                  <c:v>2585</c:v>
                </c:pt>
                <c:pt idx="94">
                  <c:v>2586</c:v>
                </c:pt>
                <c:pt idx="95">
                  <c:v>2587</c:v>
                </c:pt>
                <c:pt idx="96">
                  <c:v>2588</c:v>
                </c:pt>
                <c:pt idx="97">
                  <c:v>2589</c:v>
                </c:pt>
                <c:pt idx="98">
                  <c:v>2590</c:v>
                </c:pt>
                <c:pt idx="99">
                  <c:v>2591</c:v>
                </c:pt>
                <c:pt idx="100">
                  <c:v>2592</c:v>
                </c:pt>
                <c:pt idx="101">
                  <c:v>2593</c:v>
                </c:pt>
                <c:pt idx="102">
                  <c:v>2594</c:v>
                </c:pt>
                <c:pt idx="103">
                  <c:v>2595</c:v>
                </c:pt>
                <c:pt idx="104">
                  <c:v>2596</c:v>
                </c:pt>
                <c:pt idx="105">
                  <c:v>2597</c:v>
                </c:pt>
                <c:pt idx="106">
                  <c:v>2598</c:v>
                </c:pt>
                <c:pt idx="107">
                  <c:v>2599</c:v>
                </c:pt>
                <c:pt idx="108">
                  <c:v>2600</c:v>
                </c:pt>
                <c:pt idx="109">
                  <c:v>2601</c:v>
                </c:pt>
                <c:pt idx="110">
                  <c:v>2602</c:v>
                </c:pt>
                <c:pt idx="111">
                  <c:v>2603</c:v>
                </c:pt>
                <c:pt idx="112">
                  <c:v>2604</c:v>
                </c:pt>
                <c:pt idx="113">
                  <c:v>2605</c:v>
                </c:pt>
                <c:pt idx="114">
                  <c:v>2606</c:v>
                </c:pt>
                <c:pt idx="115">
                  <c:v>2607</c:v>
                </c:pt>
                <c:pt idx="116">
                  <c:v>2608</c:v>
                </c:pt>
                <c:pt idx="117">
                  <c:v>2609</c:v>
                </c:pt>
                <c:pt idx="118">
                  <c:v>2610</c:v>
                </c:pt>
                <c:pt idx="119">
                  <c:v>2611</c:v>
                </c:pt>
                <c:pt idx="120">
                  <c:v>2612</c:v>
                </c:pt>
                <c:pt idx="121">
                  <c:v>2613</c:v>
                </c:pt>
                <c:pt idx="122">
                  <c:v>2614</c:v>
                </c:pt>
                <c:pt idx="123">
                  <c:v>2615</c:v>
                </c:pt>
                <c:pt idx="124">
                  <c:v>2616</c:v>
                </c:pt>
                <c:pt idx="125">
                  <c:v>2617</c:v>
                </c:pt>
                <c:pt idx="126">
                  <c:v>2618</c:v>
                </c:pt>
                <c:pt idx="127">
                  <c:v>2619</c:v>
                </c:pt>
                <c:pt idx="128">
                  <c:v>2620</c:v>
                </c:pt>
                <c:pt idx="129">
                  <c:v>2621</c:v>
                </c:pt>
                <c:pt idx="130">
                  <c:v>2622</c:v>
                </c:pt>
                <c:pt idx="131">
                  <c:v>2623</c:v>
                </c:pt>
                <c:pt idx="132">
                  <c:v>2624</c:v>
                </c:pt>
                <c:pt idx="133">
                  <c:v>2625</c:v>
                </c:pt>
                <c:pt idx="134">
                  <c:v>2626</c:v>
                </c:pt>
                <c:pt idx="135">
                  <c:v>2627</c:v>
                </c:pt>
                <c:pt idx="136">
                  <c:v>2628</c:v>
                </c:pt>
                <c:pt idx="137">
                  <c:v>2629</c:v>
                </c:pt>
                <c:pt idx="138">
                  <c:v>2630</c:v>
                </c:pt>
                <c:pt idx="139">
                  <c:v>2631</c:v>
                </c:pt>
                <c:pt idx="140">
                  <c:v>2632</c:v>
                </c:pt>
                <c:pt idx="141">
                  <c:v>2633</c:v>
                </c:pt>
                <c:pt idx="142">
                  <c:v>2634</c:v>
                </c:pt>
                <c:pt idx="143">
                  <c:v>2635</c:v>
                </c:pt>
                <c:pt idx="144">
                  <c:v>2636</c:v>
                </c:pt>
                <c:pt idx="145">
                  <c:v>2637</c:v>
                </c:pt>
                <c:pt idx="146">
                  <c:v>2638</c:v>
                </c:pt>
                <c:pt idx="147">
                  <c:v>2639</c:v>
                </c:pt>
                <c:pt idx="148">
                  <c:v>2640</c:v>
                </c:pt>
                <c:pt idx="149">
                  <c:v>2641</c:v>
                </c:pt>
                <c:pt idx="150">
                  <c:v>2642</c:v>
                </c:pt>
                <c:pt idx="151">
                  <c:v>2643</c:v>
                </c:pt>
                <c:pt idx="152">
                  <c:v>2644</c:v>
                </c:pt>
                <c:pt idx="153">
                  <c:v>2645</c:v>
                </c:pt>
                <c:pt idx="154">
                  <c:v>2646</c:v>
                </c:pt>
                <c:pt idx="155">
                  <c:v>2647</c:v>
                </c:pt>
                <c:pt idx="156">
                  <c:v>2648</c:v>
                </c:pt>
                <c:pt idx="157">
                  <c:v>2649</c:v>
                </c:pt>
                <c:pt idx="158">
                  <c:v>2650</c:v>
                </c:pt>
                <c:pt idx="159">
                  <c:v>2651</c:v>
                </c:pt>
                <c:pt idx="160">
                  <c:v>2652</c:v>
                </c:pt>
                <c:pt idx="161">
                  <c:v>2653</c:v>
                </c:pt>
                <c:pt idx="162">
                  <c:v>2654</c:v>
                </c:pt>
                <c:pt idx="163">
                  <c:v>2655</c:v>
                </c:pt>
                <c:pt idx="164">
                  <c:v>2656</c:v>
                </c:pt>
                <c:pt idx="165">
                  <c:v>2657</c:v>
                </c:pt>
                <c:pt idx="166">
                  <c:v>2658</c:v>
                </c:pt>
                <c:pt idx="167">
                  <c:v>2659</c:v>
                </c:pt>
                <c:pt idx="168">
                  <c:v>2660</c:v>
                </c:pt>
                <c:pt idx="169">
                  <c:v>2661</c:v>
                </c:pt>
                <c:pt idx="170">
                  <c:v>2662</c:v>
                </c:pt>
                <c:pt idx="171">
                  <c:v>2663</c:v>
                </c:pt>
                <c:pt idx="172">
                  <c:v>2664</c:v>
                </c:pt>
                <c:pt idx="173">
                  <c:v>2665</c:v>
                </c:pt>
                <c:pt idx="174">
                  <c:v>2666</c:v>
                </c:pt>
                <c:pt idx="175">
                  <c:v>2667</c:v>
                </c:pt>
                <c:pt idx="176">
                  <c:v>2668</c:v>
                </c:pt>
                <c:pt idx="177">
                  <c:v>2669</c:v>
                </c:pt>
                <c:pt idx="178">
                  <c:v>2670</c:v>
                </c:pt>
                <c:pt idx="179">
                  <c:v>2671</c:v>
                </c:pt>
                <c:pt idx="180">
                  <c:v>2672</c:v>
                </c:pt>
                <c:pt idx="181">
                  <c:v>2673</c:v>
                </c:pt>
                <c:pt idx="182">
                  <c:v>2674</c:v>
                </c:pt>
                <c:pt idx="183">
                  <c:v>2675</c:v>
                </c:pt>
                <c:pt idx="184">
                  <c:v>2676</c:v>
                </c:pt>
                <c:pt idx="185">
                  <c:v>2677</c:v>
                </c:pt>
                <c:pt idx="186">
                  <c:v>2678</c:v>
                </c:pt>
                <c:pt idx="187">
                  <c:v>2679</c:v>
                </c:pt>
                <c:pt idx="188">
                  <c:v>2680</c:v>
                </c:pt>
                <c:pt idx="189">
                  <c:v>2681</c:v>
                </c:pt>
                <c:pt idx="190">
                  <c:v>2682</c:v>
                </c:pt>
                <c:pt idx="191">
                  <c:v>2683</c:v>
                </c:pt>
                <c:pt idx="192">
                  <c:v>2684</c:v>
                </c:pt>
                <c:pt idx="193">
                  <c:v>2685</c:v>
                </c:pt>
                <c:pt idx="194">
                  <c:v>2686</c:v>
                </c:pt>
                <c:pt idx="195">
                  <c:v>2687</c:v>
                </c:pt>
                <c:pt idx="196">
                  <c:v>2688</c:v>
                </c:pt>
                <c:pt idx="197">
                  <c:v>2689</c:v>
                </c:pt>
                <c:pt idx="198">
                  <c:v>2690</c:v>
                </c:pt>
                <c:pt idx="199">
                  <c:v>2691</c:v>
                </c:pt>
                <c:pt idx="200">
                  <c:v>2692</c:v>
                </c:pt>
                <c:pt idx="201">
                  <c:v>2693</c:v>
                </c:pt>
                <c:pt idx="202">
                  <c:v>2694</c:v>
                </c:pt>
              </c:numCache>
            </c:numRef>
          </c:xVal>
          <c:yVal>
            <c:numRef>
              <c:f>Graph!$E$2494:$E$2694</c:f>
              <c:numCache>
                <c:formatCode>General</c:formatCode>
                <c:ptCount val="2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20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36-41EC-9F40-4AC3A31E3160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Graph!$A$2493:$A$2695</c:f>
              <c:numCache>
                <c:formatCode>General</c:formatCode>
                <c:ptCount val="203"/>
                <c:pt idx="0">
                  <c:v>2492</c:v>
                </c:pt>
                <c:pt idx="1">
                  <c:v>2493</c:v>
                </c:pt>
                <c:pt idx="2">
                  <c:v>2494</c:v>
                </c:pt>
                <c:pt idx="3">
                  <c:v>2495</c:v>
                </c:pt>
                <c:pt idx="4">
                  <c:v>2496</c:v>
                </c:pt>
                <c:pt idx="5">
                  <c:v>2497</c:v>
                </c:pt>
                <c:pt idx="6">
                  <c:v>2498</c:v>
                </c:pt>
                <c:pt idx="7">
                  <c:v>2499</c:v>
                </c:pt>
                <c:pt idx="8">
                  <c:v>2500</c:v>
                </c:pt>
                <c:pt idx="9">
                  <c:v>2501</c:v>
                </c:pt>
                <c:pt idx="10">
                  <c:v>2502</c:v>
                </c:pt>
                <c:pt idx="11">
                  <c:v>2503</c:v>
                </c:pt>
                <c:pt idx="12">
                  <c:v>2504</c:v>
                </c:pt>
                <c:pt idx="13">
                  <c:v>2505</c:v>
                </c:pt>
                <c:pt idx="14">
                  <c:v>2506</c:v>
                </c:pt>
                <c:pt idx="15">
                  <c:v>2507</c:v>
                </c:pt>
                <c:pt idx="16">
                  <c:v>2508</c:v>
                </c:pt>
                <c:pt idx="17">
                  <c:v>2509</c:v>
                </c:pt>
                <c:pt idx="18">
                  <c:v>2510</c:v>
                </c:pt>
                <c:pt idx="19">
                  <c:v>2511</c:v>
                </c:pt>
                <c:pt idx="20">
                  <c:v>2512</c:v>
                </c:pt>
                <c:pt idx="21">
                  <c:v>2513</c:v>
                </c:pt>
                <c:pt idx="22">
                  <c:v>2514</c:v>
                </c:pt>
                <c:pt idx="23">
                  <c:v>2515</c:v>
                </c:pt>
                <c:pt idx="24">
                  <c:v>2516</c:v>
                </c:pt>
                <c:pt idx="25">
                  <c:v>2517</c:v>
                </c:pt>
                <c:pt idx="26">
                  <c:v>2518</c:v>
                </c:pt>
                <c:pt idx="27">
                  <c:v>2519</c:v>
                </c:pt>
                <c:pt idx="28">
                  <c:v>2520</c:v>
                </c:pt>
                <c:pt idx="29">
                  <c:v>2521</c:v>
                </c:pt>
                <c:pt idx="30">
                  <c:v>2522</c:v>
                </c:pt>
                <c:pt idx="31">
                  <c:v>2523</c:v>
                </c:pt>
                <c:pt idx="32">
                  <c:v>2524</c:v>
                </c:pt>
                <c:pt idx="33">
                  <c:v>2525</c:v>
                </c:pt>
                <c:pt idx="34">
                  <c:v>2526</c:v>
                </c:pt>
                <c:pt idx="35">
                  <c:v>2527</c:v>
                </c:pt>
                <c:pt idx="36">
                  <c:v>2528</c:v>
                </c:pt>
                <c:pt idx="37">
                  <c:v>2529</c:v>
                </c:pt>
                <c:pt idx="38">
                  <c:v>2530</c:v>
                </c:pt>
                <c:pt idx="39">
                  <c:v>2531</c:v>
                </c:pt>
                <c:pt idx="40">
                  <c:v>2532</c:v>
                </c:pt>
                <c:pt idx="41">
                  <c:v>2533</c:v>
                </c:pt>
                <c:pt idx="42">
                  <c:v>2534</c:v>
                </c:pt>
                <c:pt idx="43">
                  <c:v>2535</c:v>
                </c:pt>
                <c:pt idx="44">
                  <c:v>2536</c:v>
                </c:pt>
                <c:pt idx="45">
                  <c:v>2537</c:v>
                </c:pt>
                <c:pt idx="46">
                  <c:v>2538</c:v>
                </c:pt>
                <c:pt idx="47">
                  <c:v>2539</c:v>
                </c:pt>
                <c:pt idx="48">
                  <c:v>2540</c:v>
                </c:pt>
                <c:pt idx="49">
                  <c:v>2541</c:v>
                </c:pt>
                <c:pt idx="50">
                  <c:v>2542</c:v>
                </c:pt>
                <c:pt idx="51">
                  <c:v>2543</c:v>
                </c:pt>
                <c:pt idx="52">
                  <c:v>2544</c:v>
                </c:pt>
                <c:pt idx="53">
                  <c:v>2545</c:v>
                </c:pt>
                <c:pt idx="54">
                  <c:v>2546</c:v>
                </c:pt>
                <c:pt idx="55">
                  <c:v>2547</c:v>
                </c:pt>
                <c:pt idx="56">
                  <c:v>2548</c:v>
                </c:pt>
                <c:pt idx="57">
                  <c:v>2549</c:v>
                </c:pt>
                <c:pt idx="58">
                  <c:v>2550</c:v>
                </c:pt>
                <c:pt idx="59">
                  <c:v>2551</c:v>
                </c:pt>
                <c:pt idx="60">
                  <c:v>2552</c:v>
                </c:pt>
                <c:pt idx="61">
                  <c:v>2553</c:v>
                </c:pt>
                <c:pt idx="62">
                  <c:v>2554</c:v>
                </c:pt>
                <c:pt idx="63">
                  <c:v>2555</c:v>
                </c:pt>
                <c:pt idx="64">
                  <c:v>2556</c:v>
                </c:pt>
                <c:pt idx="65">
                  <c:v>2557</c:v>
                </c:pt>
                <c:pt idx="66">
                  <c:v>2558</c:v>
                </c:pt>
                <c:pt idx="67">
                  <c:v>2559</c:v>
                </c:pt>
                <c:pt idx="68">
                  <c:v>2560</c:v>
                </c:pt>
                <c:pt idx="69">
                  <c:v>2561</c:v>
                </c:pt>
                <c:pt idx="70">
                  <c:v>2562</c:v>
                </c:pt>
                <c:pt idx="71">
                  <c:v>2563</c:v>
                </c:pt>
                <c:pt idx="72">
                  <c:v>2564</c:v>
                </c:pt>
                <c:pt idx="73">
                  <c:v>2565</c:v>
                </c:pt>
                <c:pt idx="74">
                  <c:v>2566</c:v>
                </c:pt>
                <c:pt idx="75">
                  <c:v>2567</c:v>
                </c:pt>
                <c:pt idx="76">
                  <c:v>2568</c:v>
                </c:pt>
                <c:pt idx="77">
                  <c:v>2569</c:v>
                </c:pt>
                <c:pt idx="78">
                  <c:v>2570</c:v>
                </c:pt>
                <c:pt idx="79">
                  <c:v>2571</c:v>
                </c:pt>
                <c:pt idx="80">
                  <c:v>2572</c:v>
                </c:pt>
                <c:pt idx="81">
                  <c:v>2573</c:v>
                </c:pt>
                <c:pt idx="82">
                  <c:v>2574</c:v>
                </c:pt>
                <c:pt idx="83">
                  <c:v>2575</c:v>
                </c:pt>
                <c:pt idx="84">
                  <c:v>2576</c:v>
                </c:pt>
                <c:pt idx="85">
                  <c:v>2577</c:v>
                </c:pt>
                <c:pt idx="86">
                  <c:v>2578</c:v>
                </c:pt>
                <c:pt idx="87">
                  <c:v>2579</c:v>
                </c:pt>
                <c:pt idx="88">
                  <c:v>2580</c:v>
                </c:pt>
                <c:pt idx="89">
                  <c:v>2581</c:v>
                </c:pt>
                <c:pt idx="90">
                  <c:v>2582</c:v>
                </c:pt>
                <c:pt idx="91">
                  <c:v>2583</c:v>
                </c:pt>
                <c:pt idx="92">
                  <c:v>2584</c:v>
                </c:pt>
                <c:pt idx="93">
                  <c:v>2585</c:v>
                </c:pt>
                <c:pt idx="94">
                  <c:v>2586</c:v>
                </c:pt>
                <c:pt idx="95">
                  <c:v>2587</c:v>
                </c:pt>
                <c:pt idx="96">
                  <c:v>2588</c:v>
                </c:pt>
                <c:pt idx="97">
                  <c:v>2589</c:v>
                </c:pt>
                <c:pt idx="98">
                  <c:v>2590</c:v>
                </c:pt>
                <c:pt idx="99">
                  <c:v>2591</c:v>
                </c:pt>
                <c:pt idx="100">
                  <c:v>2592</c:v>
                </c:pt>
                <c:pt idx="101">
                  <c:v>2593</c:v>
                </c:pt>
                <c:pt idx="102">
                  <c:v>2594</c:v>
                </c:pt>
                <c:pt idx="103">
                  <c:v>2595</c:v>
                </c:pt>
                <c:pt idx="104">
                  <c:v>2596</c:v>
                </c:pt>
                <c:pt idx="105">
                  <c:v>2597</c:v>
                </c:pt>
                <c:pt idx="106">
                  <c:v>2598</c:v>
                </c:pt>
                <c:pt idx="107">
                  <c:v>2599</c:v>
                </c:pt>
                <c:pt idx="108">
                  <c:v>2600</c:v>
                </c:pt>
                <c:pt idx="109">
                  <c:v>2601</c:v>
                </c:pt>
                <c:pt idx="110">
                  <c:v>2602</c:v>
                </c:pt>
                <c:pt idx="111">
                  <c:v>2603</c:v>
                </c:pt>
                <c:pt idx="112">
                  <c:v>2604</c:v>
                </c:pt>
                <c:pt idx="113">
                  <c:v>2605</c:v>
                </c:pt>
                <c:pt idx="114">
                  <c:v>2606</c:v>
                </c:pt>
                <c:pt idx="115">
                  <c:v>2607</c:v>
                </c:pt>
                <c:pt idx="116">
                  <c:v>2608</c:v>
                </c:pt>
                <c:pt idx="117">
                  <c:v>2609</c:v>
                </c:pt>
                <c:pt idx="118">
                  <c:v>2610</c:v>
                </c:pt>
                <c:pt idx="119">
                  <c:v>2611</c:v>
                </c:pt>
                <c:pt idx="120">
                  <c:v>2612</c:v>
                </c:pt>
                <c:pt idx="121">
                  <c:v>2613</c:v>
                </c:pt>
                <c:pt idx="122">
                  <c:v>2614</c:v>
                </c:pt>
                <c:pt idx="123">
                  <c:v>2615</c:v>
                </c:pt>
                <c:pt idx="124">
                  <c:v>2616</c:v>
                </c:pt>
                <c:pt idx="125">
                  <c:v>2617</c:v>
                </c:pt>
                <c:pt idx="126">
                  <c:v>2618</c:v>
                </c:pt>
                <c:pt idx="127">
                  <c:v>2619</c:v>
                </c:pt>
                <c:pt idx="128">
                  <c:v>2620</c:v>
                </c:pt>
                <c:pt idx="129">
                  <c:v>2621</c:v>
                </c:pt>
                <c:pt idx="130">
                  <c:v>2622</c:v>
                </c:pt>
                <c:pt idx="131">
                  <c:v>2623</c:v>
                </c:pt>
                <c:pt idx="132">
                  <c:v>2624</c:v>
                </c:pt>
                <c:pt idx="133">
                  <c:v>2625</c:v>
                </c:pt>
                <c:pt idx="134">
                  <c:v>2626</c:v>
                </c:pt>
                <c:pt idx="135">
                  <c:v>2627</c:v>
                </c:pt>
                <c:pt idx="136">
                  <c:v>2628</c:v>
                </c:pt>
                <c:pt idx="137">
                  <c:v>2629</c:v>
                </c:pt>
                <c:pt idx="138">
                  <c:v>2630</c:v>
                </c:pt>
                <c:pt idx="139">
                  <c:v>2631</c:v>
                </c:pt>
                <c:pt idx="140">
                  <c:v>2632</c:v>
                </c:pt>
                <c:pt idx="141">
                  <c:v>2633</c:v>
                </c:pt>
                <c:pt idx="142">
                  <c:v>2634</c:v>
                </c:pt>
                <c:pt idx="143">
                  <c:v>2635</c:v>
                </c:pt>
                <c:pt idx="144">
                  <c:v>2636</c:v>
                </c:pt>
                <c:pt idx="145">
                  <c:v>2637</c:v>
                </c:pt>
                <c:pt idx="146">
                  <c:v>2638</c:v>
                </c:pt>
                <c:pt idx="147">
                  <c:v>2639</c:v>
                </c:pt>
                <c:pt idx="148">
                  <c:v>2640</c:v>
                </c:pt>
                <c:pt idx="149">
                  <c:v>2641</c:v>
                </c:pt>
                <c:pt idx="150">
                  <c:v>2642</c:v>
                </c:pt>
                <c:pt idx="151">
                  <c:v>2643</c:v>
                </c:pt>
                <c:pt idx="152">
                  <c:v>2644</c:v>
                </c:pt>
                <c:pt idx="153">
                  <c:v>2645</c:v>
                </c:pt>
                <c:pt idx="154">
                  <c:v>2646</c:v>
                </c:pt>
                <c:pt idx="155">
                  <c:v>2647</c:v>
                </c:pt>
                <c:pt idx="156">
                  <c:v>2648</c:v>
                </c:pt>
                <c:pt idx="157">
                  <c:v>2649</c:v>
                </c:pt>
                <c:pt idx="158">
                  <c:v>2650</c:v>
                </c:pt>
                <c:pt idx="159">
                  <c:v>2651</c:v>
                </c:pt>
                <c:pt idx="160">
                  <c:v>2652</c:v>
                </c:pt>
                <c:pt idx="161">
                  <c:v>2653</c:v>
                </c:pt>
                <c:pt idx="162">
                  <c:v>2654</c:v>
                </c:pt>
                <c:pt idx="163">
                  <c:v>2655</c:v>
                </c:pt>
                <c:pt idx="164">
                  <c:v>2656</c:v>
                </c:pt>
                <c:pt idx="165">
                  <c:v>2657</c:v>
                </c:pt>
                <c:pt idx="166">
                  <c:v>2658</c:v>
                </c:pt>
                <c:pt idx="167">
                  <c:v>2659</c:v>
                </c:pt>
                <c:pt idx="168">
                  <c:v>2660</c:v>
                </c:pt>
                <c:pt idx="169">
                  <c:v>2661</c:v>
                </c:pt>
                <c:pt idx="170">
                  <c:v>2662</c:v>
                </c:pt>
                <c:pt idx="171">
                  <c:v>2663</c:v>
                </c:pt>
                <c:pt idx="172">
                  <c:v>2664</c:v>
                </c:pt>
                <c:pt idx="173">
                  <c:v>2665</c:v>
                </c:pt>
                <c:pt idx="174">
                  <c:v>2666</c:v>
                </c:pt>
                <c:pt idx="175">
                  <c:v>2667</c:v>
                </c:pt>
                <c:pt idx="176">
                  <c:v>2668</c:v>
                </c:pt>
                <c:pt idx="177">
                  <c:v>2669</c:v>
                </c:pt>
                <c:pt idx="178">
                  <c:v>2670</c:v>
                </c:pt>
                <c:pt idx="179">
                  <c:v>2671</c:v>
                </c:pt>
                <c:pt idx="180">
                  <c:v>2672</c:v>
                </c:pt>
                <c:pt idx="181">
                  <c:v>2673</c:v>
                </c:pt>
                <c:pt idx="182">
                  <c:v>2674</c:v>
                </c:pt>
                <c:pt idx="183">
                  <c:v>2675</c:v>
                </c:pt>
                <c:pt idx="184">
                  <c:v>2676</c:v>
                </c:pt>
                <c:pt idx="185">
                  <c:v>2677</c:v>
                </c:pt>
                <c:pt idx="186">
                  <c:v>2678</c:v>
                </c:pt>
                <c:pt idx="187">
                  <c:v>2679</c:v>
                </c:pt>
                <c:pt idx="188">
                  <c:v>2680</c:v>
                </c:pt>
                <c:pt idx="189">
                  <c:v>2681</c:v>
                </c:pt>
                <c:pt idx="190">
                  <c:v>2682</c:v>
                </c:pt>
                <c:pt idx="191">
                  <c:v>2683</c:v>
                </c:pt>
                <c:pt idx="192">
                  <c:v>2684</c:v>
                </c:pt>
                <c:pt idx="193">
                  <c:v>2685</c:v>
                </c:pt>
                <c:pt idx="194">
                  <c:v>2686</c:v>
                </c:pt>
                <c:pt idx="195">
                  <c:v>2687</c:v>
                </c:pt>
                <c:pt idx="196">
                  <c:v>2688</c:v>
                </c:pt>
                <c:pt idx="197">
                  <c:v>2689</c:v>
                </c:pt>
                <c:pt idx="198">
                  <c:v>2690</c:v>
                </c:pt>
                <c:pt idx="199">
                  <c:v>2691</c:v>
                </c:pt>
                <c:pt idx="200">
                  <c:v>2692</c:v>
                </c:pt>
                <c:pt idx="201">
                  <c:v>2693</c:v>
                </c:pt>
                <c:pt idx="202">
                  <c:v>2694</c:v>
                </c:pt>
              </c:numCache>
            </c:numRef>
          </c:xVal>
          <c:yVal>
            <c:numRef>
              <c:f>Graph!$G$2494:$G$2694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36-41EC-9F40-4AC3A31E3160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Graph!$A$2493:$A$2695</c:f>
              <c:numCache>
                <c:formatCode>General</c:formatCode>
                <c:ptCount val="203"/>
                <c:pt idx="0">
                  <c:v>2492</c:v>
                </c:pt>
                <c:pt idx="1">
                  <c:v>2493</c:v>
                </c:pt>
                <c:pt idx="2">
                  <c:v>2494</c:v>
                </c:pt>
                <c:pt idx="3">
                  <c:v>2495</c:v>
                </c:pt>
                <c:pt idx="4">
                  <c:v>2496</c:v>
                </c:pt>
                <c:pt idx="5">
                  <c:v>2497</c:v>
                </c:pt>
                <c:pt idx="6">
                  <c:v>2498</c:v>
                </c:pt>
                <c:pt idx="7">
                  <c:v>2499</c:v>
                </c:pt>
                <c:pt idx="8">
                  <c:v>2500</c:v>
                </c:pt>
                <c:pt idx="9">
                  <c:v>2501</c:v>
                </c:pt>
                <c:pt idx="10">
                  <c:v>2502</c:v>
                </c:pt>
                <c:pt idx="11">
                  <c:v>2503</c:v>
                </c:pt>
                <c:pt idx="12">
                  <c:v>2504</c:v>
                </c:pt>
                <c:pt idx="13">
                  <c:v>2505</c:v>
                </c:pt>
                <c:pt idx="14">
                  <c:v>2506</c:v>
                </c:pt>
                <c:pt idx="15">
                  <c:v>2507</c:v>
                </c:pt>
                <c:pt idx="16">
                  <c:v>2508</c:v>
                </c:pt>
                <c:pt idx="17">
                  <c:v>2509</c:v>
                </c:pt>
                <c:pt idx="18">
                  <c:v>2510</c:v>
                </c:pt>
                <c:pt idx="19">
                  <c:v>2511</c:v>
                </c:pt>
                <c:pt idx="20">
                  <c:v>2512</c:v>
                </c:pt>
                <c:pt idx="21">
                  <c:v>2513</c:v>
                </c:pt>
                <c:pt idx="22">
                  <c:v>2514</c:v>
                </c:pt>
                <c:pt idx="23">
                  <c:v>2515</c:v>
                </c:pt>
                <c:pt idx="24">
                  <c:v>2516</c:v>
                </c:pt>
                <c:pt idx="25">
                  <c:v>2517</c:v>
                </c:pt>
                <c:pt idx="26">
                  <c:v>2518</c:v>
                </c:pt>
                <c:pt idx="27">
                  <c:v>2519</c:v>
                </c:pt>
                <c:pt idx="28">
                  <c:v>2520</c:v>
                </c:pt>
                <c:pt idx="29">
                  <c:v>2521</c:v>
                </c:pt>
                <c:pt idx="30">
                  <c:v>2522</c:v>
                </c:pt>
                <c:pt idx="31">
                  <c:v>2523</c:v>
                </c:pt>
                <c:pt idx="32">
                  <c:v>2524</c:v>
                </c:pt>
                <c:pt idx="33">
                  <c:v>2525</c:v>
                </c:pt>
                <c:pt idx="34">
                  <c:v>2526</c:v>
                </c:pt>
                <c:pt idx="35">
                  <c:v>2527</c:v>
                </c:pt>
                <c:pt idx="36">
                  <c:v>2528</c:v>
                </c:pt>
                <c:pt idx="37">
                  <c:v>2529</c:v>
                </c:pt>
                <c:pt idx="38">
                  <c:v>2530</c:v>
                </c:pt>
                <c:pt idx="39">
                  <c:v>2531</c:v>
                </c:pt>
                <c:pt idx="40">
                  <c:v>2532</c:v>
                </c:pt>
                <c:pt idx="41">
                  <c:v>2533</c:v>
                </c:pt>
                <c:pt idx="42">
                  <c:v>2534</c:v>
                </c:pt>
                <c:pt idx="43">
                  <c:v>2535</c:v>
                </c:pt>
                <c:pt idx="44">
                  <c:v>2536</c:v>
                </c:pt>
                <c:pt idx="45">
                  <c:v>2537</c:v>
                </c:pt>
                <c:pt idx="46">
                  <c:v>2538</c:v>
                </c:pt>
                <c:pt idx="47">
                  <c:v>2539</c:v>
                </c:pt>
                <c:pt idx="48">
                  <c:v>2540</c:v>
                </c:pt>
                <c:pt idx="49">
                  <c:v>2541</c:v>
                </c:pt>
                <c:pt idx="50">
                  <c:v>2542</c:v>
                </c:pt>
                <c:pt idx="51">
                  <c:v>2543</c:v>
                </c:pt>
                <c:pt idx="52">
                  <c:v>2544</c:v>
                </c:pt>
                <c:pt idx="53">
                  <c:v>2545</c:v>
                </c:pt>
                <c:pt idx="54">
                  <c:v>2546</c:v>
                </c:pt>
                <c:pt idx="55">
                  <c:v>2547</c:v>
                </c:pt>
                <c:pt idx="56">
                  <c:v>2548</c:v>
                </c:pt>
                <c:pt idx="57">
                  <c:v>2549</c:v>
                </c:pt>
                <c:pt idx="58">
                  <c:v>2550</c:v>
                </c:pt>
                <c:pt idx="59">
                  <c:v>2551</c:v>
                </c:pt>
                <c:pt idx="60">
                  <c:v>2552</c:v>
                </c:pt>
                <c:pt idx="61">
                  <c:v>2553</c:v>
                </c:pt>
                <c:pt idx="62">
                  <c:v>2554</c:v>
                </c:pt>
                <c:pt idx="63">
                  <c:v>2555</c:v>
                </c:pt>
                <c:pt idx="64">
                  <c:v>2556</c:v>
                </c:pt>
                <c:pt idx="65">
                  <c:v>2557</c:v>
                </c:pt>
                <c:pt idx="66">
                  <c:v>2558</c:v>
                </c:pt>
                <c:pt idx="67">
                  <c:v>2559</c:v>
                </c:pt>
                <c:pt idx="68">
                  <c:v>2560</c:v>
                </c:pt>
                <c:pt idx="69">
                  <c:v>2561</c:v>
                </c:pt>
                <c:pt idx="70">
                  <c:v>2562</c:v>
                </c:pt>
                <c:pt idx="71">
                  <c:v>2563</c:v>
                </c:pt>
                <c:pt idx="72">
                  <c:v>2564</c:v>
                </c:pt>
                <c:pt idx="73">
                  <c:v>2565</c:v>
                </c:pt>
                <c:pt idx="74">
                  <c:v>2566</c:v>
                </c:pt>
                <c:pt idx="75">
                  <c:v>2567</c:v>
                </c:pt>
                <c:pt idx="76">
                  <c:v>2568</c:v>
                </c:pt>
                <c:pt idx="77">
                  <c:v>2569</c:v>
                </c:pt>
                <c:pt idx="78">
                  <c:v>2570</c:v>
                </c:pt>
                <c:pt idx="79">
                  <c:v>2571</c:v>
                </c:pt>
                <c:pt idx="80">
                  <c:v>2572</c:v>
                </c:pt>
                <c:pt idx="81">
                  <c:v>2573</c:v>
                </c:pt>
                <c:pt idx="82">
                  <c:v>2574</c:v>
                </c:pt>
                <c:pt idx="83">
                  <c:v>2575</c:v>
                </c:pt>
                <c:pt idx="84">
                  <c:v>2576</c:v>
                </c:pt>
                <c:pt idx="85">
                  <c:v>2577</c:v>
                </c:pt>
                <c:pt idx="86">
                  <c:v>2578</c:v>
                </c:pt>
                <c:pt idx="87">
                  <c:v>2579</c:v>
                </c:pt>
                <c:pt idx="88">
                  <c:v>2580</c:v>
                </c:pt>
                <c:pt idx="89">
                  <c:v>2581</c:v>
                </c:pt>
                <c:pt idx="90">
                  <c:v>2582</c:v>
                </c:pt>
                <c:pt idx="91">
                  <c:v>2583</c:v>
                </c:pt>
                <c:pt idx="92">
                  <c:v>2584</c:v>
                </c:pt>
                <c:pt idx="93">
                  <c:v>2585</c:v>
                </c:pt>
                <c:pt idx="94">
                  <c:v>2586</c:v>
                </c:pt>
                <c:pt idx="95">
                  <c:v>2587</c:v>
                </c:pt>
                <c:pt idx="96">
                  <c:v>2588</c:v>
                </c:pt>
                <c:pt idx="97">
                  <c:v>2589</c:v>
                </c:pt>
                <c:pt idx="98">
                  <c:v>2590</c:v>
                </c:pt>
                <c:pt idx="99">
                  <c:v>2591</c:v>
                </c:pt>
                <c:pt idx="100">
                  <c:v>2592</c:v>
                </c:pt>
                <c:pt idx="101">
                  <c:v>2593</c:v>
                </c:pt>
                <c:pt idx="102">
                  <c:v>2594</c:v>
                </c:pt>
                <c:pt idx="103">
                  <c:v>2595</c:v>
                </c:pt>
                <c:pt idx="104">
                  <c:v>2596</c:v>
                </c:pt>
                <c:pt idx="105">
                  <c:v>2597</c:v>
                </c:pt>
                <c:pt idx="106">
                  <c:v>2598</c:v>
                </c:pt>
                <c:pt idx="107">
                  <c:v>2599</c:v>
                </c:pt>
                <c:pt idx="108">
                  <c:v>2600</c:v>
                </c:pt>
                <c:pt idx="109">
                  <c:v>2601</c:v>
                </c:pt>
                <c:pt idx="110">
                  <c:v>2602</c:v>
                </c:pt>
                <c:pt idx="111">
                  <c:v>2603</c:v>
                </c:pt>
                <c:pt idx="112">
                  <c:v>2604</c:v>
                </c:pt>
                <c:pt idx="113">
                  <c:v>2605</c:v>
                </c:pt>
                <c:pt idx="114">
                  <c:v>2606</c:v>
                </c:pt>
                <c:pt idx="115">
                  <c:v>2607</c:v>
                </c:pt>
                <c:pt idx="116">
                  <c:v>2608</c:v>
                </c:pt>
                <c:pt idx="117">
                  <c:v>2609</c:v>
                </c:pt>
                <c:pt idx="118">
                  <c:v>2610</c:v>
                </c:pt>
                <c:pt idx="119">
                  <c:v>2611</c:v>
                </c:pt>
                <c:pt idx="120">
                  <c:v>2612</c:v>
                </c:pt>
                <c:pt idx="121">
                  <c:v>2613</c:v>
                </c:pt>
                <c:pt idx="122">
                  <c:v>2614</c:v>
                </c:pt>
                <c:pt idx="123">
                  <c:v>2615</c:v>
                </c:pt>
                <c:pt idx="124">
                  <c:v>2616</c:v>
                </c:pt>
                <c:pt idx="125">
                  <c:v>2617</c:v>
                </c:pt>
                <c:pt idx="126">
                  <c:v>2618</c:v>
                </c:pt>
                <c:pt idx="127">
                  <c:v>2619</c:v>
                </c:pt>
                <c:pt idx="128">
                  <c:v>2620</c:v>
                </c:pt>
                <c:pt idx="129">
                  <c:v>2621</c:v>
                </c:pt>
                <c:pt idx="130">
                  <c:v>2622</c:v>
                </c:pt>
                <c:pt idx="131">
                  <c:v>2623</c:v>
                </c:pt>
                <c:pt idx="132">
                  <c:v>2624</c:v>
                </c:pt>
                <c:pt idx="133">
                  <c:v>2625</c:v>
                </c:pt>
                <c:pt idx="134">
                  <c:v>2626</c:v>
                </c:pt>
                <c:pt idx="135">
                  <c:v>2627</c:v>
                </c:pt>
                <c:pt idx="136">
                  <c:v>2628</c:v>
                </c:pt>
                <c:pt idx="137">
                  <c:v>2629</c:v>
                </c:pt>
                <c:pt idx="138">
                  <c:v>2630</c:v>
                </c:pt>
                <c:pt idx="139">
                  <c:v>2631</c:v>
                </c:pt>
                <c:pt idx="140">
                  <c:v>2632</c:v>
                </c:pt>
                <c:pt idx="141">
                  <c:v>2633</c:v>
                </c:pt>
                <c:pt idx="142">
                  <c:v>2634</c:v>
                </c:pt>
                <c:pt idx="143">
                  <c:v>2635</c:v>
                </c:pt>
                <c:pt idx="144">
                  <c:v>2636</c:v>
                </c:pt>
                <c:pt idx="145">
                  <c:v>2637</c:v>
                </c:pt>
                <c:pt idx="146">
                  <c:v>2638</c:v>
                </c:pt>
                <c:pt idx="147">
                  <c:v>2639</c:v>
                </c:pt>
                <c:pt idx="148">
                  <c:v>2640</c:v>
                </c:pt>
                <c:pt idx="149">
                  <c:v>2641</c:v>
                </c:pt>
                <c:pt idx="150">
                  <c:v>2642</c:v>
                </c:pt>
                <c:pt idx="151">
                  <c:v>2643</c:v>
                </c:pt>
                <c:pt idx="152">
                  <c:v>2644</c:v>
                </c:pt>
                <c:pt idx="153">
                  <c:v>2645</c:v>
                </c:pt>
                <c:pt idx="154">
                  <c:v>2646</c:v>
                </c:pt>
                <c:pt idx="155">
                  <c:v>2647</c:v>
                </c:pt>
                <c:pt idx="156">
                  <c:v>2648</c:v>
                </c:pt>
                <c:pt idx="157">
                  <c:v>2649</c:v>
                </c:pt>
                <c:pt idx="158">
                  <c:v>2650</c:v>
                </c:pt>
                <c:pt idx="159">
                  <c:v>2651</c:v>
                </c:pt>
                <c:pt idx="160">
                  <c:v>2652</c:v>
                </c:pt>
                <c:pt idx="161">
                  <c:v>2653</c:v>
                </c:pt>
                <c:pt idx="162">
                  <c:v>2654</c:v>
                </c:pt>
                <c:pt idx="163">
                  <c:v>2655</c:v>
                </c:pt>
                <c:pt idx="164">
                  <c:v>2656</c:v>
                </c:pt>
                <c:pt idx="165">
                  <c:v>2657</c:v>
                </c:pt>
                <c:pt idx="166">
                  <c:v>2658</c:v>
                </c:pt>
                <c:pt idx="167">
                  <c:v>2659</c:v>
                </c:pt>
                <c:pt idx="168">
                  <c:v>2660</c:v>
                </c:pt>
                <c:pt idx="169">
                  <c:v>2661</c:v>
                </c:pt>
                <c:pt idx="170">
                  <c:v>2662</c:v>
                </c:pt>
                <c:pt idx="171">
                  <c:v>2663</c:v>
                </c:pt>
                <c:pt idx="172">
                  <c:v>2664</c:v>
                </c:pt>
                <c:pt idx="173">
                  <c:v>2665</c:v>
                </c:pt>
                <c:pt idx="174">
                  <c:v>2666</c:v>
                </c:pt>
                <c:pt idx="175">
                  <c:v>2667</c:v>
                </c:pt>
                <c:pt idx="176">
                  <c:v>2668</c:v>
                </c:pt>
                <c:pt idx="177">
                  <c:v>2669</c:v>
                </c:pt>
                <c:pt idx="178">
                  <c:v>2670</c:v>
                </c:pt>
                <c:pt idx="179">
                  <c:v>2671</c:v>
                </c:pt>
                <c:pt idx="180">
                  <c:v>2672</c:v>
                </c:pt>
                <c:pt idx="181">
                  <c:v>2673</c:v>
                </c:pt>
                <c:pt idx="182">
                  <c:v>2674</c:v>
                </c:pt>
                <c:pt idx="183">
                  <c:v>2675</c:v>
                </c:pt>
                <c:pt idx="184">
                  <c:v>2676</c:v>
                </c:pt>
                <c:pt idx="185">
                  <c:v>2677</c:v>
                </c:pt>
                <c:pt idx="186">
                  <c:v>2678</c:v>
                </c:pt>
                <c:pt idx="187">
                  <c:v>2679</c:v>
                </c:pt>
                <c:pt idx="188">
                  <c:v>2680</c:v>
                </c:pt>
                <c:pt idx="189">
                  <c:v>2681</c:v>
                </c:pt>
                <c:pt idx="190">
                  <c:v>2682</c:v>
                </c:pt>
                <c:pt idx="191">
                  <c:v>2683</c:v>
                </c:pt>
                <c:pt idx="192">
                  <c:v>2684</c:v>
                </c:pt>
                <c:pt idx="193">
                  <c:v>2685</c:v>
                </c:pt>
                <c:pt idx="194">
                  <c:v>2686</c:v>
                </c:pt>
                <c:pt idx="195">
                  <c:v>2687</c:v>
                </c:pt>
                <c:pt idx="196">
                  <c:v>2688</c:v>
                </c:pt>
                <c:pt idx="197">
                  <c:v>2689</c:v>
                </c:pt>
                <c:pt idx="198">
                  <c:v>2690</c:v>
                </c:pt>
                <c:pt idx="199">
                  <c:v>2691</c:v>
                </c:pt>
                <c:pt idx="200">
                  <c:v>2692</c:v>
                </c:pt>
                <c:pt idx="201">
                  <c:v>2693</c:v>
                </c:pt>
                <c:pt idx="202">
                  <c:v>2694</c:v>
                </c:pt>
              </c:numCache>
            </c:numRef>
          </c:xVal>
          <c:yVal>
            <c:numRef>
              <c:f>Graph!$H$2494:$H$2694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36-41EC-9F40-4AC3A31E3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73360"/>
        <c:axId val="188474800"/>
      </c:scatterChart>
      <c:valAx>
        <c:axId val="188473360"/>
        <c:scaling>
          <c:orientation val="minMax"/>
          <c:max val="2694"/>
          <c:min val="2492"/>
        </c:scaling>
        <c:delete val="0"/>
        <c:axPos val="b"/>
        <c:numFmt formatCode="General" sourceLinked="1"/>
        <c:majorTickMark val="out"/>
        <c:minorTickMark val="none"/>
        <c:tickLblPos val="nextTo"/>
        <c:crossAx val="188474800"/>
        <c:crosses val="autoZero"/>
        <c:crossBetween val="midCat"/>
      </c:valAx>
      <c:valAx>
        <c:axId val="1884748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8473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Graph!$A$192:$A$382</c:f>
              <c:numCache>
                <c:formatCode>General</c:formatCode>
                <c:ptCount val="191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233</c:v>
                </c:pt>
                <c:pt idx="43">
                  <c:v>234</c:v>
                </c:pt>
                <c:pt idx="44">
                  <c:v>235</c:v>
                </c:pt>
                <c:pt idx="45">
                  <c:v>236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240</c:v>
                </c:pt>
                <c:pt idx="50">
                  <c:v>241</c:v>
                </c:pt>
                <c:pt idx="51">
                  <c:v>242</c:v>
                </c:pt>
                <c:pt idx="52">
                  <c:v>243</c:v>
                </c:pt>
                <c:pt idx="53">
                  <c:v>244</c:v>
                </c:pt>
                <c:pt idx="54">
                  <c:v>245</c:v>
                </c:pt>
                <c:pt idx="55">
                  <c:v>246</c:v>
                </c:pt>
                <c:pt idx="56">
                  <c:v>247</c:v>
                </c:pt>
                <c:pt idx="57">
                  <c:v>248</c:v>
                </c:pt>
                <c:pt idx="58">
                  <c:v>249</c:v>
                </c:pt>
                <c:pt idx="59">
                  <c:v>250</c:v>
                </c:pt>
                <c:pt idx="60">
                  <c:v>251</c:v>
                </c:pt>
                <c:pt idx="61">
                  <c:v>252</c:v>
                </c:pt>
                <c:pt idx="62">
                  <c:v>253</c:v>
                </c:pt>
                <c:pt idx="63">
                  <c:v>254</c:v>
                </c:pt>
                <c:pt idx="64">
                  <c:v>255</c:v>
                </c:pt>
                <c:pt idx="65">
                  <c:v>256</c:v>
                </c:pt>
                <c:pt idx="66">
                  <c:v>257</c:v>
                </c:pt>
                <c:pt idx="67">
                  <c:v>258</c:v>
                </c:pt>
                <c:pt idx="68">
                  <c:v>259</c:v>
                </c:pt>
                <c:pt idx="69">
                  <c:v>260</c:v>
                </c:pt>
                <c:pt idx="70">
                  <c:v>261</c:v>
                </c:pt>
                <c:pt idx="71">
                  <c:v>262</c:v>
                </c:pt>
                <c:pt idx="72">
                  <c:v>263</c:v>
                </c:pt>
                <c:pt idx="73">
                  <c:v>264</c:v>
                </c:pt>
                <c:pt idx="74">
                  <c:v>265</c:v>
                </c:pt>
                <c:pt idx="75">
                  <c:v>266</c:v>
                </c:pt>
                <c:pt idx="76">
                  <c:v>267</c:v>
                </c:pt>
                <c:pt idx="77">
                  <c:v>268</c:v>
                </c:pt>
                <c:pt idx="78">
                  <c:v>269</c:v>
                </c:pt>
                <c:pt idx="79">
                  <c:v>270</c:v>
                </c:pt>
                <c:pt idx="80">
                  <c:v>271</c:v>
                </c:pt>
                <c:pt idx="81">
                  <c:v>272</c:v>
                </c:pt>
                <c:pt idx="82">
                  <c:v>273</c:v>
                </c:pt>
                <c:pt idx="83">
                  <c:v>274</c:v>
                </c:pt>
                <c:pt idx="84">
                  <c:v>275</c:v>
                </c:pt>
                <c:pt idx="85">
                  <c:v>276</c:v>
                </c:pt>
                <c:pt idx="86">
                  <c:v>277</c:v>
                </c:pt>
                <c:pt idx="87">
                  <c:v>278</c:v>
                </c:pt>
                <c:pt idx="88">
                  <c:v>279</c:v>
                </c:pt>
                <c:pt idx="89">
                  <c:v>280</c:v>
                </c:pt>
                <c:pt idx="90">
                  <c:v>281</c:v>
                </c:pt>
                <c:pt idx="91">
                  <c:v>282</c:v>
                </c:pt>
                <c:pt idx="92">
                  <c:v>283</c:v>
                </c:pt>
                <c:pt idx="93">
                  <c:v>284</c:v>
                </c:pt>
                <c:pt idx="94">
                  <c:v>285</c:v>
                </c:pt>
                <c:pt idx="95">
                  <c:v>286</c:v>
                </c:pt>
                <c:pt idx="96">
                  <c:v>287</c:v>
                </c:pt>
                <c:pt idx="97">
                  <c:v>288</c:v>
                </c:pt>
                <c:pt idx="98">
                  <c:v>289</c:v>
                </c:pt>
                <c:pt idx="99">
                  <c:v>290</c:v>
                </c:pt>
                <c:pt idx="100">
                  <c:v>291</c:v>
                </c:pt>
                <c:pt idx="101">
                  <c:v>292</c:v>
                </c:pt>
                <c:pt idx="102">
                  <c:v>293</c:v>
                </c:pt>
                <c:pt idx="103">
                  <c:v>294</c:v>
                </c:pt>
                <c:pt idx="104">
                  <c:v>295</c:v>
                </c:pt>
                <c:pt idx="105">
                  <c:v>296</c:v>
                </c:pt>
                <c:pt idx="106">
                  <c:v>297</c:v>
                </c:pt>
                <c:pt idx="107">
                  <c:v>298</c:v>
                </c:pt>
                <c:pt idx="108">
                  <c:v>299</c:v>
                </c:pt>
                <c:pt idx="109">
                  <c:v>300</c:v>
                </c:pt>
                <c:pt idx="110">
                  <c:v>301</c:v>
                </c:pt>
                <c:pt idx="111">
                  <c:v>302</c:v>
                </c:pt>
                <c:pt idx="112">
                  <c:v>303</c:v>
                </c:pt>
                <c:pt idx="113">
                  <c:v>304</c:v>
                </c:pt>
                <c:pt idx="114">
                  <c:v>305</c:v>
                </c:pt>
                <c:pt idx="115">
                  <c:v>306</c:v>
                </c:pt>
                <c:pt idx="116">
                  <c:v>307</c:v>
                </c:pt>
                <c:pt idx="117">
                  <c:v>308</c:v>
                </c:pt>
                <c:pt idx="118">
                  <c:v>309</c:v>
                </c:pt>
                <c:pt idx="119">
                  <c:v>310</c:v>
                </c:pt>
                <c:pt idx="120">
                  <c:v>311</c:v>
                </c:pt>
                <c:pt idx="121">
                  <c:v>312</c:v>
                </c:pt>
                <c:pt idx="122">
                  <c:v>313</c:v>
                </c:pt>
                <c:pt idx="123">
                  <c:v>314</c:v>
                </c:pt>
                <c:pt idx="124">
                  <c:v>315</c:v>
                </c:pt>
                <c:pt idx="125">
                  <c:v>316</c:v>
                </c:pt>
                <c:pt idx="126">
                  <c:v>317</c:v>
                </c:pt>
                <c:pt idx="127">
                  <c:v>318</c:v>
                </c:pt>
                <c:pt idx="128">
                  <c:v>319</c:v>
                </c:pt>
                <c:pt idx="129">
                  <c:v>320</c:v>
                </c:pt>
                <c:pt idx="130">
                  <c:v>321</c:v>
                </c:pt>
                <c:pt idx="131">
                  <c:v>322</c:v>
                </c:pt>
                <c:pt idx="132">
                  <c:v>323</c:v>
                </c:pt>
                <c:pt idx="133">
                  <c:v>324</c:v>
                </c:pt>
                <c:pt idx="134">
                  <c:v>325</c:v>
                </c:pt>
                <c:pt idx="135">
                  <c:v>326</c:v>
                </c:pt>
                <c:pt idx="136">
                  <c:v>327</c:v>
                </c:pt>
                <c:pt idx="137">
                  <c:v>328</c:v>
                </c:pt>
                <c:pt idx="138">
                  <c:v>329</c:v>
                </c:pt>
                <c:pt idx="139">
                  <c:v>330</c:v>
                </c:pt>
                <c:pt idx="140">
                  <c:v>331</c:v>
                </c:pt>
                <c:pt idx="141">
                  <c:v>332</c:v>
                </c:pt>
                <c:pt idx="142">
                  <c:v>333</c:v>
                </c:pt>
                <c:pt idx="143">
                  <c:v>334</c:v>
                </c:pt>
                <c:pt idx="144">
                  <c:v>335</c:v>
                </c:pt>
                <c:pt idx="145">
                  <c:v>336</c:v>
                </c:pt>
                <c:pt idx="146">
                  <c:v>337</c:v>
                </c:pt>
                <c:pt idx="147">
                  <c:v>338</c:v>
                </c:pt>
                <c:pt idx="148">
                  <c:v>339</c:v>
                </c:pt>
                <c:pt idx="149">
                  <c:v>340</c:v>
                </c:pt>
                <c:pt idx="150">
                  <c:v>341</c:v>
                </c:pt>
                <c:pt idx="151">
                  <c:v>342</c:v>
                </c:pt>
                <c:pt idx="152">
                  <c:v>343</c:v>
                </c:pt>
                <c:pt idx="153">
                  <c:v>344</c:v>
                </c:pt>
                <c:pt idx="154">
                  <c:v>345</c:v>
                </c:pt>
                <c:pt idx="155">
                  <c:v>346</c:v>
                </c:pt>
                <c:pt idx="156">
                  <c:v>347</c:v>
                </c:pt>
                <c:pt idx="157">
                  <c:v>348</c:v>
                </c:pt>
                <c:pt idx="158">
                  <c:v>349</c:v>
                </c:pt>
                <c:pt idx="159">
                  <c:v>350</c:v>
                </c:pt>
                <c:pt idx="160">
                  <c:v>351</c:v>
                </c:pt>
                <c:pt idx="161">
                  <c:v>352</c:v>
                </c:pt>
                <c:pt idx="162">
                  <c:v>353</c:v>
                </c:pt>
                <c:pt idx="163">
                  <c:v>354</c:v>
                </c:pt>
                <c:pt idx="164">
                  <c:v>355</c:v>
                </c:pt>
                <c:pt idx="165">
                  <c:v>356</c:v>
                </c:pt>
                <c:pt idx="166">
                  <c:v>357</c:v>
                </c:pt>
                <c:pt idx="167">
                  <c:v>358</c:v>
                </c:pt>
                <c:pt idx="168">
                  <c:v>359</c:v>
                </c:pt>
                <c:pt idx="169">
                  <c:v>360</c:v>
                </c:pt>
                <c:pt idx="170">
                  <c:v>361</c:v>
                </c:pt>
                <c:pt idx="171">
                  <c:v>362</c:v>
                </c:pt>
                <c:pt idx="172">
                  <c:v>363</c:v>
                </c:pt>
                <c:pt idx="173">
                  <c:v>364</c:v>
                </c:pt>
                <c:pt idx="174">
                  <c:v>365</c:v>
                </c:pt>
                <c:pt idx="175">
                  <c:v>366</c:v>
                </c:pt>
                <c:pt idx="176">
                  <c:v>367</c:v>
                </c:pt>
                <c:pt idx="177">
                  <c:v>368</c:v>
                </c:pt>
                <c:pt idx="178">
                  <c:v>369</c:v>
                </c:pt>
                <c:pt idx="179">
                  <c:v>370</c:v>
                </c:pt>
                <c:pt idx="180">
                  <c:v>371</c:v>
                </c:pt>
                <c:pt idx="181">
                  <c:v>372</c:v>
                </c:pt>
                <c:pt idx="182">
                  <c:v>373</c:v>
                </c:pt>
                <c:pt idx="183">
                  <c:v>374</c:v>
                </c:pt>
                <c:pt idx="184">
                  <c:v>375</c:v>
                </c:pt>
                <c:pt idx="185">
                  <c:v>376</c:v>
                </c:pt>
                <c:pt idx="186">
                  <c:v>377</c:v>
                </c:pt>
                <c:pt idx="187">
                  <c:v>378</c:v>
                </c:pt>
                <c:pt idx="188">
                  <c:v>379</c:v>
                </c:pt>
                <c:pt idx="189">
                  <c:v>380</c:v>
                </c:pt>
                <c:pt idx="190">
                  <c:v>381</c:v>
                </c:pt>
              </c:numCache>
            </c:numRef>
          </c:xVal>
          <c:yVal>
            <c:numRef>
              <c:f>Graph!$D$193:$D$381</c:f>
              <c:numCache>
                <c:formatCode>General</c:formatCode>
                <c:ptCount val="189"/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8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6-4FE3-AF11-E3C188B393D9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Graph!$A$192:$A$382</c:f>
              <c:numCache>
                <c:formatCode>General</c:formatCode>
                <c:ptCount val="191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233</c:v>
                </c:pt>
                <c:pt idx="43">
                  <c:v>234</c:v>
                </c:pt>
                <c:pt idx="44">
                  <c:v>235</c:v>
                </c:pt>
                <c:pt idx="45">
                  <c:v>236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240</c:v>
                </c:pt>
                <c:pt idx="50">
                  <c:v>241</c:v>
                </c:pt>
                <c:pt idx="51">
                  <c:v>242</c:v>
                </c:pt>
                <c:pt idx="52">
                  <c:v>243</c:v>
                </c:pt>
                <c:pt idx="53">
                  <c:v>244</c:v>
                </c:pt>
                <c:pt idx="54">
                  <c:v>245</c:v>
                </c:pt>
                <c:pt idx="55">
                  <c:v>246</c:v>
                </c:pt>
                <c:pt idx="56">
                  <c:v>247</c:v>
                </c:pt>
                <c:pt idx="57">
                  <c:v>248</c:v>
                </c:pt>
                <c:pt idx="58">
                  <c:v>249</c:v>
                </c:pt>
                <c:pt idx="59">
                  <c:v>250</c:v>
                </c:pt>
                <c:pt idx="60">
                  <c:v>251</c:v>
                </c:pt>
                <c:pt idx="61">
                  <c:v>252</c:v>
                </c:pt>
                <c:pt idx="62">
                  <c:v>253</c:v>
                </c:pt>
                <c:pt idx="63">
                  <c:v>254</c:v>
                </c:pt>
                <c:pt idx="64">
                  <c:v>255</c:v>
                </c:pt>
                <c:pt idx="65">
                  <c:v>256</c:v>
                </c:pt>
                <c:pt idx="66">
                  <c:v>257</c:v>
                </c:pt>
                <c:pt idx="67">
                  <c:v>258</c:v>
                </c:pt>
                <c:pt idx="68">
                  <c:v>259</c:v>
                </c:pt>
                <c:pt idx="69">
                  <c:v>260</c:v>
                </c:pt>
                <c:pt idx="70">
                  <c:v>261</c:v>
                </c:pt>
                <c:pt idx="71">
                  <c:v>262</c:v>
                </c:pt>
                <c:pt idx="72">
                  <c:v>263</c:v>
                </c:pt>
                <c:pt idx="73">
                  <c:v>264</c:v>
                </c:pt>
                <c:pt idx="74">
                  <c:v>265</c:v>
                </c:pt>
                <c:pt idx="75">
                  <c:v>266</c:v>
                </c:pt>
                <c:pt idx="76">
                  <c:v>267</c:v>
                </c:pt>
                <c:pt idx="77">
                  <c:v>268</c:v>
                </c:pt>
                <c:pt idx="78">
                  <c:v>269</c:v>
                </c:pt>
                <c:pt idx="79">
                  <c:v>270</c:v>
                </c:pt>
                <c:pt idx="80">
                  <c:v>271</c:v>
                </c:pt>
                <c:pt idx="81">
                  <c:v>272</c:v>
                </c:pt>
                <c:pt idx="82">
                  <c:v>273</c:v>
                </c:pt>
                <c:pt idx="83">
                  <c:v>274</c:v>
                </c:pt>
                <c:pt idx="84">
                  <c:v>275</c:v>
                </c:pt>
                <c:pt idx="85">
                  <c:v>276</c:v>
                </c:pt>
                <c:pt idx="86">
                  <c:v>277</c:v>
                </c:pt>
                <c:pt idx="87">
                  <c:v>278</c:v>
                </c:pt>
                <c:pt idx="88">
                  <c:v>279</c:v>
                </c:pt>
                <c:pt idx="89">
                  <c:v>280</c:v>
                </c:pt>
                <c:pt idx="90">
                  <c:v>281</c:v>
                </c:pt>
                <c:pt idx="91">
                  <c:v>282</c:v>
                </c:pt>
                <c:pt idx="92">
                  <c:v>283</c:v>
                </c:pt>
                <c:pt idx="93">
                  <c:v>284</c:v>
                </c:pt>
                <c:pt idx="94">
                  <c:v>285</c:v>
                </c:pt>
                <c:pt idx="95">
                  <c:v>286</c:v>
                </c:pt>
                <c:pt idx="96">
                  <c:v>287</c:v>
                </c:pt>
                <c:pt idx="97">
                  <c:v>288</c:v>
                </c:pt>
                <c:pt idx="98">
                  <c:v>289</c:v>
                </c:pt>
                <c:pt idx="99">
                  <c:v>290</c:v>
                </c:pt>
                <c:pt idx="100">
                  <c:v>291</c:v>
                </c:pt>
                <c:pt idx="101">
                  <c:v>292</c:v>
                </c:pt>
                <c:pt idx="102">
                  <c:v>293</c:v>
                </c:pt>
                <c:pt idx="103">
                  <c:v>294</c:v>
                </c:pt>
                <c:pt idx="104">
                  <c:v>295</c:v>
                </c:pt>
                <c:pt idx="105">
                  <c:v>296</c:v>
                </c:pt>
                <c:pt idx="106">
                  <c:v>297</c:v>
                </c:pt>
                <c:pt idx="107">
                  <c:v>298</c:v>
                </c:pt>
                <c:pt idx="108">
                  <c:v>299</c:v>
                </c:pt>
                <c:pt idx="109">
                  <c:v>300</c:v>
                </c:pt>
                <c:pt idx="110">
                  <c:v>301</c:v>
                </c:pt>
                <c:pt idx="111">
                  <c:v>302</c:v>
                </c:pt>
                <c:pt idx="112">
                  <c:v>303</c:v>
                </c:pt>
                <c:pt idx="113">
                  <c:v>304</c:v>
                </c:pt>
                <c:pt idx="114">
                  <c:v>305</c:v>
                </c:pt>
                <c:pt idx="115">
                  <c:v>306</c:v>
                </c:pt>
                <c:pt idx="116">
                  <c:v>307</c:v>
                </c:pt>
                <c:pt idx="117">
                  <c:v>308</c:v>
                </c:pt>
                <c:pt idx="118">
                  <c:v>309</c:v>
                </c:pt>
                <c:pt idx="119">
                  <c:v>310</c:v>
                </c:pt>
                <c:pt idx="120">
                  <c:v>311</c:v>
                </c:pt>
                <c:pt idx="121">
                  <c:v>312</c:v>
                </c:pt>
                <c:pt idx="122">
                  <c:v>313</c:v>
                </c:pt>
                <c:pt idx="123">
                  <c:v>314</c:v>
                </c:pt>
                <c:pt idx="124">
                  <c:v>315</c:v>
                </c:pt>
                <c:pt idx="125">
                  <c:v>316</c:v>
                </c:pt>
                <c:pt idx="126">
                  <c:v>317</c:v>
                </c:pt>
                <c:pt idx="127">
                  <c:v>318</c:v>
                </c:pt>
                <c:pt idx="128">
                  <c:v>319</c:v>
                </c:pt>
                <c:pt idx="129">
                  <c:v>320</c:v>
                </c:pt>
                <c:pt idx="130">
                  <c:v>321</c:v>
                </c:pt>
                <c:pt idx="131">
                  <c:v>322</c:v>
                </c:pt>
                <c:pt idx="132">
                  <c:v>323</c:v>
                </c:pt>
                <c:pt idx="133">
                  <c:v>324</c:v>
                </c:pt>
                <c:pt idx="134">
                  <c:v>325</c:v>
                </c:pt>
                <c:pt idx="135">
                  <c:v>326</c:v>
                </c:pt>
                <c:pt idx="136">
                  <c:v>327</c:v>
                </c:pt>
                <c:pt idx="137">
                  <c:v>328</c:v>
                </c:pt>
                <c:pt idx="138">
                  <c:v>329</c:v>
                </c:pt>
                <c:pt idx="139">
                  <c:v>330</c:v>
                </c:pt>
                <c:pt idx="140">
                  <c:v>331</c:v>
                </c:pt>
                <c:pt idx="141">
                  <c:v>332</c:v>
                </c:pt>
                <c:pt idx="142">
                  <c:v>333</c:v>
                </c:pt>
                <c:pt idx="143">
                  <c:v>334</c:v>
                </c:pt>
                <c:pt idx="144">
                  <c:v>335</c:v>
                </c:pt>
                <c:pt idx="145">
                  <c:v>336</c:v>
                </c:pt>
                <c:pt idx="146">
                  <c:v>337</c:v>
                </c:pt>
                <c:pt idx="147">
                  <c:v>338</c:v>
                </c:pt>
                <c:pt idx="148">
                  <c:v>339</c:v>
                </c:pt>
                <c:pt idx="149">
                  <c:v>340</c:v>
                </c:pt>
                <c:pt idx="150">
                  <c:v>341</c:v>
                </c:pt>
                <c:pt idx="151">
                  <c:v>342</c:v>
                </c:pt>
                <c:pt idx="152">
                  <c:v>343</c:v>
                </c:pt>
                <c:pt idx="153">
                  <c:v>344</c:v>
                </c:pt>
                <c:pt idx="154">
                  <c:v>345</c:v>
                </c:pt>
                <c:pt idx="155">
                  <c:v>346</c:v>
                </c:pt>
                <c:pt idx="156">
                  <c:v>347</c:v>
                </c:pt>
                <c:pt idx="157">
                  <c:v>348</c:v>
                </c:pt>
                <c:pt idx="158">
                  <c:v>349</c:v>
                </c:pt>
                <c:pt idx="159">
                  <c:v>350</c:v>
                </c:pt>
                <c:pt idx="160">
                  <c:v>351</c:v>
                </c:pt>
                <c:pt idx="161">
                  <c:v>352</c:v>
                </c:pt>
                <c:pt idx="162">
                  <c:v>353</c:v>
                </c:pt>
                <c:pt idx="163">
                  <c:v>354</c:v>
                </c:pt>
                <c:pt idx="164">
                  <c:v>355</c:v>
                </c:pt>
                <c:pt idx="165">
                  <c:v>356</c:v>
                </c:pt>
                <c:pt idx="166">
                  <c:v>357</c:v>
                </c:pt>
                <c:pt idx="167">
                  <c:v>358</c:v>
                </c:pt>
                <c:pt idx="168">
                  <c:v>359</c:v>
                </c:pt>
                <c:pt idx="169">
                  <c:v>360</c:v>
                </c:pt>
                <c:pt idx="170">
                  <c:v>361</c:v>
                </c:pt>
                <c:pt idx="171">
                  <c:v>362</c:v>
                </c:pt>
                <c:pt idx="172">
                  <c:v>363</c:v>
                </c:pt>
                <c:pt idx="173">
                  <c:v>364</c:v>
                </c:pt>
                <c:pt idx="174">
                  <c:v>365</c:v>
                </c:pt>
                <c:pt idx="175">
                  <c:v>366</c:v>
                </c:pt>
                <c:pt idx="176">
                  <c:v>367</c:v>
                </c:pt>
                <c:pt idx="177">
                  <c:v>368</c:v>
                </c:pt>
                <c:pt idx="178">
                  <c:v>369</c:v>
                </c:pt>
                <c:pt idx="179">
                  <c:v>370</c:v>
                </c:pt>
                <c:pt idx="180">
                  <c:v>371</c:v>
                </c:pt>
                <c:pt idx="181">
                  <c:v>372</c:v>
                </c:pt>
                <c:pt idx="182">
                  <c:v>373</c:v>
                </c:pt>
                <c:pt idx="183">
                  <c:v>374</c:v>
                </c:pt>
                <c:pt idx="184">
                  <c:v>375</c:v>
                </c:pt>
                <c:pt idx="185">
                  <c:v>376</c:v>
                </c:pt>
                <c:pt idx="186">
                  <c:v>377</c:v>
                </c:pt>
                <c:pt idx="187">
                  <c:v>378</c:v>
                </c:pt>
                <c:pt idx="188">
                  <c:v>379</c:v>
                </c:pt>
                <c:pt idx="189">
                  <c:v>380</c:v>
                </c:pt>
                <c:pt idx="190">
                  <c:v>381</c:v>
                </c:pt>
              </c:numCache>
            </c:numRef>
          </c:xVal>
          <c:yVal>
            <c:numRef>
              <c:f>Graph!$B$193:$B$381</c:f>
              <c:numCache>
                <c:formatCode>General</c:formatCode>
                <c:ptCount val="189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B6-4FE3-AF11-E3C188B393D9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Graph!$A$192:$A$382</c:f>
              <c:numCache>
                <c:formatCode>General</c:formatCode>
                <c:ptCount val="191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233</c:v>
                </c:pt>
                <c:pt idx="43">
                  <c:v>234</c:v>
                </c:pt>
                <c:pt idx="44">
                  <c:v>235</c:v>
                </c:pt>
                <c:pt idx="45">
                  <c:v>236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240</c:v>
                </c:pt>
                <c:pt idx="50">
                  <c:v>241</c:v>
                </c:pt>
                <c:pt idx="51">
                  <c:v>242</c:v>
                </c:pt>
                <c:pt idx="52">
                  <c:v>243</c:v>
                </c:pt>
                <c:pt idx="53">
                  <c:v>244</c:v>
                </c:pt>
                <c:pt idx="54">
                  <c:v>245</c:v>
                </c:pt>
                <c:pt idx="55">
                  <c:v>246</c:v>
                </c:pt>
                <c:pt idx="56">
                  <c:v>247</c:v>
                </c:pt>
                <c:pt idx="57">
                  <c:v>248</c:v>
                </c:pt>
                <c:pt idx="58">
                  <c:v>249</c:v>
                </c:pt>
                <c:pt idx="59">
                  <c:v>250</c:v>
                </c:pt>
                <c:pt idx="60">
                  <c:v>251</c:v>
                </c:pt>
                <c:pt idx="61">
                  <c:v>252</c:v>
                </c:pt>
                <c:pt idx="62">
                  <c:v>253</c:v>
                </c:pt>
                <c:pt idx="63">
                  <c:v>254</c:v>
                </c:pt>
                <c:pt idx="64">
                  <c:v>255</c:v>
                </c:pt>
                <c:pt idx="65">
                  <c:v>256</c:v>
                </c:pt>
                <c:pt idx="66">
                  <c:v>257</c:v>
                </c:pt>
                <c:pt idx="67">
                  <c:v>258</c:v>
                </c:pt>
                <c:pt idx="68">
                  <c:v>259</c:v>
                </c:pt>
                <c:pt idx="69">
                  <c:v>260</c:v>
                </c:pt>
                <c:pt idx="70">
                  <c:v>261</c:v>
                </c:pt>
                <c:pt idx="71">
                  <c:v>262</c:v>
                </c:pt>
                <c:pt idx="72">
                  <c:v>263</c:v>
                </c:pt>
                <c:pt idx="73">
                  <c:v>264</c:v>
                </c:pt>
                <c:pt idx="74">
                  <c:v>265</c:v>
                </c:pt>
                <c:pt idx="75">
                  <c:v>266</c:v>
                </c:pt>
                <c:pt idx="76">
                  <c:v>267</c:v>
                </c:pt>
                <c:pt idx="77">
                  <c:v>268</c:v>
                </c:pt>
                <c:pt idx="78">
                  <c:v>269</c:v>
                </c:pt>
                <c:pt idx="79">
                  <c:v>270</c:v>
                </c:pt>
                <c:pt idx="80">
                  <c:v>271</c:v>
                </c:pt>
                <c:pt idx="81">
                  <c:v>272</c:v>
                </c:pt>
                <c:pt idx="82">
                  <c:v>273</c:v>
                </c:pt>
                <c:pt idx="83">
                  <c:v>274</c:v>
                </c:pt>
                <c:pt idx="84">
                  <c:v>275</c:v>
                </c:pt>
                <c:pt idx="85">
                  <c:v>276</c:v>
                </c:pt>
                <c:pt idx="86">
                  <c:v>277</c:v>
                </c:pt>
                <c:pt idx="87">
                  <c:v>278</c:v>
                </c:pt>
                <c:pt idx="88">
                  <c:v>279</c:v>
                </c:pt>
                <c:pt idx="89">
                  <c:v>280</c:v>
                </c:pt>
                <c:pt idx="90">
                  <c:v>281</c:v>
                </c:pt>
                <c:pt idx="91">
                  <c:v>282</c:v>
                </c:pt>
                <c:pt idx="92">
                  <c:v>283</c:v>
                </c:pt>
                <c:pt idx="93">
                  <c:v>284</c:v>
                </c:pt>
                <c:pt idx="94">
                  <c:v>285</c:v>
                </c:pt>
                <c:pt idx="95">
                  <c:v>286</c:v>
                </c:pt>
                <c:pt idx="96">
                  <c:v>287</c:v>
                </c:pt>
                <c:pt idx="97">
                  <c:v>288</c:v>
                </c:pt>
                <c:pt idx="98">
                  <c:v>289</c:v>
                </c:pt>
                <c:pt idx="99">
                  <c:v>290</c:v>
                </c:pt>
                <c:pt idx="100">
                  <c:v>291</c:v>
                </c:pt>
                <c:pt idx="101">
                  <c:v>292</c:v>
                </c:pt>
                <c:pt idx="102">
                  <c:v>293</c:v>
                </c:pt>
                <c:pt idx="103">
                  <c:v>294</c:v>
                </c:pt>
                <c:pt idx="104">
                  <c:v>295</c:v>
                </c:pt>
                <c:pt idx="105">
                  <c:v>296</c:v>
                </c:pt>
                <c:pt idx="106">
                  <c:v>297</c:v>
                </c:pt>
                <c:pt idx="107">
                  <c:v>298</c:v>
                </c:pt>
                <c:pt idx="108">
                  <c:v>299</c:v>
                </c:pt>
                <c:pt idx="109">
                  <c:v>300</c:v>
                </c:pt>
                <c:pt idx="110">
                  <c:v>301</c:v>
                </c:pt>
                <c:pt idx="111">
                  <c:v>302</c:v>
                </c:pt>
                <c:pt idx="112">
                  <c:v>303</c:v>
                </c:pt>
                <c:pt idx="113">
                  <c:v>304</c:v>
                </c:pt>
                <c:pt idx="114">
                  <c:v>305</c:v>
                </c:pt>
                <c:pt idx="115">
                  <c:v>306</c:v>
                </c:pt>
                <c:pt idx="116">
                  <c:v>307</c:v>
                </c:pt>
                <c:pt idx="117">
                  <c:v>308</c:v>
                </c:pt>
                <c:pt idx="118">
                  <c:v>309</c:v>
                </c:pt>
                <c:pt idx="119">
                  <c:v>310</c:v>
                </c:pt>
                <c:pt idx="120">
                  <c:v>311</c:v>
                </c:pt>
                <c:pt idx="121">
                  <c:v>312</c:v>
                </c:pt>
                <c:pt idx="122">
                  <c:v>313</c:v>
                </c:pt>
                <c:pt idx="123">
                  <c:v>314</c:v>
                </c:pt>
                <c:pt idx="124">
                  <c:v>315</c:v>
                </c:pt>
                <c:pt idx="125">
                  <c:v>316</c:v>
                </c:pt>
                <c:pt idx="126">
                  <c:v>317</c:v>
                </c:pt>
                <c:pt idx="127">
                  <c:v>318</c:v>
                </c:pt>
                <c:pt idx="128">
                  <c:v>319</c:v>
                </c:pt>
                <c:pt idx="129">
                  <c:v>320</c:v>
                </c:pt>
                <c:pt idx="130">
                  <c:v>321</c:v>
                </c:pt>
                <c:pt idx="131">
                  <c:v>322</c:v>
                </c:pt>
                <c:pt idx="132">
                  <c:v>323</c:v>
                </c:pt>
                <c:pt idx="133">
                  <c:v>324</c:v>
                </c:pt>
                <c:pt idx="134">
                  <c:v>325</c:v>
                </c:pt>
                <c:pt idx="135">
                  <c:v>326</c:v>
                </c:pt>
                <c:pt idx="136">
                  <c:v>327</c:v>
                </c:pt>
                <c:pt idx="137">
                  <c:v>328</c:v>
                </c:pt>
                <c:pt idx="138">
                  <c:v>329</c:v>
                </c:pt>
                <c:pt idx="139">
                  <c:v>330</c:v>
                </c:pt>
                <c:pt idx="140">
                  <c:v>331</c:v>
                </c:pt>
                <c:pt idx="141">
                  <c:v>332</c:v>
                </c:pt>
                <c:pt idx="142">
                  <c:v>333</c:v>
                </c:pt>
                <c:pt idx="143">
                  <c:v>334</c:v>
                </c:pt>
                <c:pt idx="144">
                  <c:v>335</c:v>
                </c:pt>
                <c:pt idx="145">
                  <c:v>336</c:v>
                </c:pt>
                <c:pt idx="146">
                  <c:v>337</c:v>
                </c:pt>
                <c:pt idx="147">
                  <c:v>338</c:v>
                </c:pt>
                <c:pt idx="148">
                  <c:v>339</c:v>
                </c:pt>
                <c:pt idx="149">
                  <c:v>340</c:v>
                </c:pt>
                <c:pt idx="150">
                  <c:v>341</c:v>
                </c:pt>
                <c:pt idx="151">
                  <c:v>342</c:v>
                </c:pt>
                <c:pt idx="152">
                  <c:v>343</c:v>
                </c:pt>
                <c:pt idx="153">
                  <c:v>344</c:v>
                </c:pt>
                <c:pt idx="154">
                  <c:v>345</c:v>
                </c:pt>
                <c:pt idx="155">
                  <c:v>346</c:v>
                </c:pt>
                <c:pt idx="156">
                  <c:v>347</c:v>
                </c:pt>
                <c:pt idx="157">
                  <c:v>348</c:v>
                </c:pt>
                <c:pt idx="158">
                  <c:v>349</c:v>
                </c:pt>
                <c:pt idx="159">
                  <c:v>350</c:v>
                </c:pt>
                <c:pt idx="160">
                  <c:v>351</c:v>
                </c:pt>
                <c:pt idx="161">
                  <c:v>352</c:v>
                </c:pt>
                <c:pt idx="162">
                  <c:v>353</c:v>
                </c:pt>
                <c:pt idx="163">
                  <c:v>354</c:v>
                </c:pt>
                <c:pt idx="164">
                  <c:v>355</c:v>
                </c:pt>
                <c:pt idx="165">
                  <c:v>356</c:v>
                </c:pt>
                <c:pt idx="166">
                  <c:v>357</c:v>
                </c:pt>
                <c:pt idx="167">
                  <c:v>358</c:v>
                </c:pt>
                <c:pt idx="168">
                  <c:v>359</c:v>
                </c:pt>
                <c:pt idx="169">
                  <c:v>360</c:v>
                </c:pt>
                <c:pt idx="170">
                  <c:v>361</c:v>
                </c:pt>
                <c:pt idx="171">
                  <c:v>362</c:v>
                </c:pt>
                <c:pt idx="172">
                  <c:v>363</c:v>
                </c:pt>
                <c:pt idx="173">
                  <c:v>364</c:v>
                </c:pt>
                <c:pt idx="174">
                  <c:v>365</c:v>
                </c:pt>
                <c:pt idx="175">
                  <c:v>366</c:v>
                </c:pt>
                <c:pt idx="176">
                  <c:v>367</c:v>
                </c:pt>
                <c:pt idx="177">
                  <c:v>368</c:v>
                </c:pt>
                <c:pt idx="178">
                  <c:v>369</c:v>
                </c:pt>
                <c:pt idx="179">
                  <c:v>370</c:v>
                </c:pt>
                <c:pt idx="180">
                  <c:v>371</c:v>
                </c:pt>
                <c:pt idx="181">
                  <c:v>372</c:v>
                </c:pt>
                <c:pt idx="182">
                  <c:v>373</c:v>
                </c:pt>
                <c:pt idx="183">
                  <c:v>374</c:v>
                </c:pt>
                <c:pt idx="184">
                  <c:v>375</c:v>
                </c:pt>
                <c:pt idx="185">
                  <c:v>376</c:v>
                </c:pt>
                <c:pt idx="186">
                  <c:v>377</c:v>
                </c:pt>
                <c:pt idx="187">
                  <c:v>378</c:v>
                </c:pt>
                <c:pt idx="188">
                  <c:v>379</c:v>
                </c:pt>
                <c:pt idx="189">
                  <c:v>380</c:v>
                </c:pt>
                <c:pt idx="190">
                  <c:v>381</c:v>
                </c:pt>
              </c:numCache>
            </c:numRef>
          </c:xVal>
          <c:yVal>
            <c:numRef>
              <c:f>Graph!$C$193:$C$381</c:f>
              <c:numCache>
                <c:formatCode>General</c:formatCode>
                <c:ptCount val="18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B6-4FE3-AF11-E3C188B393D9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Graph!$A$192:$A$382</c:f>
              <c:numCache>
                <c:formatCode>General</c:formatCode>
                <c:ptCount val="191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233</c:v>
                </c:pt>
                <c:pt idx="43">
                  <c:v>234</c:v>
                </c:pt>
                <c:pt idx="44">
                  <c:v>235</c:v>
                </c:pt>
                <c:pt idx="45">
                  <c:v>236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240</c:v>
                </c:pt>
                <c:pt idx="50">
                  <c:v>241</c:v>
                </c:pt>
                <c:pt idx="51">
                  <c:v>242</c:v>
                </c:pt>
                <c:pt idx="52">
                  <c:v>243</c:v>
                </c:pt>
                <c:pt idx="53">
                  <c:v>244</c:v>
                </c:pt>
                <c:pt idx="54">
                  <c:v>245</c:v>
                </c:pt>
                <c:pt idx="55">
                  <c:v>246</c:v>
                </c:pt>
                <c:pt idx="56">
                  <c:v>247</c:v>
                </c:pt>
                <c:pt idx="57">
                  <c:v>248</c:v>
                </c:pt>
                <c:pt idx="58">
                  <c:v>249</c:v>
                </c:pt>
                <c:pt idx="59">
                  <c:v>250</c:v>
                </c:pt>
                <c:pt idx="60">
                  <c:v>251</c:v>
                </c:pt>
                <c:pt idx="61">
                  <c:v>252</c:v>
                </c:pt>
                <c:pt idx="62">
                  <c:v>253</c:v>
                </c:pt>
                <c:pt idx="63">
                  <c:v>254</c:v>
                </c:pt>
                <c:pt idx="64">
                  <c:v>255</c:v>
                </c:pt>
                <c:pt idx="65">
                  <c:v>256</c:v>
                </c:pt>
                <c:pt idx="66">
                  <c:v>257</c:v>
                </c:pt>
                <c:pt idx="67">
                  <c:v>258</c:v>
                </c:pt>
                <c:pt idx="68">
                  <c:v>259</c:v>
                </c:pt>
                <c:pt idx="69">
                  <c:v>260</c:v>
                </c:pt>
                <c:pt idx="70">
                  <c:v>261</c:v>
                </c:pt>
                <c:pt idx="71">
                  <c:v>262</c:v>
                </c:pt>
                <c:pt idx="72">
                  <c:v>263</c:v>
                </c:pt>
                <c:pt idx="73">
                  <c:v>264</c:v>
                </c:pt>
                <c:pt idx="74">
                  <c:v>265</c:v>
                </c:pt>
                <c:pt idx="75">
                  <c:v>266</c:v>
                </c:pt>
                <c:pt idx="76">
                  <c:v>267</c:v>
                </c:pt>
                <c:pt idx="77">
                  <c:v>268</c:v>
                </c:pt>
                <c:pt idx="78">
                  <c:v>269</c:v>
                </c:pt>
                <c:pt idx="79">
                  <c:v>270</c:v>
                </c:pt>
                <c:pt idx="80">
                  <c:v>271</c:v>
                </c:pt>
                <c:pt idx="81">
                  <c:v>272</c:v>
                </c:pt>
                <c:pt idx="82">
                  <c:v>273</c:v>
                </c:pt>
                <c:pt idx="83">
                  <c:v>274</c:v>
                </c:pt>
                <c:pt idx="84">
                  <c:v>275</c:v>
                </c:pt>
                <c:pt idx="85">
                  <c:v>276</c:v>
                </c:pt>
                <c:pt idx="86">
                  <c:v>277</c:v>
                </c:pt>
                <c:pt idx="87">
                  <c:v>278</c:v>
                </c:pt>
                <c:pt idx="88">
                  <c:v>279</c:v>
                </c:pt>
                <c:pt idx="89">
                  <c:v>280</c:v>
                </c:pt>
                <c:pt idx="90">
                  <c:v>281</c:v>
                </c:pt>
                <c:pt idx="91">
                  <c:v>282</c:v>
                </c:pt>
                <c:pt idx="92">
                  <c:v>283</c:v>
                </c:pt>
                <c:pt idx="93">
                  <c:v>284</c:v>
                </c:pt>
                <c:pt idx="94">
                  <c:v>285</c:v>
                </c:pt>
                <c:pt idx="95">
                  <c:v>286</c:v>
                </c:pt>
                <c:pt idx="96">
                  <c:v>287</c:v>
                </c:pt>
                <c:pt idx="97">
                  <c:v>288</c:v>
                </c:pt>
                <c:pt idx="98">
                  <c:v>289</c:v>
                </c:pt>
                <c:pt idx="99">
                  <c:v>290</c:v>
                </c:pt>
                <c:pt idx="100">
                  <c:v>291</c:v>
                </c:pt>
                <c:pt idx="101">
                  <c:v>292</c:v>
                </c:pt>
                <c:pt idx="102">
                  <c:v>293</c:v>
                </c:pt>
                <c:pt idx="103">
                  <c:v>294</c:v>
                </c:pt>
                <c:pt idx="104">
                  <c:v>295</c:v>
                </c:pt>
                <c:pt idx="105">
                  <c:v>296</c:v>
                </c:pt>
                <c:pt idx="106">
                  <c:v>297</c:v>
                </c:pt>
                <c:pt idx="107">
                  <c:v>298</c:v>
                </c:pt>
                <c:pt idx="108">
                  <c:v>299</c:v>
                </c:pt>
                <c:pt idx="109">
                  <c:v>300</c:v>
                </c:pt>
                <c:pt idx="110">
                  <c:v>301</c:v>
                </c:pt>
                <c:pt idx="111">
                  <c:v>302</c:v>
                </c:pt>
                <c:pt idx="112">
                  <c:v>303</c:v>
                </c:pt>
                <c:pt idx="113">
                  <c:v>304</c:v>
                </c:pt>
                <c:pt idx="114">
                  <c:v>305</c:v>
                </c:pt>
                <c:pt idx="115">
                  <c:v>306</c:v>
                </c:pt>
                <c:pt idx="116">
                  <c:v>307</c:v>
                </c:pt>
                <c:pt idx="117">
                  <c:v>308</c:v>
                </c:pt>
                <c:pt idx="118">
                  <c:v>309</c:v>
                </c:pt>
                <c:pt idx="119">
                  <c:v>310</c:v>
                </c:pt>
                <c:pt idx="120">
                  <c:v>311</c:v>
                </c:pt>
                <c:pt idx="121">
                  <c:v>312</c:v>
                </c:pt>
                <c:pt idx="122">
                  <c:v>313</c:v>
                </c:pt>
                <c:pt idx="123">
                  <c:v>314</c:v>
                </c:pt>
                <c:pt idx="124">
                  <c:v>315</c:v>
                </c:pt>
                <c:pt idx="125">
                  <c:v>316</c:v>
                </c:pt>
                <c:pt idx="126">
                  <c:v>317</c:v>
                </c:pt>
                <c:pt idx="127">
                  <c:v>318</c:v>
                </c:pt>
                <c:pt idx="128">
                  <c:v>319</c:v>
                </c:pt>
                <c:pt idx="129">
                  <c:v>320</c:v>
                </c:pt>
                <c:pt idx="130">
                  <c:v>321</c:v>
                </c:pt>
                <c:pt idx="131">
                  <c:v>322</c:v>
                </c:pt>
                <c:pt idx="132">
                  <c:v>323</c:v>
                </c:pt>
                <c:pt idx="133">
                  <c:v>324</c:v>
                </c:pt>
                <c:pt idx="134">
                  <c:v>325</c:v>
                </c:pt>
                <c:pt idx="135">
                  <c:v>326</c:v>
                </c:pt>
                <c:pt idx="136">
                  <c:v>327</c:v>
                </c:pt>
                <c:pt idx="137">
                  <c:v>328</c:v>
                </c:pt>
                <c:pt idx="138">
                  <c:v>329</c:v>
                </c:pt>
                <c:pt idx="139">
                  <c:v>330</c:v>
                </c:pt>
                <c:pt idx="140">
                  <c:v>331</c:v>
                </c:pt>
                <c:pt idx="141">
                  <c:v>332</c:v>
                </c:pt>
                <c:pt idx="142">
                  <c:v>333</c:v>
                </c:pt>
                <c:pt idx="143">
                  <c:v>334</c:v>
                </c:pt>
                <c:pt idx="144">
                  <c:v>335</c:v>
                </c:pt>
                <c:pt idx="145">
                  <c:v>336</c:v>
                </c:pt>
                <c:pt idx="146">
                  <c:v>337</c:v>
                </c:pt>
                <c:pt idx="147">
                  <c:v>338</c:v>
                </c:pt>
                <c:pt idx="148">
                  <c:v>339</c:v>
                </c:pt>
                <c:pt idx="149">
                  <c:v>340</c:v>
                </c:pt>
                <c:pt idx="150">
                  <c:v>341</c:v>
                </c:pt>
                <c:pt idx="151">
                  <c:v>342</c:v>
                </c:pt>
                <c:pt idx="152">
                  <c:v>343</c:v>
                </c:pt>
                <c:pt idx="153">
                  <c:v>344</c:v>
                </c:pt>
                <c:pt idx="154">
                  <c:v>345</c:v>
                </c:pt>
                <c:pt idx="155">
                  <c:v>346</c:v>
                </c:pt>
                <c:pt idx="156">
                  <c:v>347</c:v>
                </c:pt>
                <c:pt idx="157">
                  <c:v>348</c:v>
                </c:pt>
                <c:pt idx="158">
                  <c:v>349</c:v>
                </c:pt>
                <c:pt idx="159">
                  <c:v>350</c:v>
                </c:pt>
                <c:pt idx="160">
                  <c:v>351</c:v>
                </c:pt>
                <c:pt idx="161">
                  <c:v>352</c:v>
                </c:pt>
                <c:pt idx="162">
                  <c:v>353</c:v>
                </c:pt>
                <c:pt idx="163">
                  <c:v>354</c:v>
                </c:pt>
                <c:pt idx="164">
                  <c:v>355</c:v>
                </c:pt>
                <c:pt idx="165">
                  <c:v>356</c:v>
                </c:pt>
                <c:pt idx="166">
                  <c:v>357</c:v>
                </c:pt>
                <c:pt idx="167">
                  <c:v>358</c:v>
                </c:pt>
                <c:pt idx="168">
                  <c:v>359</c:v>
                </c:pt>
                <c:pt idx="169">
                  <c:v>360</c:v>
                </c:pt>
                <c:pt idx="170">
                  <c:v>361</c:v>
                </c:pt>
                <c:pt idx="171">
                  <c:v>362</c:v>
                </c:pt>
                <c:pt idx="172">
                  <c:v>363</c:v>
                </c:pt>
                <c:pt idx="173">
                  <c:v>364</c:v>
                </c:pt>
                <c:pt idx="174">
                  <c:v>365</c:v>
                </c:pt>
                <c:pt idx="175">
                  <c:v>366</c:v>
                </c:pt>
                <c:pt idx="176">
                  <c:v>367</c:v>
                </c:pt>
                <c:pt idx="177">
                  <c:v>368</c:v>
                </c:pt>
                <c:pt idx="178">
                  <c:v>369</c:v>
                </c:pt>
                <c:pt idx="179">
                  <c:v>370</c:v>
                </c:pt>
                <c:pt idx="180">
                  <c:v>371</c:v>
                </c:pt>
                <c:pt idx="181">
                  <c:v>372</c:v>
                </c:pt>
                <c:pt idx="182">
                  <c:v>373</c:v>
                </c:pt>
                <c:pt idx="183">
                  <c:v>374</c:v>
                </c:pt>
                <c:pt idx="184">
                  <c:v>375</c:v>
                </c:pt>
                <c:pt idx="185">
                  <c:v>376</c:v>
                </c:pt>
                <c:pt idx="186">
                  <c:v>377</c:v>
                </c:pt>
                <c:pt idx="187">
                  <c:v>378</c:v>
                </c:pt>
                <c:pt idx="188">
                  <c:v>379</c:v>
                </c:pt>
                <c:pt idx="189">
                  <c:v>380</c:v>
                </c:pt>
                <c:pt idx="190">
                  <c:v>381</c:v>
                </c:pt>
              </c:numCache>
            </c:numRef>
          </c:xVal>
          <c:yVal>
            <c:numRef>
              <c:f>Graph!$E$193:$E$381</c:f>
              <c:numCache>
                <c:formatCode>General</c:formatCode>
                <c:ptCount val="189"/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B6-4FE3-AF11-E3C188B393D9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Graph!$A$192:$A$382</c:f>
              <c:numCache>
                <c:formatCode>General</c:formatCode>
                <c:ptCount val="191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233</c:v>
                </c:pt>
                <c:pt idx="43">
                  <c:v>234</c:v>
                </c:pt>
                <c:pt idx="44">
                  <c:v>235</c:v>
                </c:pt>
                <c:pt idx="45">
                  <c:v>236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240</c:v>
                </c:pt>
                <c:pt idx="50">
                  <c:v>241</c:v>
                </c:pt>
                <c:pt idx="51">
                  <c:v>242</c:v>
                </c:pt>
                <c:pt idx="52">
                  <c:v>243</c:v>
                </c:pt>
                <c:pt idx="53">
                  <c:v>244</c:v>
                </c:pt>
                <c:pt idx="54">
                  <c:v>245</c:v>
                </c:pt>
                <c:pt idx="55">
                  <c:v>246</c:v>
                </c:pt>
                <c:pt idx="56">
                  <c:v>247</c:v>
                </c:pt>
                <c:pt idx="57">
                  <c:v>248</c:v>
                </c:pt>
                <c:pt idx="58">
                  <c:v>249</c:v>
                </c:pt>
                <c:pt idx="59">
                  <c:v>250</c:v>
                </c:pt>
                <c:pt idx="60">
                  <c:v>251</c:v>
                </c:pt>
                <c:pt idx="61">
                  <c:v>252</c:v>
                </c:pt>
                <c:pt idx="62">
                  <c:v>253</c:v>
                </c:pt>
                <c:pt idx="63">
                  <c:v>254</c:v>
                </c:pt>
                <c:pt idx="64">
                  <c:v>255</c:v>
                </c:pt>
                <c:pt idx="65">
                  <c:v>256</c:v>
                </c:pt>
                <c:pt idx="66">
                  <c:v>257</c:v>
                </c:pt>
                <c:pt idx="67">
                  <c:v>258</c:v>
                </c:pt>
                <c:pt idx="68">
                  <c:v>259</c:v>
                </c:pt>
                <c:pt idx="69">
                  <c:v>260</c:v>
                </c:pt>
                <c:pt idx="70">
                  <c:v>261</c:v>
                </c:pt>
                <c:pt idx="71">
                  <c:v>262</c:v>
                </c:pt>
                <c:pt idx="72">
                  <c:v>263</c:v>
                </c:pt>
                <c:pt idx="73">
                  <c:v>264</c:v>
                </c:pt>
                <c:pt idx="74">
                  <c:v>265</c:v>
                </c:pt>
                <c:pt idx="75">
                  <c:v>266</c:v>
                </c:pt>
                <c:pt idx="76">
                  <c:v>267</c:v>
                </c:pt>
                <c:pt idx="77">
                  <c:v>268</c:v>
                </c:pt>
                <c:pt idx="78">
                  <c:v>269</c:v>
                </c:pt>
                <c:pt idx="79">
                  <c:v>270</c:v>
                </c:pt>
                <c:pt idx="80">
                  <c:v>271</c:v>
                </c:pt>
                <c:pt idx="81">
                  <c:v>272</c:v>
                </c:pt>
                <c:pt idx="82">
                  <c:v>273</c:v>
                </c:pt>
                <c:pt idx="83">
                  <c:v>274</c:v>
                </c:pt>
                <c:pt idx="84">
                  <c:v>275</c:v>
                </c:pt>
                <c:pt idx="85">
                  <c:v>276</c:v>
                </c:pt>
                <c:pt idx="86">
                  <c:v>277</c:v>
                </c:pt>
                <c:pt idx="87">
                  <c:v>278</c:v>
                </c:pt>
                <c:pt idx="88">
                  <c:v>279</c:v>
                </c:pt>
                <c:pt idx="89">
                  <c:v>280</c:v>
                </c:pt>
                <c:pt idx="90">
                  <c:v>281</c:v>
                </c:pt>
                <c:pt idx="91">
                  <c:v>282</c:v>
                </c:pt>
                <c:pt idx="92">
                  <c:v>283</c:v>
                </c:pt>
                <c:pt idx="93">
                  <c:v>284</c:v>
                </c:pt>
                <c:pt idx="94">
                  <c:v>285</c:v>
                </c:pt>
                <c:pt idx="95">
                  <c:v>286</c:v>
                </c:pt>
                <c:pt idx="96">
                  <c:v>287</c:v>
                </c:pt>
                <c:pt idx="97">
                  <c:v>288</c:v>
                </c:pt>
                <c:pt idx="98">
                  <c:v>289</c:v>
                </c:pt>
                <c:pt idx="99">
                  <c:v>290</c:v>
                </c:pt>
                <c:pt idx="100">
                  <c:v>291</c:v>
                </c:pt>
                <c:pt idx="101">
                  <c:v>292</c:v>
                </c:pt>
                <c:pt idx="102">
                  <c:v>293</c:v>
                </c:pt>
                <c:pt idx="103">
                  <c:v>294</c:v>
                </c:pt>
                <c:pt idx="104">
                  <c:v>295</c:v>
                </c:pt>
                <c:pt idx="105">
                  <c:v>296</c:v>
                </c:pt>
                <c:pt idx="106">
                  <c:v>297</c:v>
                </c:pt>
                <c:pt idx="107">
                  <c:v>298</c:v>
                </c:pt>
                <c:pt idx="108">
                  <c:v>299</c:v>
                </c:pt>
                <c:pt idx="109">
                  <c:v>300</c:v>
                </c:pt>
                <c:pt idx="110">
                  <c:v>301</c:v>
                </c:pt>
                <c:pt idx="111">
                  <c:v>302</c:v>
                </c:pt>
                <c:pt idx="112">
                  <c:v>303</c:v>
                </c:pt>
                <c:pt idx="113">
                  <c:v>304</c:v>
                </c:pt>
                <c:pt idx="114">
                  <c:v>305</c:v>
                </c:pt>
                <c:pt idx="115">
                  <c:v>306</c:v>
                </c:pt>
                <c:pt idx="116">
                  <c:v>307</c:v>
                </c:pt>
                <c:pt idx="117">
                  <c:v>308</c:v>
                </c:pt>
                <c:pt idx="118">
                  <c:v>309</c:v>
                </c:pt>
                <c:pt idx="119">
                  <c:v>310</c:v>
                </c:pt>
                <c:pt idx="120">
                  <c:v>311</c:v>
                </c:pt>
                <c:pt idx="121">
                  <c:v>312</c:v>
                </c:pt>
                <c:pt idx="122">
                  <c:v>313</c:v>
                </c:pt>
                <c:pt idx="123">
                  <c:v>314</c:v>
                </c:pt>
                <c:pt idx="124">
                  <c:v>315</c:v>
                </c:pt>
                <c:pt idx="125">
                  <c:v>316</c:v>
                </c:pt>
                <c:pt idx="126">
                  <c:v>317</c:v>
                </c:pt>
                <c:pt idx="127">
                  <c:v>318</c:v>
                </c:pt>
                <c:pt idx="128">
                  <c:v>319</c:v>
                </c:pt>
                <c:pt idx="129">
                  <c:v>320</c:v>
                </c:pt>
                <c:pt idx="130">
                  <c:v>321</c:v>
                </c:pt>
                <c:pt idx="131">
                  <c:v>322</c:v>
                </c:pt>
                <c:pt idx="132">
                  <c:v>323</c:v>
                </c:pt>
                <c:pt idx="133">
                  <c:v>324</c:v>
                </c:pt>
                <c:pt idx="134">
                  <c:v>325</c:v>
                </c:pt>
                <c:pt idx="135">
                  <c:v>326</c:v>
                </c:pt>
                <c:pt idx="136">
                  <c:v>327</c:v>
                </c:pt>
                <c:pt idx="137">
                  <c:v>328</c:v>
                </c:pt>
                <c:pt idx="138">
                  <c:v>329</c:v>
                </c:pt>
                <c:pt idx="139">
                  <c:v>330</c:v>
                </c:pt>
                <c:pt idx="140">
                  <c:v>331</c:v>
                </c:pt>
                <c:pt idx="141">
                  <c:v>332</c:v>
                </c:pt>
                <c:pt idx="142">
                  <c:v>333</c:v>
                </c:pt>
                <c:pt idx="143">
                  <c:v>334</c:v>
                </c:pt>
                <c:pt idx="144">
                  <c:v>335</c:v>
                </c:pt>
                <c:pt idx="145">
                  <c:v>336</c:v>
                </c:pt>
                <c:pt idx="146">
                  <c:v>337</c:v>
                </c:pt>
                <c:pt idx="147">
                  <c:v>338</c:v>
                </c:pt>
                <c:pt idx="148">
                  <c:v>339</c:v>
                </c:pt>
                <c:pt idx="149">
                  <c:v>340</c:v>
                </c:pt>
                <c:pt idx="150">
                  <c:v>341</c:v>
                </c:pt>
                <c:pt idx="151">
                  <c:v>342</c:v>
                </c:pt>
                <c:pt idx="152">
                  <c:v>343</c:v>
                </c:pt>
                <c:pt idx="153">
                  <c:v>344</c:v>
                </c:pt>
                <c:pt idx="154">
                  <c:v>345</c:v>
                </c:pt>
                <c:pt idx="155">
                  <c:v>346</c:v>
                </c:pt>
                <c:pt idx="156">
                  <c:v>347</c:v>
                </c:pt>
                <c:pt idx="157">
                  <c:v>348</c:v>
                </c:pt>
                <c:pt idx="158">
                  <c:v>349</c:v>
                </c:pt>
                <c:pt idx="159">
                  <c:v>350</c:v>
                </c:pt>
                <c:pt idx="160">
                  <c:v>351</c:v>
                </c:pt>
                <c:pt idx="161">
                  <c:v>352</c:v>
                </c:pt>
                <c:pt idx="162">
                  <c:v>353</c:v>
                </c:pt>
                <c:pt idx="163">
                  <c:v>354</c:v>
                </c:pt>
                <c:pt idx="164">
                  <c:v>355</c:v>
                </c:pt>
                <c:pt idx="165">
                  <c:v>356</c:v>
                </c:pt>
                <c:pt idx="166">
                  <c:v>357</c:v>
                </c:pt>
                <c:pt idx="167">
                  <c:v>358</c:v>
                </c:pt>
                <c:pt idx="168">
                  <c:v>359</c:v>
                </c:pt>
                <c:pt idx="169">
                  <c:v>360</c:v>
                </c:pt>
                <c:pt idx="170">
                  <c:v>361</c:v>
                </c:pt>
                <c:pt idx="171">
                  <c:v>362</c:v>
                </c:pt>
                <c:pt idx="172">
                  <c:v>363</c:v>
                </c:pt>
                <c:pt idx="173">
                  <c:v>364</c:v>
                </c:pt>
                <c:pt idx="174">
                  <c:v>365</c:v>
                </c:pt>
                <c:pt idx="175">
                  <c:v>366</c:v>
                </c:pt>
                <c:pt idx="176">
                  <c:v>367</c:v>
                </c:pt>
                <c:pt idx="177">
                  <c:v>368</c:v>
                </c:pt>
                <c:pt idx="178">
                  <c:v>369</c:v>
                </c:pt>
                <c:pt idx="179">
                  <c:v>370</c:v>
                </c:pt>
                <c:pt idx="180">
                  <c:v>371</c:v>
                </c:pt>
                <c:pt idx="181">
                  <c:v>372</c:v>
                </c:pt>
                <c:pt idx="182">
                  <c:v>373</c:v>
                </c:pt>
                <c:pt idx="183">
                  <c:v>374</c:v>
                </c:pt>
                <c:pt idx="184">
                  <c:v>375</c:v>
                </c:pt>
                <c:pt idx="185">
                  <c:v>376</c:v>
                </c:pt>
                <c:pt idx="186">
                  <c:v>377</c:v>
                </c:pt>
                <c:pt idx="187">
                  <c:v>378</c:v>
                </c:pt>
                <c:pt idx="188">
                  <c:v>379</c:v>
                </c:pt>
                <c:pt idx="189">
                  <c:v>380</c:v>
                </c:pt>
                <c:pt idx="190">
                  <c:v>381</c:v>
                </c:pt>
              </c:numCache>
            </c:numRef>
          </c:xVal>
          <c:yVal>
            <c:numRef>
              <c:f>Graph!$G$193:$G$381</c:f>
              <c:numCache>
                <c:formatCode>General</c:formatCode>
                <c:ptCount val="18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B6-4FE3-AF11-E3C188B393D9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Graph!$A$192:$A$382</c:f>
              <c:numCache>
                <c:formatCode>General</c:formatCode>
                <c:ptCount val="191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227</c:v>
                </c:pt>
                <c:pt idx="37">
                  <c:v>228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232</c:v>
                </c:pt>
                <c:pt idx="42">
                  <c:v>233</c:v>
                </c:pt>
                <c:pt idx="43">
                  <c:v>234</c:v>
                </c:pt>
                <c:pt idx="44">
                  <c:v>235</c:v>
                </c:pt>
                <c:pt idx="45">
                  <c:v>236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240</c:v>
                </c:pt>
                <c:pt idx="50">
                  <c:v>241</c:v>
                </c:pt>
                <c:pt idx="51">
                  <c:v>242</c:v>
                </c:pt>
                <c:pt idx="52">
                  <c:v>243</c:v>
                </c:pt>
                <c:pt idx="53">
                  <c:v>244</c:v>
                </c:pt>
                <c:pt idx="54">
                  <c:v>245</c:v>
                </c:pt>
                <c:pt idx="55">
                  <c:v>246</c:v>
                </c:pt>
                <c:pt idx="56">
                  <c:v>247</c:v>
                </c:pt>
                <c:pt idx="57">
                  <c:v>248</c:v>
                </c:pt>
                <c:pt idx="58">
                  <c:v>249</c:v>
                </c:pt>
                <c:pt idx="59">
                  <c:v>250</c:v>
                </c:pt>
                <c:pt idx="60">
                  <c:v>251</c:v>
                </c:pt>
                <c:pt idx="61">
                  <c:v>252</c:v>
                </c:pt>
                <c:pt idx="62">
                  <c:v>253</c:v>
                </c:pt>
                <c:pt idx="63">
                  <c:v>254</c:v>
                </c:pt>
                <c:pt idx="64">
                  <c:v>255</c:v>
                </c:pt>
                <c:pt idx="65">
                  <c:v>256</c:v>
                </c:pt>
                <c:pt idx="66">
                  <c:v>257</c:v>
                </c:pt>
                <c:pt idx="67">
                  <c:v>258</c:v>
                </c:pt>
                <c:pt idx="68">
                  <c:v>259</c:v>
                </c:pt>
                <c:pt idx="69">
                  <c:v>260</c:v>
                </c:pt>
                <c:pt idx="70">
                  <c:v>261</c:v>
                </c:pt>
                <c:pt idx="71">
                  <c:v>262</c:v>
                </c:pt>
                <c:pt idx="72">
                  <c:v>263</c:v>
                </c:pt>
                <c:pt idx="73">
                  <c:v>264</c:v>
                </c:pt>
                <c:pt idx="74">
                  <c:v>265</c:v>
                </c:pt>
                <c:pt idx="75">
                  <c:v>266</c:v>
                </c:pt>
                <c:pt idx="76">
                  <c:v>267</c:v>
                </c:pt>
                <c:pt idx="77">
                  <c:v>268</c:v>
                </c:pt>
                <c:pt idx="78">
                  <c:v>269</c:v>
                </c:pt>
                <c:pt idx="79">
                  <c:v>270</c:v>
                </c:pt>
                <c:pt idx="80">
                  <c:v>271</c:v>
                </c:pt>
                <c:pt idx="81">
                  <c:v>272</c:v>
                </c:pt>
                <c:pt idx="82">
                  <c:v>273</c:v>
                </c:pt>
                <c:pt idx="83">
                  <c:v>274</c:v>
                </c:pt>
                <c:pt idx="84">
                  <c:v>275</c:v>
                </c:pt>
                <c:pt idx="85">
                  <c:v>276</c:v>
                </c:pt>
                <c:pt idx="86">
                  <c:v>277</c:v>
                </c:pt>
                <c:pt idx="87">
                  <c:v>278</c:v>
                </c:pt>
                <c:pt idx="88">
                  <c:v>279</c:v>
                </c:pt>
                <c:pt idx="89">
                  <c:v>280</c:v>
                </c:pt>
                <c:pt idx="90">
                  <c:v>281</c:v>
                </c:pt>
                <c:pt idx="91">
                  <c:v>282</c:v>
                </c:pt>
                <c:pt idx="92">
                  <c:v>283</c:v>
                </c:pt>
                <c:pt idx="93">
                  <c:v>284</c:v>
                </c:pt>
                <c:pt idx="94">
                  <c:v>285</c:v>
                </c:pt>
                <c:pt idx="95">
                  <c:v>286</c:v>
                </c:pt>
                <c:pt idx="96">
                  <c:v>287</c:v>
                </c:pt>
                <c:pt idx="97">
                  <c:v>288</c:v>
                </c:pt>
                <c:pt idx="98">
                  <c:v>289</c:v>
                </c:pt>
                <c:pt idx="99">
                  <c:v>290</c:v>
                </c:pt>
                <c:pt idx="100">
                  <c:v>291</c:v>
                </c:pt>
                <c:pt idx="101">
                  <c:v>292</c:v>
                </c:pt>
                <c:pt idx="102">
                  <c:v>293</c:v>
                </c:pt>
                <c:pt idx="103">
                  <c:v>294</c:v>
                </c:pt>
                <c:pt idx="104">
                  <c:v>295</c:v>
                </c:pt>
                <c:pt idx="105">
                  <c:v>296</c:v>
                </c:pt>
                <c:pt idx="106">
                  <c:v>297</c:v>
                </c:pt>
                <c:pt idx="107">
                  <c:v>298</c:v>
                </c:pt>
                <c:pt idx="108">
                  <c:v>299</c:v>
                </c:pt>
                <c:pt idx="109">
                  <c:v>300</c:v>
                </c:pt>
                <c:pt idx="110">
                  <c:v>301</c:v>
                </c:pt>
                <c:pt idx="111">
                  <c:v>302</c:v>
                </c:pt>
                <c:pt idx="112">
                  <c:v>303</c:v>
                </c:pt>
                <c:pt idx="113">
                  <c:v>304</c:v>
                </c:pt>
                <c:pt idx="114">
                  <c:v>305</c:v>
                </c:pt>
                <c:pt idx="115">
                  <c:v>306</c:v>
                </c:pt>
                <c:pt idx="116">
                  <c:v>307</c:v>
                </c:pt>
                <c:pt idx="117">
                  <c:v>308</c:v>
                </c:pt>
                <c:pt idx="118">
                  <c:v>309</c:v>
                </c:pt>
                <c:pt idx="119">
                  <c:v>310</c:v>
                </c:pt>
                <c:pt idx="120">
                  <c:v>311</c:v>
                </c:pt>
                <c:pt idx="121">
                  <c:v>312</c:v>
                </c:pt>
                <c:pt idx="122">
                  <c:v>313</c:v>
                </c:pt>
                <c:pt idx="123">
                  <c:v>314</c:v>
                </c:pt>
                <c:pt idx="124">
                  <c:v>315</c:v>
                </c:pt>
                <c:pt idx="125">
                  <c:v>316</c:v>
                </c:pt>
                <c:pt idx="126">
                  <c:v>317</c:v>
                </c:pt>
                <c:pt idx="127">
                  <c:v>318</c:v>
                </c:pt>
                <c:pt idx="128">
                  <c:v>319</c:v>
                </c:pt>
                <c:pt idx="129">
                  <c:v>320</c:v>
                </c:pt>
                <c:pt idx="130">
                  <c:v>321</c:v>
                </c:pt>
                <c:pt idx="131">
                  <c:v>322</c:v>
                </c:pt>
                <c:pt idx="132">
                  <c:v>323</c:v>
                </c:pt>
                <c:pt idx="133">
                  <c:v>324</c:v>
                </c:pt>
                <c:pt idx="134">
                  <c:v>325</c:v>
                </c:pt>
                <c:pt idx="135">
                  <c:v>326</c:v>
                </c:pt>
                <c:pt idx="136">
                  <c:v>327</c:v>
                </c:pt>
                <c:pt idx="137">
                  <c:v>328</c:v>
                </c:pt>
                <c:pt idx="138">
                  <c:v>329</c:v>
                </c:pt>
                <c:pt idx="139">
                  <c:v>330</c:v>
                </c:pt>
                <c:pt idx="140">
                  <c:v>331</c:v>
                </c:pt>
                <c:pt idx="141">
                  <c:v>332</c:v>
                </c:pt>
                <c:pt idx="142">
                  <c:v>333</c:v>
                </c:pt>
                <c:pt idx="143">
                  <c:v>334</c:v>
                </c:pt>
                <c:pt idx="144">
                  <c:v>335</c:v>
                </c:pt>
                <c:pt idx="145">
                  <c:v>336</c:v>
                </c:pt>
                <c:pt idx="146">
                  <c:v>337</c:v>
                </c:pt>
                <c:pt idx="147">
                  <c:v>338</c:v>
                </c:pt>
                <c:pt idx="148">
                  <c:v>339</c:v>
                </c:pt>
                <c:pt idx="149">
                  <c:v>340</c:v>
                </c:pt>
                <c:pt idx="150">
                  <c:v>341</c:v>
                </c:pt>
                <c:pt idx="151">
                  <c:v>342</c:v>
                </c:pt>
                <c:pt idx="152">
                  <c:v>343</c:v>
                </c:pt>
                <c:pt idx="153">
                  <c:v>344</c:v>
                </c:pt>
                <c:pt idx="154">
                  <c:v>345</c:v>
                </c:pt>
                <c:pt idx="155">
                  <c:v>346</c:v>
                </c:pt>
                <c:pt idx="156">
                  <c:v>347</c:v>
                </c:pt>
                <c:pt idx="157">
                  <c:v>348</c:v>
                </c:pt>
                <c:pt idx="158">
                  <c:v>349</c:v>
                </c:pt>
                <c:pt idx="159">
                  <c:v>350</c:v>
                </c:pt>
                <c:pt idx="160">
                  <c:v>351</c:v>
                </c:pt>
                <c:pt idx="161">
                  <c:v>352</c:v>
                </c:pt>
                <c:pt idx="162">
                  <c:v>353</c:v>
                </c:pt>
                <c:pt idx="163">
                  <c:v>354</c:v>
                </c:pt>
                <c:pt idx="164">
                  <c:v>355</c:v>
                </c:pt>
                <c:pt idx="165">
                  <c:v>356</c:v>
                </c:pt>
                <c:pt idx="166">
                  <c:v>357</c:v>
                </c:pt>
                <c:pt idx="167">
                  <c:v>358</c:v>
                </c:pt>
                <c:pt idx="168">
                  <c:v>359</c:v>
                </c:pt>
                <c:pt idx="169">
                  <c:v>360</c:v>
                </c:pt>
                <c:pt idx="170">
                  <c:v>361</c:v>
                </c:pt>
                <c:pt idx="171">
                  <c:v>362</c:v>
                </c:pt>
                <c:pt idx="172">
                  <c:v>363</c:v>
                </c:pt>
                <c:pt idx="173">
                  <c:v>364</c:v>
                </c:pt>
                <c:pt idx="174">
                  <c:v>365</c:v>
                </c:pt>
                <c:pt idx="175">
                  <c:v>366</c:v>
                </c:pt>
                <c:pt idx="176">
                  <c:v>367</c:v>
                </c:pt>
                <c:pt idx="177">
                  <c:v>368</c:v>
                </c:pt>
                <c:pt idx="178">
                  <c:v>369</c:v>
                </c:pt>
                <c:pt idx="179">
                  <c:v>370</c:v>
                </c:pt>
                <c:pt idx="180">
                  <c:v>371</c:v>
                </c:pt>
                <c:pt idx="181">
                  <c:v>372</c:v>
                </c:pt>
                <c:pt idx="182">
                  <c:v>373</c:v>
                </c:pt>
                <c:pt idx="183">
                  <c:v>374</c:v>
                </c:pt>
                <c:pt idx="184">
                  <c:v>375</c:v>
                </c:pt>
                <c:pt idx="185">
                  <c:v>376</c:v>
                </c:pt>
                <c:pt idx="186">
                  <c:v>377</c:v>
                </c:pt>
                <c:pt idx="187">
                  <c:v>378</c:v>
                </c:pt>
                <c:pt idx="188">
                  <c:v>379</c:v>
                </c:pt>
                <c:pt idx="189">
                  <c:v>380</c:v>
                </c:pt>
                <c:pt idx="190">
                  <c:v>381</c:v>
                </c:pt>
              </c:numCache>
            </c:numRef>
          </c:xVal>
          <c:yVal>
            <c:numRef>
              <c:f>Graph!$H$193:$H$381</c:f>
              <c:numCache>
                <c:formatCode>General</c:formatCode>
                <c:ptCount val="18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B6-4FE3-AF11-E3C188B39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88048"/>
        <c:axId val="2084787568"/>
      </c:scatterChart>
      <c:valAx>
        <c:axId val="2084788048"/>
        <c:scaling>
          <c:orientation val="minMax"/>
          <c:max val="381"/>
          <c:min val="191"/>
        </c:scaling>
        <c:delete val="0"/>
        <c:axPos val="b"/>
        <c:numFmt formatCode="General" sourceLinked="1"/>
        <c:majorTickMark val="out"/>
        <c:minorTickMark val="none"/>
        <c:tickLblPos val="nextTo"/>
        <c:crossAx val="2084787568"/>
        <c:crosses val="autoZero"/>
        <c:crossBetween val="midCat"/>
      </c:valAx>
      <c:valAx>
        <c:axId val="2084787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847880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Graph!$A$384:$A$561</c:f>
              <c:numCache>
                <c:formatCode>General</c:formatCode>
                <c:ptCount val="178"/>
                <c:pt idx="0">
                  <c:v>383</c:v>
                </c:pt>
                <c:pt idx="1">
                  <c:v>384</c:v>
                </c:pt>
                <c:pt idx="2">
                  <c:v>385</c:v>
                </c:pt>
                <c:pt idx="3">
                  <c:v>386</c:v>
                </c:pt>
                <c:pt idx="4">
                  <c:v>387</c:v>
                </c:pt>
                <c:pt idx="5">
                  <c:v>388</c:v>
                </c:pt>
                <c:pt idx="6">
                  <c:v>389</c:v>
                </c:pt>
                <c:pt idx="7">
                  <c:v>390</c:v>
                </c:pt>
                <c:pt idx="8">
                  <c:v>391</c:v>
                </c:pt>
                <c:pt idx="9">
                  <c:v>392</c:v>
                </c:pt>
                <c:pt idx="10">
                  <c:v>393</c:v>
                </c:pt>
                <c:pt idx="11">
                  <c:v>394</c:v>
                </c:pt>
                <c:pt idx="12">
                  <c:v>395</c:v>
                </c:pt>
                <c:pt idx="13">
                  <c:v>396</c:v>
                </c:pt>
                <c:pt idx="14">
                  <c:v>397</c:v>
                </c:pt>
                <c:pt idx="15">
                  <c:v>398</c:v>
                </c:pt>
                <c:pt idx="16">
                  <c:v>399</c:v>
                </c:pt>
                <c:pt idx="17">
                  <c:v>400</c:v>
                </c:pt>
                <c:pt idx="18">
                  <c:v>401</c:v>
                </c:pt>
                <c:pt idx="19">
                  <c:v>402</c:v>
                </c:pt>
                <c:pt idx="20">
                  <c:v>403</c:v>
                </c:pt>
                <c:pt idx="21">
                  <c:v>404</c:v>
                </c:pt>
                <c:pt idx="22">
                  <c:v>405</c:v>
                </c:pt>
                <c:pt idx="23">
                  <c:v>406</c:v>
                </c:pt>
                <c:pt idx="24">
                  <c:v>407</c:v>
                </c:pt>
                <c:pt idx="25">
                  <c:v>408</c:v>
                </c:pt>
                <c:pt idx="26">
                  <c:v>409</c:v>
                </c:pt>
                <c:pt idx="27">
                  <c:v>410</c:v>
                </c:pt>
                <c:pt idx="28">
                  <c:v>411</c:v>
                </c:pt>
                <c:pt idx="29">
                  <c:v>412</c:v>
                </c:pt>
                <c:pt idx="30">
                  <c:v>413</c:v>
                </c:pt>
                <c:pt idx="31">
                  <c:v>414</c:v>
                </c:pt>
                <c:pt idx="32">
                  <c:v>415</c:v>
                </c:pt>
                <c:pt idx="33">
                  <c:v>416</c:v>
                </c:pt>
                <c:pt idx="34">
                  <c:v>417</c:v>
                </c:pt>
                <c:pt idx="35">
                  <c:v>418</c:v>
                </c:pt>
                <c:pt idx="36">
                  <c:v>419</c:v>
                </c:pt>
                <c:pt idx="37">
                  <c:v>420</c:v>
                </c:pt>
                <c:pt idx="38">
                  <c:v>421</c:v>
                </c:pt>
                <c:pt idx="39">
                  <c:v>422</c:v>
                </c:pt>
                <c:pt idx="40">
                  <c:v>423</c:v>
                </c:pt>
                <c:pt idx="41">
                  <c:v>424</c:v>
                </c:pt>
                <c:pt idx="42">
                  <c:v>425</c:v>
                </c:pt>
                <c:pt idx="43">
                  <c:v>426</c:v>
                </c:pt>
                <c:pt idx="44">
                  <c:v>427</c:v>
                </c:pt>
                <c:pt idx="45">
                  <c:v>428</c:v>
                </c:pt>
                <c:pt idx="46">
                  <c:v>429</c:v>
                </c:pt>
                <c:pt idx="47">
                  <c:v>430</c:v>
                </c:pt>
                <c:pt idx="48">
                  <c:v>431</c:v>
                </c:pt>
                <c:pt idx="49">
                  <c:v>432</c:v>
                </c:pt>
                <c:pt idx="50">
                  <c:v>433</c:v>
                </c:pt>
                <c:pt idx="51">
                  <c:v>434</c:v>
                </c:pt>
                <c:pt idx="52">
                  <c:v>435</c:v>
                </c:pt>
                <c:pt idx="53">
                  <c:v>436</c:v>
                </c:pt>
                <c:pt idx="54">
                  <c:v>437</c:v>
                </c:pt>
                <c:pt idx="55">
                  <c:v>438</c:v>
                </c:pt>
                <c:pt idx="56">
                  <c:v>439</c:v>
                </c:pt>
                <c:pt idx="57">
                  <c:v>440</c:v>
                </c:pt>
                <c:pt idx="58">
                  <c:v>441</c:v>
                </c:pt>
                <c:pt idx="59">
                  <c:v>442</c:v>
                </c:pt>
                <c:pt idx="60">
                  <c:v>443</c:v>
                </c:pt>
                <c:pt idx="61">
                  <c:v>444</c:v>
                </c:pt>
                <c:pt idx="62">
                  <c:v>445</c:v>
                </c:pt>
                <c:pt idx="63">
                  <c:v>446</c:v>
                </c:pt>
                <c:pt idx="64">
                  <c:v>447</c:v>
                </c:pt>
                <c:pt idx="65">
                  <c:v>448</c:v>
                </c:pt>
                <c:pt idx="66">
                  <c:v>449</c:v>
                </c:pt>
                <c:pt idx="67">
                  <c:v>450</c:v>
                </c:pt>
                <c:pt idx="68">
                  <c:v>451</c:v>
                </c:pt>
                <c:pt idx="69">
                  <c:v>452</c:v>
                </c:pt>
                <c:pt idx="70">
                  <c:v>453</c:v>
                </c:pt>
                <c:pt idx="71">
                  <c:v>454</c:v>
                </c:pt>
                <c:pt idx="72">
                  <c:v>455</c:v>
                </c:pt>
                <c:pt idx="73">
                  <c:v>456</c:v>
                </c:pt>
                <c:pt idx="74">
                  <c:v>457</c:v>
                </c:pt>
                <c:pt idx="75">
                  <c:v>458</c:v>
                </c:pt>
                <c:pt idx="76">
                  <c:v>459</c:v>
                </c:pt>
                <c:pt idx="77">
                  <c:v>460</c:v>
                </c:pt>
                <c:pt idx="78">
                  <c:v>461</c:v>
                </c:pt>
                <c:pt idx="79">
                  <c:v>462</c:v>
                </c:pt>
                <c:pt idx="80">
                  <c:v>463</c:v>
                </c:pt>
                <c:pt idx="81">
                  <c:v>464</c:v>
                </c:pt>
                <c:pt idx="82">
                  <c:v>465</c:v>
                </c:pt>
                <c:pt idx="83">
                  <c:v>466</c:v>
                </c:pt>
                <c:pt idx="84">
                  <c:v>467</c:v>
                </c:pt>
                <c:pt idx="85">
                  <c:v>468</c:v>
                </c:pt>
                <c:pt idx="86">
                  <c:v>469</c:v>
                </c:pt>
                <c:pt idx="87">
                  <c:v>470</c:v>
                </c:pt>
                <c:pt idx="88">
                  <c:v>471</c:v>
                </c:pt>
                <c:pt idx="89">
                  <c:v>472</c:v>
                </c:pt>
                <c:pt idx="90">
                  <c:v>473</c:v>
                </c:pt>
                <c:pt idx="91">
                  <c:v>474</c:v>
                </c:pt>
                <c:pt idx="92">
                  <c:v>475</c:v>
                </c:pt>
                <c:pt idx="93">
                  <c:v>476</c:v>
                </c:pt>
                <c:pt idx="94">
                  <c:v>477</c:v>
                </c:pt>
                <c:pt idx="95">
                  <c:v>478</c:v>
                </c:pt>
                <c:pt idx="96">
                  <c:v>479</c:v>
                </c:pt>
                <c:pt idx="97">
                  <c:v>480</c:v>
                </c:pt>
                <c:pt idx="98">
                  <c:v>481</c:v>
                </c:pt>
                <c:pt idx="99">
                  <c:v>482</c:v>
                </c:pt>
                <c:pt idx="100">
                  <c:v>483</c:v>
                </c:pt>
                <c:pt idx="101">
                  <c:v>484</c:v>
                </c:pt>
                <c:pt idx="102">
                  <c:v>485</c:v>
                </c:pt>
                <c:pt idx="103">
                  <c:v>486</c:v>
                </c:pt>
                <c:pt idx="104">
                  <c:v>487</c:v>
                </c:pt>
                <c:pt idx="105">
                  <c:v>488</c:v>
                </c:pt>
                <c:pt idx="106">
                  <c:v>489</c:v>
                </c:pt>
                <c:pt idx="107">
                  <c:v>490</c:v>
                </c:pt>
                <c:pt idx="108">
                  <c:v>491</c:v>
                </c:pt>
                <c:pt idx="109">
                  <c:v>492</c:v>
                </c:pt>
                <c:pt idx="110">
                  <c:v>493</c:v>
                </c:pt>
                <c:pt idx="111">
                  <c:v>494</c:v>
                </c:pt>
                <c:pt idx="112">
                  <c:v>495</c:v>
                </c:pt>
                <c:pt idx="113">
                  <c:v>496</c:v>
                </c:pt>
                <c:pt idx="114">
                  <c:v>497</c:v>
                </c:pt>
                <c:pt idx="115">
                  <c:v>498</c:v>
                </c:pt>
                <c:pt idx="116">
                  <c:v>499</c:v>
                </c:pt>
                <c:pt idx="117">
                  <c:v>500</c:v>
                </c:pt>
                <c:pt idx="118">
                  <c:v>501</c:v>
                </c:pt>
                <c:pt idx="119">
                  <c:v>502</c:v>
                </c:pt>
                <c:pt idx="120">
                  <c:v>503</c:v>
                </c:pt>
                <c:pt idx="121">
                  <c:v>504</c:v>
                </c:pt>
                <c:pt idx="122">
                  <c:v>505</c:v>
                </c:pt>
                <c:pt idx="123">
                  <c:v>506</c:v>
                </c:pt>
                <c:pt idx="124">
                  <c:v>507</c:v>
                </c:pt>
                <c:pt idx="125">
                  <c:v>508</c:v>
                </c:pt>
                <c:pt idx="126">
                  <c:v>509</c:v>
                </c:pt>
                <c:pt idx="127">
                  <c:v>510</c:v>
                </c:pt>
                <c:pt idx="128">
                  <c:v>511</c:v>
                </c:pt>
                <c:pt idx="129">
                  <c:v>512</c:v>
                </c:pt>
                <c:pt idx="130">
                  <c:v>513</c:v>
                </c:pt>
                <c:pt idx="131">
                  <c:v>514</c:v>
                </c:pt>
                <c:pt idx="132">
                  <c:v>515</c:v>
                </c:pt>
                <c:pt idx="133">
                  <c:v>516</c:v>
                </c:pt>
                <c:pt idx="134">
                  <c:v>517</c:v>
                </c:pt>
                <c:pt idx="135">
                  <c:v>518</c:v>
                </c:pt>
                <c:pt idx="136">
                  <c:v>519</c:v>
                </c:pt>
                <c:pt idx="137">
                  <c:v>520</c:v>
                </c:pt>
                <c:pt idx="138">
                  <c:v>521</c:v>
                </c:pt>
                <c:pt idx="139">
                  <c:v>522</c:v>
                </c:pt>
                <c:pt idx="140">
                  <c:v>523</c:v>
                </c:pt>
                <c:pt idx="141">
                  <c:v>524</c:v>
                </c:pt>
                <c:pt idx="142">
                  <c:v>525</c:v>
                </c:pt>
                <c:pt idx="143">
                  <c:v>526</c:v>
                </c:pt>
                <c:pt idx="144">
                  <c:v>527</c:v>
                </c:pt>
                <c:pt idx="145">
                  <c:v>528</c:v>
                </c:pt>
                <c:pt idx="146">
                  <c:v>529</c:v>
                </c:pt>
                <c:pt idx="147">
                  <c:v>530</c:v>
                </c:pt>
                <c:pt idx="148">
                  <c:v>531</c:v>
                </c:pt>
                <c:pt idx="149">
                  <c:v>532</c:v>
                </c:pt>
                <c:pt idx="150">
                  <c:v>533</c:v>
                </c:pt>
                <c:pt idx="151">
                  <c:v>534</c:v>
                </c:pt>
                <c:pt idx="152">
                  <c:v>535</c:v>
                </c:pt>
                <c:pt idx="153">
                  <c:v>536</c:v>
                </c:pt>
                <c:pt idx="154">
                  <c:v>537</c:v>
                </c:pt>
                <c:pt idx="155">
                  <c:v>538</c:v>
                </c:pt>
                <c:pt idx="156">
                  <c:v>539</c:v>
                </c:pt>
                <c:pt idx="157">
                  <c:v>540</c:v>
                </c:pt>
                <c:pt idx="158">
                  <c:v>541</c:v>
                </c:pt>
                <c:pt idx="159">
                  <c:v>542</c:v>
                </c:pt>
                <c:pt idx="160">
                  <c:v>543</c:v>
                </c:pt>
                <c:pt idx="161">
                  <c:v>544</c:v>
                </c:pt>
                <c:pt idx="162">
                  <c:v>545</c:v>
                </c:pt>
                <c:pt idx="163">
                  <c:v>546</c:v>
                </c:pt>
                <c:pt idx="164">
                  <c:v>547</c:v>
                </c:pt>
                <c:pt idx="165">
                  <c:v>548</c:v>
                </c:pt>
                <c:pt idx="166">
                  <c:v>549</c:v>
                </c:pt>
                <c:pt idx="167">
                  <c:v>550</c:v>
                </c:pt>
                <c:pt idx="168">
                  <c:v>551</c:v>
                </c:pt>
                <c:pt idx="169">
                  <c:v>552</c:v>
                </c:pt>
                <c:pt idx="170">
                  <c:v>553</c:v>
                </c:pt>
                <c:pt idx="171">
                  <c:v>554</c:v>
                </c:pt>
                <c:pt idx="172">
                  <c:v>555</c:v>
                </c:pt>
                <c:pt idx="173">
                  <c:v>556</c:v>
                </c:pt>
                <c:pt idx="174">
                  <c:v>557</c:v>
                </c:pt>
                <c:pt idx="175">
                  <c:v>558</c:v>
                </c:pt>
                <c:pt idx="176">
                  <c:v>559</c:v>
                </c:pt>
                <c:pt idx="177">
                  <c:v>560</c:v>
                </c:pt>
              </c:numCache>
            </c:numRef>
          </c:xVal>
          <c:yVal>
            <c:numRef>
              <c:f>Graph!$D$385:$D$560</c:f>
              <c:numCache>
                <c:formatCode>General</c:formatCode>
                <c:ptCount val="176"/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6-4DCA-8E30-A165026E7E19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Graph!$A$384:$A$561</c:f>
              <c:numCache>
                <c:formatCode>General</c:formatCode>
                <c:ptCount val="178"/>
                <c:pt idx="0">
                  <c:v>383</c:v>
                </c:pt>
                <c:pt idx="1">
                  <c:v>384</c:v>
                </c:pt>
                <c:pt idx="2">
                  <c:v>385</c:v>
                </c:pt>
                <c:pt idx="3">
                  <c:v>386</c:v>
                </c:pt>
                <c:pt idx="4">
                  <c:v>387</c:v>
                </c:pt>
                <c:pt idx="5">
                  <c:v>388</c:v>
                </c:pt>
                <c:pt idx="6">
                  <c:v>389</c:v>
                </c:pt>
                <c:pt idx="7">
                  <c:v>390</c:v>
                </c:pt>
                <c:pt idx="8">
                  <c:v>391</c:v>
                </c:pt>
                <c:pt idx="9">
                  <c:v>392</c:v>
                </c:pt>
                <c:pt idx="10">
                  <c:v>393</c:v>
                </c:pt>
                <c:pt idx="11">
                  <c:v>394</c:v>
                </c:pt>
                <c:pt idx="12">
                  <c:v>395</c:v>
                </c:pt>
                <c:pt idx="13">
                  <c:v>396</c:v>
                </c:pt>
                <c:pt idx="14">
                  <c:v>397</c:v>
                </c:pt>
                <c:pt idx="15">
                  <c:v>398</c:v>
                </c:pt>
                <c:pt idx="16">
                  <c:v>399</c:v>
                </c:pt>
                <c:pt idx="17">
                  <c:v>400</c:v>
                </c:pt>
                <c:pt idx="18">
                  <c:v>401</c:v>
                </c:pt>
                <c:pt idx="19">
                  <c:v>402</c:v>
                </c:pt>
                <c:pt idx="20">
                  <c:v>403</c:v>
                </c:pt>
                <c:pt idx="21">
                  <c:v>404</c:v>
                </c:pt>
                <c:pt idx="22">
                  <c:v>405</c:v>
                </c:pt>
                <c:pt idx="23">
                  <c:v>406</c:v>
                </c:pt>
                <c:pt idx="24">
                  <c:v>407</c:v>
                </c:pt>
                <c:pt idx="25">
                  <c:v>408</c:v>
                </c:pt>
                <c:pt idx="26">
                  <c:v>409</c:v>
                </c:pt>
                <c:pt idx="27">
                  <c:v>410</c:v>
                </c:pt>
                <c:pt idx="28">
                  <c:v>411</c:v>
                </c:pt>
                <c:pt idx="29">
                  <c:v>412</c:v>
                </c:pt>
                <c:pt idx="30">
                  <c:v>413</c:v>
                </c:pt>
                <c:pt idx="31">
                  <c:v>414</c:v>
                </c:pt>
                <c:pt idx="32">
                  <c:v>415</c:v>
                </c:pt>
                <c:pt idx="33">
                  <c:v>416</c:v>
                </c:pt>
                <c:pt idx="34">
                  <c:v>417</c:v>
                </c:pt>
                <c:pt idx="35">
                  <c:v>418</c:v>
                </c:pt>
                <c:pt idx="36">
                  <c:v>419</c:v>
                </c:pt>
                <c:pt idx="37">
                  <c:v>420</c:v>
                </c:pt>
                <c:pt idx="38">
                  <c:v>421</c:v>
                </c:pt>
                <c:pt idx="39">
                  <c:v>422</c:v>
                </c:pt>
                <c:pt idx="40">
                  <c:v>423</c:v>
                </c:pt>
                <c:pt idx="41">
                  <c:v>424</c:v>
                </c:pt>
                <c:pt idx="42">
                  <c:v>425</c:v>
                </c:pt>
                <c:pt idx="43">
                  <c:v>426</c:v>
                </c:pt>
                <c:pt idx="44">
                  <c:v>427</c:v>
                </c:pt>
                <c:pt idx="45">
                  <c:v>428</c:v>
                </c:pt>
                <c:pt idx="46">
                  <c:v>429</c:v>
                </c:pt>
                <c:pt idx="47">
                  <c:v>430</c:v>
                </c:pt>
                <c:pt idx="48">
                  <c:v>431</c:v>
                </c:pt>
                <c:pt idx="49">
                  <c:v>432</c:v>
                </c:pt>
                <c:pt idx="50">
                  <c:v>433</c:v>
                </c:pt>
                <c:pt idx="51">
                  <c:v>434</c:v>
                </c:pt>
                <c:pt idx="52">
                  <c:v>435</c:v>
                </c:pt>
                <c:pt idx="53">
                  <c:v>436</c:v>
                </c:pt>
                <c:pt idx="54">
                  <c:v>437</c:v>
                </c:pt>
                <c:pt idx="55">
                  <c:v>438</c:v>
                </c:pt>
                <c:pt idx="56">
                  <c:v>439</c:v>
                </c:pt>
                <c:pt idx="57">
                  <c:v>440</c:v>
                </c:pt>
                <c:pt idx="58">
                  <c:v>441</c:v>
                </c:pt>
                <c:pt idx="59">
                  <c:v>442</c:v>
                </c:pt>
                <c:pt idx="60">
                  <c:v>443</c:v>
                </c:pt>
                <c:pt idx="61">
                  <c:v>444</c:v>
                </c:pt>
                <c:pt idx="62">
                  <c:v>445</c:v>
                </c:pt>
                <c:pt idx="63">
                  <c:v>446</c:v>
                </c:pt>
                <c:pt idx="64">
                  <c:v>447</c:v>
                </c:pt>
                <c:pt idx="65">
                  <c:v>448</c:v>
                </c:pt>
                <c:pt idx="66">
                  <c:v>449</c:v>
                </c:pt>
                <c:pt idx="67">
                  <c:v>450</c:v>
                </c:pt>
                <c:pt idx="68">
                  <c:v>451</c:v>
                </c:pt>
                <c:pt idx="69">
                  <c:v>452</c:v>
                </c:pt>
                <c:pt idx="70">
                  <c:v>453</c:v>
                </c:pt>
                <c:pt idx="71">
                  <c:v>454</c:v>
                </c:pt>
                <c:pt idx="72">
                  <c:v>455</c:v>
                </c:pt>
                <c:pt idx="73">
                  <c:v>456</c:v>
                </c:pt>
                <c:pt idx="74">
                  <c:v>457</c:v>
                </c:pt>
                <c:pt idx="75">
                  <c:v>458</c:v>
                </c:pt>
                <c:pt idx="76">
                  <c:v>459</c:v>
                </c:pt>
                <c:pt idx="77">
                  <c:v>460</c:v>
                </c:pt>
                <c:pt idx="78">
                  <c:v>461</c:v>
                </c:pt>
                <c:pt idx="79">
                  <c:v>462</c:v>
                </c:pt>
                <c:pt idx="80">
                  <c:v>463</c:v>
                </c:pt>
                <c:pt idx="81">
                  <c:v>464</c:v>
                </c:pt>
                <c:pt idx="82">
                  <c:v>465</c:v>
                </c:pt>
                <c:pt idx="83">
                  <c:v>466</c:v>
                </c:pt>
                <c:pt idx="84">
                  <c:v>467</c:v>
                </c:pt>
                <c:pt idx="85">
                  <c:v>468</c:v>
                </c:pt>
                <c:pt idx="86">
                  <c:v>469</c:v>
                </c:pt>
                <c:pt idx="87">
                  <c:v>470</c:v>
                </c:pt>
                <c:pt idx="88">
                  <c:v>471</c:v>
                </c:pt>
                <c:pt idx="89">
                  <c:v>472</c:v>
                </c:pt>
                <c:pt idx="90">
                  <c:v>473</c:v>
                </c:pt>
                <c:pt idx="91">
                  <c:v>474</c:v>
                </c:pt>
                <c:pt idx="92">
                  <c:v>475</c:v>
                </c:pt>
                <c:pt idx="93">
                  <c:v>476</c:v>
                </c:pt>
                <c:pt idx="94">
                  <c:v>477</c:v>
                </c:pt>
                <c:pt idx="95">
                  <c:v>478</c:v>
                </c:pt>
                <c:pt idx="96">
                  <c:v>479</c:v>
                </c:pt>
                <c:pt idx="97">
                  <c:v>480</c:v>
                </c:pt>
                <c:pt idx="98">
                  <c:v>481</c:v>
                </c:pt>
                <c:pt idx="99">
                  <c:v>482</c:v>
                </c:pt>
                <c:pt idx="100">
                  <c:v>483</c:v>
                </c:pt>
                <c:pt idx="101">
                  <c:v>484</c:v>
                </c:pt>
                <c:pt idx="102">
                  <c:v>485</c:v>
                </c:pt>
                <c:pt idx="103">
                  <c:v>486</c:v>
                </c:pt>
                <c:pt idx="104">
                  <c:v>487</c:v>
                </c:pt>
                <c:pt idx="105">
                  <c:v>488</c:v>
                </c:pt>
                <c:pt idx="106">
                  <c:v>489</c:v>
                </c:pt>
                <c:pt idx="107">
                  <c:v>490</c:v>
                </c:pt>
                <c:pt idx="108">
                  <c:v>491</c:v>
                </c:pt>
                <c:pt idx="109">
                  <c:v>492</c:v>
                </c:pt>
                <c:pt idx="110">
                  <c:v>493</c:v>
                </c:pt>
                <c:pt idx="111">
                  <c:v>494</c:v>
                </c:pt>
                <c:pt idx="112">
                  <c:v>495</c:v>
                </c:pt>
                <c:pt idx="113">
                  <c:v>496</c:v>
                </c:pt>
                <c:pt idx="114">
                  <c:v>497</c:v>
                </c:pt>
                <c:pt idx="115">
                  <c:v>498</c:v>
                </c:pt>
                <c:pt idx="116">
                  <c:v>499</c:v>
                </c:pt>
                <c:pt idx="117">
                  <c:v>500</c:v>
                </c:pt>
                <c:pt idx="118">
                  <c:v>501</c:v>
                </c:pt>
                <c:pt idx="119">
                  <c:v>502</c:v>
                </c:pt>
                <c:pt idx="120">
                  <c:v>503</c:v>
                </c:pt>
                <c:pt idx="121">
                  <c:v>504</c:v>
                </c:pt>
                <c:pt idx="122">
                  <c:v>505</c:v>
                </c:pt>
                <c:pt idx="123">
                  <c:v>506</c:v>
                </c:pt>
                <c:pt idx="124">
                  <c:v>507</c:v>
                </c:pt>
                <c:pt idx="125">
                  <c:v>508</c:v>
                </c:pt>
                <c:pt idx="126">
                  <c:v>509</c:v>
                </c:pt>
                <c:pt idx="127">
                  <c:v>510</c:v>
                </c:pt>
                <c:pt idx="128">
                  <c:v>511</c:v>
                </c:pt>
                <c:pt idx="129">
                  <c:v>512</c:v>
                </c:pt>
                <c:pt idx="130">
                  <c:v>513</c:v>
                </c:pt>
                <c:pt idx="131">
                  <c:v>514</c:v>
                </c:pt>
                <c:pt idx="132">
                  <c:v>515</c:v>
                </c:pt>
                <c:pt idx="133">
                  <c:v>516</c:v>
                </c:pt>
                <c:pt idx="134">
                  <c:v>517</c:v>
                </c:pt>
                <c:pt idx="135">
                  <c:v>518</c:v>
                </c:pt>
                <c:pt idx="136">
                  <c:v>519</c:v>
                </c:pt>
                <c:pt idx="137">
                  <c:v>520</c:v>
                </c:pt>
                <c:pt idx="138">
                  <c:v>521</c:v>
                </c:pt>
                <c:pt idx="139">
                  <c:v>522</c:v>
                </c:pt>
                <c:pt idx="140">
                  <c:v>523</c:v>
                </c:pt>
                <c:pt idx="141">
                  <c:v>524</c:v>
                </c:pt>
                <c:pt idx="142">
                  <c:v>525</c:v>
                </c:pt>
                <c:pt idx="143">
                  <c:v>526</c:v>
                </c:pt>
                <c:pt idx="144">
                  <c:v>527</c:v>
                </c:pt>
                <c:pt idx="145">
                  <c:v>528</c:v>
                </c:pt>
                <c:pt idx="146">
                  <c:v>529</c:v>
                </c:pt>
                <c:pt idx="147">
                  <c:v>530</c:v>
                </c:pt>
                <c:pt idx="148">
                  <c:v>531</c:v>
                </c:pt>
                <c:pt idx="149">
                  <c:v>532</c:v>
                </c:pt>
                <c:pt idx="150">
                  <c:v>533</c:v>
                </c:pt>
                <c:pt idx="151">
                  <c:v>534</c:v>
                </c:pt>
                <c:pt idx="152">
                  <c:v>535</c:v>
                </c:pt>
                <c:pt idx="153">
                  <c:v>536</c:v>
                </c:pt>
                <c:pt idx="154">
                  <c:v>537</c:v>
                </c:pt>
                <c:pt idx="155">
                  <c:v>538</c:v>
                </c:pt>
                <c:pt idx="156">
                  <c:v>539</c:v>
                </c:pt>
                <c:pt idx="157">
                  <c:v>540</c:v>
                </c:pt>
                <c:pt idx="158">
                  <c:v>541</c:v>
                </c:pt>
                <c:pt idx="159">
                  <c:v>542</c:v>
                </c:pt>
                <c:pt idx="160">
                  <c:v>543</c:v>
                </c:pt>
                <c:pt idx="161">
                  <c:v>544</c:v>
                </c:pt>
                <c:pt idx="162">
                  <c:v>545</c:v>
                </c:pt>
                <c:pt idx="163">
                  <c:v>546</c:v>
                </c:pt>
                <c:pt idx="164">
                  <c:v>547</c:v>
                </c:pt>
                <c:pt idx="165">
                  <c:v>548</c:v>
                </c:pt>
                <c:pt idx="166">
                  <c:v>549</c:v>
                </c:pt>
                <c:pt idx="167">
                  <c:v>550</c:v>
                </c:pt>
                <c:pt idx="168">
                  <c:v>551</c:v>
                </c:pt>
                <c:pt idx="169">
                  <c:v>552</c:v>
                </c:pt>
                <c:pt idx="170">
                  <c:v>553</c:v>
                </c:pt>
                <c:pt idx="171">
                  <c:v>554</c:v>
                </c:pt>
                <c:pt idx="172">
                  <c:v>555</c:v>
                </c:pt>
                <c:pt idx="173">
                  <c:v>556</c:v>
                </c:pt>
                <c:pt idx="174">
                  <c:v>557</c:v>
                </c:pt>
                <c:pt idx="175">
                  <c:v>558</c:v>
                </c:pt>
                <c:pt idx="176">
                  <c:v>559</c:v>
                </c:pt>
                <c:pt idx="177">
                  <c:v>560</c:v>
                </c:pt>
              </c:numCache>
            </c:numRef>
          </c:xVal>
          <c:yVal>
            <c:numRef>
              <c:f>Graph!$B$385:$B$560</c:f>
              <c:numCache>
                <c:formatCode>General</c:formatCode>
                <c:ptCount val="1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56-4DCA-8E30-A165026E7E19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Graph!$A$384:$A$561</c:f>
              <c:numCache>
                <c:formatCode>General</c:formatCode>
                <c:ptCount val="178"/>
                <c:pt idx="0">
                  <c:v>383</c:v>
                </c:pt>
                <c:pt idx="1">
                  <c:v>384</c:v>
                </c:pt>
                <c:pt idx="2">
                  <c:v>385</c:v>
                </c:pt>
                <c:pt idx="3">
                  <c:v>386</c:v>
                </c:pt>
                <c:pt idx="4">
                  <c:v>387</c:v>
                </c:pt>
                <c:pt idx="5">
                  <c:v>388</c:v>
                </c:pt>
                <c:pt idx="6">
                  <c:v>389</c:v>
                </c:pt>
                <c:pt idx="7">
                  <c:v>390</c:v>
                </c:pt>
                <c:pt idx="8">
                  <c:v>391</c:v>
                </c:pt>
                <c:pt idx="9">
                  <c:v>392</c:v>
                </c:pt>
                <c:pt idx="10">
                  <c:v>393</c:v>
                </c:pt>
                <c:pt idx="11">
                  <c:v>394</c:v>
                </c:pt>
                <c:pt idx="12">
                  <c:v>395</c:v>
                </c:pt>
                <c:pt idx="13">
                  <c:v>396</c:v>
                </c:pt>
                <c:pt idx="14">
                  <c:v>397</c:v>
                </c:pt>
                <c:pt idx="15">
                  <c:v>398</c:v>
                </c:pt>
                <c:pt idx="16">
                  <c:v>399</c:v>
                </c:pt>
                <c:pt idx="17">
                  <c:v>400</c:v>
                </c:pt>
                <c:pt idx="18">
                  <c:v>401</c:v>
                </c:pt>
                <c:pt idx="19">
                  <c:v>402</c:v>
                </c:pt>
                <c:pt idx="20">
                  <c:v>403</c:v>
                </c:pt>
                <c:pt idx="21">
                  <c:v>404</c:v>
                </c:pt>
                <c:pt idx="22">
                  <c:v>405</c:v>
                </c:pt>
                <c:pt idx="23">
                  <c:v>406</c:v>
                </c:pt>
                <c:pt idx="24">
                  <c:v>407</c:v>
                </c:pt>
                <c:pt idx="25">
                  <c:v>408</c:v>
                </c:pt>
                <c:pt idx="26">
                  <c:v>409</c:v>
                </c:pt>
                <c:pt idx="27">
                  <c:v>410</c:v>
                </c:pt>
                <c:pt idx="28">
                  <c:v>411</c:v>
                </c:pt>
                <c:pt idx="29">
                  <c:v>412</c:v>
                </c:pt>
                <c:pt idx="30">
                  <c:v>413</c:v>
                </c:pt>
                <c:pt idx="31">
                  <c:v>414</c:v>
                </c:pt>
                <c:pt idx="32">
                  <c:v>415</c:v>
                </c:pt>
                <c:pt idx="33">
                  <c:v>416</c:v>
                </c:pt>
                <c:pt idx="34">
                  <c:v>417</c:v>
                </c:pt>
                <c:pt idx="35">
                  <c:v>418</c:v>
                </c:pt>
                <c:pt idx="36">
                  <c:v>419</c:v>
                </c:pt>
                <c:pt idx="37">
                  <c:v>420</c:v>
                </c:pt>
                <c:pt idx="38">
                  <c:v>421</c:v>
                </c:pt>
                <c:pt idx="39">
                  <c:v>422</c:v>
                </c:pt>
                <c:pt idx="40">
                  <c:v>423</c:v>
                </c:pt>
                <c:pt idx="41">
                  <c:v>424</c:v>
                </c:pt>
                <c:pt idx="42">
                  <c:v>425</c:v>
                </c:pt>
                <c:pt idx="43">
                  <c:v>426</c:v>
                </c:pt>
                <c:pt idx="44">
                  <c:v>427</c:v>
                </c:pt>
                <c:pt idx="45">
                  <c:v>428</c:v>
                </c:pt>
                <c:pt idx="46">
                  <c:v>429</c:v>
                </c:pt>
                <c:pt idx="47">
                  <c:v>430</c:v>
                </c:pt>
                <c:pt idx="48">
                  <c:v>431</c:v>
                </c:pt>
                <c:pt idx="49">
                  <c:v>432</c:v>
                </c:pt>
                <c:pt idx="50">
                  <c:v>433</c:v>
                </c:pt>
                <c:pt idx="51">
                  <c:v>434</c:v>
                </c:pt>
                <c:pt idx="52">
                  <c:v>435</c:v>
                </c:pt>
                <c:pt idx="53">
                  <c:v>436</c:v>
                </c:pt>
                <c:pt idx="54">
                  <c:v>437</c:v>
                </c:pt>
                <c:pt idx="55">
                  <c:v>438</c:v>
                </c:pt>
                <c:pt idx="56">
                  <c:v>439</c:v>
                </c:pt>
                <c:pt idx="57">
                  <c:v>440</c:v>
                </c:pt>
                <c:pt idx="58">
                  <c:v>441</c:v>
                </c:pt>
                <c:pt idx="59">
                  <c:v>442</c:v>
                </c:pt>
                <c:pt idx="60">
                  <c:v>443</c:v>
                </c:pt>
                <c:pt idx="61">
                  <c:v>444</c:v>
                </c:pt>
                <c:pt idx="62">
                  <c:v>445</c:v>
                </c:pt>
                <c:pt idx="63">
                  <c:v>446</c:v>
                </c:pt>
                <c:pt idx="64">
                  <c:v>447</c:v>
                </c:pt>
                <c:pt idx="65">
                  <c:v>448</c:v>
                </c:pt>
                <c:pt idx="66">
                  <c:v>449</c:v>
                </c:pt>
                <c:pt idx="67">
                  <c:v>450</c:v>
                </c:pt>
                <c:pt idx="68">
                  <c:v>451</c:v>
                </c:pt>
                <c:pt idx="69">
                  <c:v>452</c:v>
                </c:pt>
                <c:pt idx="70">
                  <c:v>453</c:v>
                </c:pt>
                <c:pt idx="71">
                  <c:v>454</c:v>
                </c:pt>
                <c:pt idx="72">
                  <c:v>455</c:v>
                </c:pt>
                <c:pt idx="73">
                  <c:v>456</c:v>
                </c:pt>
                <c:pt idx="74">
                  <c:v>457</c:v>
                </c:pt>
                <c:pt idx="75">
                  <c:v>458</c:v>
                </c:pt>
                <c:pt idx="76">
                  <c:v>459</c:v>
                </c:pt>
                <c:pt idx="77">
                  <c:v>460</c:v>
                </c:pt>
                <c:pt idx="78">
                  <c:v>461</c:v>
                </c:pt>
                <c:pt idx="79">
                  <c:v>462</c:v>
                </c:pt>
                <c:pt idx="80">
                  <c:v>463</c:v>
                </c:pt>
                <c:pt idx="81">
                  <c:v>464</c:v>
                </c:pt>
                <c:pt idx="82">
                  <c:v>465</c:v>
                </c:pt>
                <c:pt idx="83">
                  <c:v>466</c:v>
                </c:pt>
                <c:pt idx="84">
                  <c:v>467</c:v>
                </c:pt>
                <c:pt idx="85">
                  <c:v>468</c:v>
                </c:pt>
                <c:pt idx="86">
                  <c:v>469</c:v>
                </c:pt>
                <c:pt idx="87">
                  <c:v>470</c:v>
                </c:pt>
                <c:pt idx="88">
                  <c:v>471</c:v>
                </c:pt>
                <c:pt idx="89">
                  <c:v>472</c:v>
                </c:pt>
                <c:pt idx="90">
                  <c:v>473</c:v>
                </c:pt>
                <c:pt idx="91">
                  <c:v>474</c:v>
                </c:pt>
                <c:pt idx="92">
                  <c:v>475</c:v>
                </c:pt>
                <c:pt idx="93">
                  <c:v>476</c:v>
                </c:pt>
                <c:pt idx="94">
                  <c:v>477</c:v>
                </c:pt>
                <c:pt idx="95">
                  <c:v>478</c:v>
                </c:pt>
                <c:pt idx="96">
                  <c:v>479</c:v>
                </c:pt>
                <c:pt idx="97">
                  <c:v>480</c:v>
                </c:pt>
                <c:pt idx="98">
                  <c:v>481</c:v>
                </c:pt>
                <c:pt idx="99">
                  <c:v>482</c:v>
                </c:pt>
                <c:pt idx="100">
                  <c:v>483</c:v>
                </c:pt>
                <c:pt idx="101">
                  <c:v>484</c:v>
                </c:pt>
                <c:pt idx="102">
                  <c:v>485</c:v>
                </c:pt>
                <c:pt idx="103">
                  <c:v>486</c:v>
                </c:pt>
                <c:pt idx="104">
                  <c:v>487</c:v>
                </c:pt>
                <c:pt idx="105">
                  <c:v>488</c:v>
                </c:pt>
                <c:pt idx="106">
                  <c:v>489</c:v>
                </c:pt>
                <c:pt idx="107">
                  <c:v>490</c:v>
                </c:pt>
                <c:pt idx="108">
                  <c:v>491</c:v>
                </c:pt>
                <c:pt idx="109">
                  <c:v>492</c:v>
                </c:pt>
                <c:pt idx="110">
                  <c:v>493</c:v>
                </c:pt>
                <c:pt idx="111">
                  <c:v>494</c:v>
                </c:pt>
                <c:pt idx="112">
                  <c:v>495</c:v>
                </c:pt>
                <c:pt idx="113">
                  <c:v>496</c:v>
                </c:pt>
                <c:pt idx="114">
                  <c:v>497</c:v>
                </c:pt>
                <c:pt idx="115">
                  <c:v>498</c:v>
                </c:pt>
                <c:pt idx="116">
                  <c:v>499</c:v>
                </c:pt>
                <c:pt idx="117">
                  <c:v>500</c:v>
                </c:pt>
                <c:pt idx="118">
                  <c:v>501</c:v>
                </c:pt>
                <c:pt idx="119">
                  <c:v>502</c:v>
                </c:pt>
                <c:pt idx="120">
                  <c:v>503</c:v>
                </c:pt>
                <c:pt idx="121">
                  <c:v>504</c:v>
                </c:pt>
                <c:pt idx="122">
                  <c:v>505</c:v>
                </c:pt>
                <c:pt idx="123">
                  <c:v>506</c:v>
                </c:pt>
                <c:pt idx="124">
                  <c:v>507</c:v>
                </c:pt>
                <c:pt idx="125">
                  <c:v>508</c:v>
                </c:pt>
                <c:pt idx="126">
                  <c:v>509</c:v>
                </c:pt>
                <c:pt idx="127">
                  <c:v>510</c:v>
                </c:pt>
                <c:pt idx="128">
                  <c:v>511</c:v>
                </c:pt>
                <c:pt idx="129">
                  <c:v>512</c:v>
                </c:pt>
                <c:pt idx="130">
                  <c:v>513</c:v>
                </c:pt>
                <c:pt idx="131">
                  <c:v>514</c:v>
                </c:pt>
                <c:pt idx="132">
                  <c:v>515</c:v>
                </c:pt>
                <c:pt idx="133">
                  <c:v>516</c:v>
                </c:pt>
                <c:pt idx="134">
                  <c:v>517</c:v>
                </c:pt>
                <c:pt idx="135">
                  <c:v>518</c:v>
                </c:pt>
                <c:pt idx="136">
                  <c:v>519</c:v>
                </c:pt>
                <c:pt idx="137">
                  <c:v>520</c:v>
                </c:pt>
                <c:pt idx="138">
                  <c:v>521</c:v>
                </c:pt>
                <c:pt idx="139">
                  <c:v>522</c:v>
                </c:pt>
                <c:pt idx="140">
                  <c:v>523</c:v>
                </c:pt>
                <c:pt idx="141">
                  <c:v>524</c:v>
                </c:pt>
                <c:pt idx="142">
                  <c:v>525</c:v>
                </c:pt>
                <c:pt idx="143">
                  <c:v>526</c:v>
                </c:pt>
                <c:pt idx="144">
                  <c:v>527</c:v>
                </c:pt>
                <c:pt idx="145">
                  <c:v>528</c:v>
                </c:pt>
                <c:pt idx="146">
                  <c:v>529</c:v>
                </c:pt>
                <c:pt idx="147">
                  <c:v>530</c:v>
                </c:pt>
                <c:pt idx="148">
                  <c:v>531</c:v>
                </c:pt>
                <c:pt idx="149">
                  <c:v>532</c:v>
                </c:pt>
                <c:pt idx="150">
                  <c:v>533</c:v>
                </c:pt>
                <c:pt idx="151">
                  <c:v>534</c:v>
                </c:pt>
                <c:pt idx="152">
                  <c:v>535</c:v>
                </c:pt>
                <c:pt idx="153">
                  <c:v>536</c:v>
                </c:pt>
                <c:pt idx="154">
                  <c:v>537</c:v>
                </c:pt>
                <c:pt idx="155">
                  <c:v>538</c:v>
                </c:pt>
                <c:pt idx="156">
                  <c:v>539</c:v>
                </c:pt>
                <c:pt idx="157">
                  <c:v>540</c:v>
                </c:pt>
                <c:pt idx="158">
                  <c:v>541</c:v>
                </c:pt>
                <c:pt idx="159">
                  <c:v>542</c:v>
                </c:pt>
                <c:pt idx="160">
                  <c:v>543</c:v>
                </c:pt>
                <c:pt idx="161">
                  <c:v>544</c:v>
                </c:pt>
                <c:pt idx="162">
                  <c:v>545</c:v>
                </c:pt>
                <c:pt idx="163">
                  <c:v>546</c:v>
                </c:pt>
                <c:pt idx="164">
                  <c:v>547</c:v>
                </c:pt>
                <c:pt idx="165">
                  <c:v>548</c:v>
                </c:pt>
                <c:pt idx="166">
                  <c:v>549</c:v>
                </c:pt>
                <c:pt idx="167">
                  <c:v>550</c:v>
                </c:pt>
                <c:pt idx="168">
                  <c:v>551</c:v>
                </c:pt>
                <c:pt idx="169">
                  <c:v>552</c:v>
                </c:pt>
                <c:pt idx="170">
                  <c:v>553</c:v>
                </c:pt>
                <c:pt idx="171">
                  <c:v>554</c:v>
                </c:pt>
                <c:pt idx="172">
                  <c:v>555</c:v>
                </c:pt>
                <c:pt idx="173">
                  <c:v>556</c:v>
                </c:pt>
                <c:pt idx="174">
                  <c:v>557</c:v>
                </c:pt>
                <c:pt idx="175">
                  <c:v>558</c:v>
                </c:pt>
                <c:pt idx="176">
                  <c:v>559</c:v>
                </c:pt>
                <c:pt idx="177">
                  <c:v>560</c:v>
                </c:pt>
              </c:numCache>
            </c:numRef>
          </c:xVal>
          <c:yVal>
            <c:numRef>
              <c:f>Graph!$C$385:$C$560</c:f>
              <c:numCache>
                <c:formatCode>General</c:formatCode>
                <c:ptCount val="176"/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56-4DCA-8E30-A165026E7E19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Graph!$A$384:$A$561</c:f>
              <c:numCache>
                <c:formatCode>General</c:formatCode>
                <c:ptCount val="178"/>
                <c:pt idx="0">
                  <c:v>383</c:v>
                </c:pt>
                <c:pt idx="1">
                  <c:v>384</c:v>
                </c:pt>
                <c:pt idx="2">
                  <c:v>385</c:v>
                </c:pt>
                <c:pt idx="3">
                  <c:v>386</c:v>
                </c:pt>
                <c:pt idx="4">
                  <c:v>387</c:v>
                </c:pt>
                <c:pt idx="5">
                  <c:v>388</c:v>
                </c:pt>
                <c:pt idx="6">
                  <c:v>389</c:v>
                </c:pt>
                <c:pt idx="7">
                  <c:v>390</c:v>
                </c:pt>
                <c:pt idx="8">
                  <c:v>391</c:v>
                </c:pt>
                <c:pt idx="9">
                  <c:v>392</c:v>
                </c:pt>
                <c:pt idx="10">
                  <c:v>393</c:v>
                </c:pt>
                <c:pt idx="11">
                  <c:v>394</c:v>
                </c:pt>
                <c:pt idx="12">
                  <c:v>395</c:v>
                </c:pt>
                <c:pt idx="13">
                  <c:v>396</c:v>
                </c:pt>
                <c:pt idx="14">
                  <c:v>397</c:v>
                </c:pt>
                <c:pt idx="15">
                  <c:v>398</c:v>
                </c:pt>
                <c:pt idx="16">
                  <c:v>399</c:v>
                </c:pt>
                <c:pt idx="17">
                  <c:v>400</c:v>
                </c:pt>
                <c:pt idx="18">
                  <c:v>401</c:v>
                </c:pt>
                <c:pt idx="19">
                  <c:v>402</c:v>
                </c:pt>
                <c:pt idx="20">
                  <c:v>403</c:v>
                </c:pt>
                <c:pt idx="21">
                  <c:v>404</c:v>
                </c:pt>
                <c:pt idx="22">
                  <c:v>405</c:v>
                </c:pt>
                <c:pt idx="23">
                  <c:v>406</c:v>
                </c:pt>
                <c:pt idx="24">
                  <c:v>407</c:v>
                </c:pt>
                <c:pt idx="25">
                  <c:v>408</c:v>
                </c:pt>
                <c:pt idx="26">
                  <c:v>409</c:v>
                </c:pt>
                <c:pt idx="27">
                  <c:v>410</c:v>
                </c:pt>
                <c:pt idx="28">
                  <c:v>411</c:v>
                </c:pt>
                <c:pt idx="29">
                  <c:v>412</c:v>
                </c:pt>
                <c:pt idx="30">
                  <c:v>413</c:v>
                </c:pt>
                <c:pt idx="31">
                  <c:v>414</c:v>
                </c:pt>
                <c:pt idx="32">
                  <c:v>415</c:v>
                </c:pt>
                <c:pt idx="33">
                  <c:v>416</c:v>
                </c:pt>
                <c:pt idx="34">
                  <c:v>417</c:v>
                </c:pt>
                <c:pt idx="35">
                  <c:v>418</c:v>
                </c:pt>
                <c:pt idx="36">
                  <c:v>419</c:v>
                </c:pt>
                <c:pt idx="37">
                  <c:v>420</c:v>
                </c:pt>
                <c:pt idx="38">
                  <c:v>421</c:v>
                </c:pt>
                <c:pt idx="39">
                  <c:v>422</c:v>
                </c:pt>
                <c:pt idx="40">
                  <c:v>423</c:v>
                </c:pt>
                <c:pt idx="41">
                  <c:v>424</c:v>
                </c:pt>
                <c:pt idx="42">
                  <c:v>425</c:v>
                </c:pt>
                <c:pt idx="43">
                  <c:v>426</c:v>
                </c:pt>
                <c:pt idx="44">
                  <c:v>427</c:v>
                </c:pt>
                <c:pt idx="45">
                  <c:v>428</c:v>
                </c:pt>
                <c:pt idx="46">
                  <c:v>429</c:v>
                </c:pt>
                <c:pt idx="47">
                  <c:v>430</c:v>
                </c:pt>
                <c:pt idx="48">
                  <c:v>431</c:v>
                </c:pt>
                <c:pt idx="49">
                  <c:v>432</c:v>
                </c:pt>
                <c:pt idx="50">
                  <c:v>433</c:v>
                </c:pt>
                <c:pt idx="51">
                  <c:v>434</c:v>
                </c:pt>
                <c:pt idx="52">
                  <c:v>435</c:v>
                </c:pt>
                <c:pt idx="53">
                  <c:v>436</c:v>
                </c:pt>
                <c:pt idx="54">
                  <c:v>437</c:v>
                </c:pt>
                <c:pt idx="55">
                  <c:v>438</c:v>
                </c:pt>
                <c:pt idx="56">
                  <c:v>439</c:v>
                </c:pt>
                <c:pt idx="57">
                  <c:v>440</c:v>
                </c:pt>
                <c:pt idx="58">
                  <c:v>441</c:v>
                </c:pt>
                <c:pt idx="59">
                  <c:v>442</c:v>
                </c:pt>
                <c:pt idx="60">
                  <c:v>443</c:v>
                </c:pt>
                <c:pt idx="61">
                  <c:v>444</c:v>
                </c:pt>
                <c:pt idx="62">
                  <c:v>445</c:v>
                </c:pt>
                <c:pt idx="63">
                  <c:v>446</c:v>
                </c:pt>
                <c:pt idx="64">
                  <c:v>447</c:v>
                </c:pt>
                <c:pt idx="65">
                  <c:v>448</c:v>
                </c:pt>
                <c:pt idx="66">
                  <c:v>449</c:v>
                </c:pt>
                <c:pt idx="67">
                  <c:v>450</c:v>
                </c:pt>
                <c:pt idx="68">
                  <c:v>451</c:v>
                </c:pt>
                <c:pt idx="69">
                  <c:v>452</c:v>
                </c:pt>
                <c:pt idx="70">
                  <c:v>453</c:v>
                </c:pt>
                <c:pt idx="71">
                  <c:v>454</c:v>
                </c:pt>
                <c:pt idx="72">
                  <c:v>455</c:v>
                </c:pt>
                <c:pt idx="73">
                  <c:v>456</c:v>
                </c:pt>
                <c:pt idx="74">
                  <c:v>457</c:v>
                </c:pt>
                <c:pt idx="75">
                  <c:v>458</c:v>
                </c:pt>
                <c:pt idx="76">
                  <c:v>459</c:v>
                </c:pt>
                <c:pt idx="77">
                  <c:v>460</c:v>
                </c:pt>
                <c:pt idx="78">
                  <c:v>461</c:v>
                </c:pt>
                <c:pt idx="79">
                  <c:v>462</c:v>
                </c:pt>
                <c:pt idx="80">
                  <c:v>463</c:v>
                </c:pt>
                <c:pt idx="81">
                  <c:v>464</c:v>
                </c:pt>
                <c:pt idx="82">
                  <c:v>465</c:v>
                </c:pt>
                <c:pt idx="83">
                  <c:v>466</c:v>
                </c:pt>
                <c:pt idx="84">
                  <c:v>467</c:v>
                </c:pt>
                <c:pt idx="85">
                  <c:v>468</c:v>
                </c:pt>
                <c:pt idx="86">
                  <c:v>469</c:v>
                </c:pt>
                <c:pt idx="87">
                  <c:v>470</c:v>
                </c:pt>
                <c:pt idx="88">
                  <c:v>471</c:v>
                </c:pt>
                <c:pt idx="89">
                  <c:v>472</c:v>
                </c:pt>
                <c:pt idx="90">
                  <c:v>473</c:v>
                </c:pt>
                <c:pt idx="91">
                  <c:v>474</c:v>
                </c:pt>
                <c:pt idx="92">
                  <c:v>475</c:v>
                </c:pt>
                <c:pt idx="93">
                  <c:v>476</c:v>
                </c:pt>
                <c:pt idx="94">
                  <c:v>477</c:v>
                </c:pt>
                <c:pt idx="95">
                  <c:v>478</c:v>
                </c:pt>
                <c:pt idx="96">
                  <c:v>479</c:v>
                </c:pt>
                <c:pt idx="97">
                  <c:v>480</c:v>
                </c:pt>
                <c:pt idx="98">
                  <c:v>481</c:v>
                </c:pt>
                <c:pt idx="99">
                  <c:v>482</c:v>
                </c:pt>
                <c:pt idx="100">
                  <c:v>483</c:v>
                </c:pt>
                <c:pt idx="101">
                  <c:v>484</c:v>
                </c:pt>
                <c:pt idx="102">
                  <c:v>485</c:v>
                </c:pt>
                <c:pt idx="103">
                  <c:v>486</c:v>
                </c:pt>
                <c:pt idx="104">
                  <c:v>487</c:v>
                </c:pt>
                <c:pt idx="105">
                  <c:v>488</c:v>
                </c:pt>
                <c:pt idx="106">
                  <c:v>489</c:v>
                </c:pt>
                <c:pt idx="107">
                  <c:v>490</c:v>
                </c:pt>
                <c:pt idx="108">
                  <c:v>491</c:v>
                </c:pt>
                <c:pt idx="109">
                  <c:v>492</c:v>
                </c:pt>
                <c:pt idx="110">
                  <c:v>493</c:v>
                </c:pt>
                <c:pt idx="111">
                  <c:v>494</c:v>
                </c:pt>
                <c:pt idx="112">
                  <c:v>495</c:v>
                </c:pt>
                <c:pt idx="113">
                  <c:v>496</c:v>
                </c:pt>
                <c:pt idx="114">
                  <c:v>497</c:v>
                </c:pt>
                <c:pt idx="115">
                  <c:v>498</c:v>
                </c:pt>
                <c:pt idx="116">
                  <c:v>499</c:v>
                </c:pt>
                <c:pt idx="117">
                  <c:v>500</c:v>
                </c:pt>
                <c:pt idx="118">
                  <c:v>501</c:v>
                </c:pt>
                <c:pt idx="119">
                  <c:v>502</c:v>
                </c:pt>
                <c:pt idx="120">
                  <c:v>503</c:v>
                </c:pt>
                <c:pt idx="121">
                  <c:v>504</c:v>
                </c:pt>
                <c:pt idx="122">
                  <c:v>505</c:v>
                </c:pt>
                <c:pt idx="123">
                  <c:v>506</c:v>
                </c:pt>
                <c:pt idx="124">
                  <c:v>507</c:v>
                </c:pt>
                <c:pt idx="125">
                  <c:v>508</c:v>
                </c:pt>
                <c:pt idx="126">
                  <c:v>509</c:v>
                </c:pt>
                <c:pt idx="127">
                  <c:v>510</c:v>
                </c:pt>
                <c:pt idx="128">
                  <c:v>511</c:v>
                </c:pt>
                <c:pt idx="129">
                  <c:v>512</c:v>
                </c:pt>
                <c:pt idx="130">
                  <c:v>513</c:v>
                </c:pt>
                <c:pt idx="131">
                  <c:v>514</c:v>
                </c:pt>
                <c:pt idx="132">
                  <c:v>515</c:v>
                </c:pt>
                <c:pt idx="133">
                  <c:v>516</c:v>
                </c:pt>
                <c:pt idx="134">
                  <c:v>517</c:v>
                </c:pt>
                <c:pt idx="135">
                  <c:v>518</c:v>
                </c:pt>
                <c:pt idx="136">
                  <c:v>519</c:v>
                </c:pt>
                <c:pt idx="137">
                  <c:v>520</c:v>
                </c:pt>
                <c:pt idx="138">
                  <c:v>521</c:v>
                </c:pt>
                <c:pt idx="139">
                  <c:v>522</c:v>
                </c:pt>
                <c:pt idx="140">
                  <c:v>523</c:v>
                </c:pt>
                <c:pt idx="141">
                  <c:v>524</c:v>
                </c:pt>
                <c:pt idx="142">
                  <c:v>525</c:v>
                </c:pt>
                <c:pt idx="143">
                  <c:v>526</c:v>
                </c:pt>
                <c:pt idx="144">
                  <c:v>527</c:v>
                </c:pt>
                <c:pt idx="145">
                  <c:v>528</c:v>
                </c:pt>
                <c:pt idx="146">
                  <c:v>529</c:v>
                </c:pt>
                <c:pt idx="147">
                  <c:v>530</c:v>
                </c:pt>
                <c:pt idx="148">
                  <c:v>531</c:v>
                </c:pt>
                <c:pt idx="149">
                  <c:v>532</c:v>
                </c:pt>
                <c:pt idx="150">
                  <c:v>533</c:v>
                </c:pt>
                <c:pt idx="151">
                  <c:v>534</c:v>
                </c:pt>
                <c:pt idx="152">
                  <c:v>535</c:v>
                </c:pt>
                <c:pt idx="153">
                  <c:v>536</c:v>
                </c:pt>
                <c:pt idx="154">
                  <c:v>537</c:v>
                </c:pt>
                <c:pt idx="155">
                  <c:v>538</c:v>
                </c:pt>
                <c:pt idx="156">
                  <c:v>539</c:v>
                </c:pt>
                <c:pt idx="157">
                  <c:v>540</c:v>
                </c:pt>
                <c:pt idx="158">
                  <c:v>541</c:v>
                </c:pt>
                <c:pt idx="159">
                  <c:v>542</c:v>
                </c:pt>
                <c:pt idx="160">
                  <c:v>543</c:v>
                </c:pt>
                <c:pt idx="161">
                  <c:v>544</c:v>
                </c:pt>
                <c:pt idx="162">
                  <c:v>545</c:v>
                </c:pt>
                <c:pt idx="163">
                  <c:v>546</c:v>
                </c:pt>
                <c:pt idx="164">
                  <c:v>547</c:v>
                </c:pt>
                <c:pt idx="165">
                  <c:v>548</c:v>
                </c:pt>
                <c:pt idx="166">
                  <c:v>549</c:v>
                </c:pt>
                <c:pt idx="167">
                  <c:v>550</c:v>
                </c:pt>
                <c:pt idx="168">
                  <c:v>551</c:v>
                </c:pt>
                <c:pt idx="169">
                  <c:v>552</c:v>
                </c:pt>
                <c:pt idx="170">
                  <c:v>553</c:v>
                </c:pt>
                <c:pt idx="171">
                  <c:v>554</c:v>
                </c:pt>
                <c:pt idx="172">
                  <c:v>555</c:v>
                </c:pt>
                <c:pt idx="173">
                  <c:v>556</c:v>
                </c:pt>
                <c:pt idx="174">
                  <c:v>557</c:v>
                </c:pt>
                <c:pt idx="175">
                  <c:v>558</c:v>
                </c:pt>
                <c:pt idx="176">
                  <c:v>559</c:v>
                </c:pt>
                <c:pt idx="177">
                  <c:v>560</c:v>
                </c:pt>
              </c:numCache>
            </c:numRef>
          </c:xVal>
          <c:yVal>
            <c:numRef>
              <c:f>Graph!$E$385:$E$560</c:f>
              <c:numCache>
                <c:formatCode>General</c:formatCode>
                <c:ptCount val="176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56-4DCA-8E30-A165026E7E19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Graph!$A$384:$A$561</c:f>
              <c:numCache>
                <c:formatCode>General</c:formatCode>
                <c:ptCount val="178"/>
                <c:pt idx="0">
                  <c:v>383</c:v>
                </c:pt>
                <c:pt idx="1">
                  <c:v>384</c:v>
                </c:pt>
                <c:pt idx="2">
                  <c:v>385</c:v>
                </c:pt>
                <c:pt idx="3">
                  <c:v>386</c:v>
                </c:pt>
                <c:pt idx="4">
                  <c:v>387</c:v>
                </c:pt>
                <c:pt idx="5">
                  <c:v>388</c:v>
                </c:pt>
                <c:pt idx="6">
                  <c:v>389</c:v>
                </c:pt>
                <c:pt idx="7">
                  <c:v>390</c:v>
                </c:pt>
                <c:pt idx="8">
                  <c:v>391</c:v>
                </c:pt>
                <c:pt idx="9">
                  <c:v>392</c:v>
                </c:pt>
                <c:pt idx="10">
                  <c:v>393</c:v>
                </c:pt>
                <c:pt idx="11">
                  <c:v>394</c:v>
                </c:pt>
                <c:pt idx="12">
                  <c:v>395</c:v>
                </c:pt>
                <c:pt idx="13">
                  <c:v>396</c:v>
                </c:pt>
                <c:pt idx="14">
                  <c:v>397</c:v>
                </c:pt>
                <c:pt idx="15">
                  <c:v>398</c:v>
                </c:pt>
                <c:pt idx="16">
                  <c:v>399</c:v>
                </c:pt>
                <c:pt idx="17">
                  <c:v>400</c:v>
                </c:pt>
                <c:pt idx="18">
                  <c:v>401</c:v>
                </c:pt>
                <c:pt idx="19">
                  <c:v>402</c:v>
                </c:pt>
                <c:pt idx="20">
                  <c:v>403</c:v>
                </c:pt>
                <c:pt idx="21">
                  <c:v>404</c:v>
                </c:pt>
                <c:pt idx="22">
                  <c:v>405</c:v>
                </c:pt>
                <c:pt idx="23">
                  <c:v>406</c:v>
                </c:pt>
                <c:pt idx="24">
                  <c:v>407</c:v>
                </c:pt>
                <c:pt idx="25">
                  <c:v>408</c:v>
                </c:pt>
                <c:pt idx="26">
                  <c:v>409</c:v>
                </c:pt>
                <c:pt idx="27">
                  <c:v>410</c:v>
                </c:pt>
                <c:pt idx="28">
                  <c:v>411</c:v>
                </c:pt>
                <c:pt idx="29">
                  <c:v>412</c:v>
                </c:pt>
                <c:pt idx="30">
                  <c:v>413</c:v>
                </c:pt>
                <c:pt idx="31">
                  <c:v>414</c:v>
                </c:pt>
                <c:pt idx="32">
                  <c:v>415</c:v>
                </c:pt>
                <c:pt idx="33">
                  <c:v>416</c:v>
                </c:pt>
                <c:pt idx="34">
                  <c:v>417</c:v>
                </c:pt>
                <c:pt idx="35">
                  <c:v>418</c:v>
                </c:pt>
                <c:pt idx="36">
                  <c:v>419</c:v>
                </c:pt>
                <c:pt idx="37">
                  <c:v>420</c:v>
                </c:pt>
                <c:pt idx="38">
                  <c:v>421</c:v>
                </c:pt>
                <c:pt idx="39">
                  <c:v>422</c:v>
                </c:pt>
                <c:pt idx="40">
                  <c:v>423</c:v>
                </c:pt>
                <c:pt idx="41">
                  <c:v>424</c:v>
                </c:pt>
                <c:pt idx="42">
                  <c:v>425</c:v>
                </c:pt>
                <c:pt idx="43">
                  <c:v>426</c:v>
                </c:pt>
                <c:pt idx="44">
                  <c:v>427</c:v>
                </c:pt>
                <c:pt idx="45">
                  <c:v>428</c:v>
                </c:pt>
                <c:pt idx="46">
                  <c:v>429</c:v>
                </c:pt>
                <c:pt idx="47">
                  <c:v>430</c:v>
                </c:pt>
                <c:pt idx="48">
                  <c:v>431</c:v>
                </c:pt>
                <c:pt idx="49">
                  <c:v>432</c:v>
                </c:pt>
                <c:pt idx="50">
                  <c:v>433</c:v>
                </c:pt>
                <c:pt idx="51">
                  <c:v>434</c:v>
                </c:pt>
                <c:pt idx="52">
                  <c:v>435</c:v>
                </c:pt>
                <c:pt idx="53">
                  <c:v>436</c:v>
                </c:pt>
                <c:pt idx="54">
                  <c:v>437</c:v>
                </c:pt>
                <c:pt idx="55">
                  <c:v>438</c:v>
                </c:pt>
                <c:pt idx="56">
                  <c:v>439</c:v>
                </c:pt>
                <c:pt idx="57">
                  <c:v>440</c:v>
                </c:pt>
                <c:pt idx="58">
                  <c:v>441</c:v>
                </c:pt>
                <c:pt idx="59">
                  <c:v>442</c:v>
                </c:pt>
                <c:pt idx="60">
                  <c:v>443</c:v>
                </c:pt>
                <c:pt idx="61">
                  <c:v>444</c:v>
                </c:pt>
                <c:pt idx="62">
                  <c:v>445</c:v>
                </c:pt>
                <c:pt idx="63">
                  <c:v>446</c:v>
                </c:pt>
                <c:pt idx="64">
                  <c:v>447</c:v>
                </c:pt>
                <c:pt idx="65">
                  <c:v>448</c:v>
                </c:pt>
                <c:pt idx="66">
                  <c:v>449</c:v>
                </c:pt>
                <c:pt idx="67">
                  <c:v>450</c:v>
                </c:pt>
                <c:pt idx="68">
                  <c:v>451</c:v>
                </c:pt>
                <c:pt idx="69">
                  <c:v>452</c:v>
                </c:pt>
                <c:pt idx="70">
                  <c:v>453</c:v>
                </c:pt>
                <c:pt idx="71">
                  <c:v>454</c:v>
                </c:pt>
                <c:pt idx="72">
                  <c:v>455</c:v>
                </c:pt>
                <c:pt idx="73">
                  <c:v>456</c:v>
                </c:pt>
                <c:pt idx="74">
                  <c:v>457</c:v>
                </c:pt>
                <c:pt idx="75">
                  <c:v>458</c:v>
                </c:pt>
                <c:pt idx="76">
                  <c:v>459</c:v>
                </c:pt>
                <c:pt idx="77">
                  <c:v>460</c:v>
                </c:pt>
                <c:pt idx="78">
                  <c:v>461</c:v>
                </c:pt>
                <c:pt idx="79">
                  <c:v>462</c:v>
                </c:pt>
                <c:pt idx="80">
                  <c:v>463</c:v>
                </c:pt>
                <c:pt idx="81">
                  <c:v>464</c:v>
                </c:pt>
                <c:pt idx="82">
                  <c:v>465</c:v>
                </c:pt>
                <c:pt idx="83">
                  <c:v>466</c:v>
                </c:pt>
                <c:pt idx="84">
                  <c:v>467</c:v>
                </c:pt>
                <c:pt idx="85">
                  <c:v>468</c:v>
                </c:pt>
                <c:pt idx="86">
                  <c:v>469</c:v>
                </c:pt>
                <c:pt idx="87">
                  <c:v>470</c:v>
                </c:pt>
                <c:pt idx="88">
                  <c:v>471</c:v>
                </c:pt>
                <c:pt idx="89">
                  <c:v>472</c:v>
                </c:pt>
                <c:pt idx="90">
                  <c:v>473</c:v>
                </c:pt>
                <c:pt idx="91">
                  <c:v>474</c:v>
                </c:pt>
                <c:pt idx="92">
                  <c:v>475</c:v>
                </c:pt>
                <c:pt idx="93">
                  <c:v>476</c:v>
                </c:pt>
                <c:pt idx="94">
                  <c:v>477</c:v>
                </c:pt>
                <c:pt idx="95">
                  <c:v>478</c:v>
                </c:pt>
                <c:pt idx="96">
                  <c:v>479</c:v>
                </c:pt>
                <c:pt idx="97">
                  <c:v>480</c:v>
                </c:pt>
                <c:pt idx="98">
                  <c:v>481</c:v>
                </c:pt>
                <c:pt idx="99">
                  <c:v>482</c:v>
                </c:pt>
                <c:pt idx="100">
                  <c:v>483</c:v>
                </c:pt>
                <c:pt idx="101">
                  <c:v>484</c:v>
                </c:pt>
                <c:pt idx="102">
                  <c:v>485</c:v>
                </c:pt>
                <c:pt idx="103">
                  <c:v>486</c:v>
                </c:pt>
                <c:pt idx="104">
                  <c:v>487</c:v>
                </c:pt>
                <c:pt idx="105">
                  <c:v>488</c:v>
                </c:pt>
                <c:pt idx="106">
                  <c:v>489</c:v>
                </c:pt>
                <c:pt idx="107">
                  <c:v>490</c:v>
                </c:pt>
                <c:pt idx="108">
                  <c:v>491</c:v>
                </c:pt>
                <c:pt idx="109">
                  <c:v>492</c:v>
                </c:pt>
                <c:pt idx="110">
                  <c:v>493</c:v>
                </c:pt>
                <c:pt idx="111">
                  <c:v>494</c:v>
                </c:pt>
                <c:pt idx="112">
                  <c:v>495</c:v>
                </c:pt>
                <c:pt idx="113">
                  <c:v>496</c:v>
                </c:pt>
                <c:pt idx="114">
                  <c:v>497</c:v>
                </c:pt>
                <c:pt idx="115">
                  <c:v>498</c:v>
                </c:pt>
                <c:pt idx="116">
                  <c:v>499</c:v>
                </c:pt>
                <c:pt idx="117">
                  <c:v>500</c:v>
                </c:pt>
                <c:pt idx="118">
                  <c:v>501</c:v>
                </c:pt>
                <c:pt idx="119">
                  <c:v>502</c:v>
                </c:pt>
                <c:pt idx="120">
                  <c:v>503</c:v>
                </c:pt>
                <c:pt idx="121">
                  <c:v>504</c:v>
                </c:pt>
                <c:pt idx="122">
                  <c:v>505</c:v>
                </c:pt>
                <c:pt idx="123">
                  <c:v>506</c:v>
                </c:pt>
                <c:pt idx="124">
                  <c:v>507</c:v>
                </c:pt>
                <c:pt idx="125">
                  <c:v>508</c:v>
                </c:pt>
                <c:pt idx="126">
                  <c:v>509</c:v>
                </c:pt>
                <c:pt idx="127">
                  <c:v>510</c:v>
                </c:pt>
                <c:pt idx="128">
                  <c:v>511</c:v>
                </c:pt>
                <c:pt idx="129">
                  <c:v>512</c:v>
                </c:pt>
                <c:pt idx="130">
                  <c:v>513</c:v>
                </c:pt>
                <c:pt idx="131">
                  <c:v>514</c:v>
                </c:pt>
                <c:pt idx="132">
                  <c:v>515</c:v>
                </c:pt>
                <c:pt idx="133">
                  <c:v>516</c:v>
                </c:pt>
                <c:pt idx="134">
                  <c:v>517</c:v>
                </c:pt>
                <c:pt idx="135">
                  <c:v>518</c:v>
                </c:pt>
                <c:pt idx="136">
                  <c:v>519</c:v>
                </c:pt>
                <c:pt idx="137">
                  <c:v>520</c:v>
                </c:pt>
                <c:pt idx="138">
                  <c:v>521</c:v>
                </c:pt>
                <c:pt idx="139">
                  <c:v>522</c:v>
                </c:pt>
                <c:pt idx="140">
                  <c:v>523</c:v>
                </c:pt>
                <c:pt idx="141">
                  <c:v>524</c:v>
                </c:pt>
                <c:pt idx="142">
                  <c:v>525</c:v>
                </c:pt>
                <c:pt idx="143">
                  <c:v>526</c:v>
                </c:pt>
                <c:pt idx="144">
                  <c:v>527</c:v>
                </c:pt>
                <c:pt idx="145">
                  <c:v>528</c:v>
                </c:pt>
                <c:pt idx="146">
                  <c:v>529</c:v>
                </c:pt>
                <c:pt idx="147">
                  <c:v>530</c:v>
                </c:pt>
                <c:pt idx="148">
                  <c:v>531</c:v>
                </c:pt>
                <c:pt idx="149">
                  <c:v>532</c:v>
                </c:pt>
                <c:pt idx="150">
                  <c:v>533</c:v>
                </c:pt>
                <c:pt idx="151">
                  <c:v>534</c:v>
                </c:pt>
                <c:pt idx="152">
                  <c:v>535</c:v>
                </c:pt>
                <c:pt idx="153">
                  <c:v>536</c:v>
                </c:pt>
                <c:pt idx="154">
                  <c:v>537</c:v>
                </c:pt>
                <c:pt idx="155">
                  <c:v>538</c:v>
                </c:pt>
                <c:pt idx="156">
                  <c:v>539</c:v>
                </c:pt>
                <c:pt idx="157">
                  <c:v>540</c:v>
                </c:pt>
                <c:pt idx="158">
                  <c:v>541</c:v>
                </c:pt>
                <c:pt idx="159">
                  <c:v>542</c:v>
                </c:pt>
                <c:pt idx="160">
                  <c:v>543</c:v>
                </c:pt>
                <c:pt idx="161">
                  <c:v>544</c:v>
                </c:pt>
                <c:pt idx="162">
                  <c:v>545</c:v>
                </c:pt>
                <c:pt idx="163">
                  <c:v>546</c:v>
                </c:pt>
                <c:pt idx="164">
                  <c:v>547</c:v>
                </c:pt>
                <c:pt idx="165">
                  <c:v>548</c:v>
                </c:pt>
                <c:pt idx="166">
                  <c:v>549</c:v>
                </c:pt>
                <c:pt idx="167">
                  <c:v>550</c:v>
                </c:pt>
                <c:pt idx="168">
                  <c:v>551</c:v>
                </c:pt>
                <c:pt idx="169">
                  <c:v>552</c:v>
                </c:pt>
                <c:pt idx="170">
                  <c:v>553</c:v>
                </c:pt>
                <c:pt idx="171">
                  <c:v>554</c:v>
                </c:pt>
                <c:pt idx="172">
                  <c:v>555</c:v>
                </c:pt>
                <c:pt idx="173">
                  <c:v>556</c:v>
                </c:pt>
                <c:pt idx="174">
                  <c:v>557</c:v>
                </c:pt>
                <c:pt idx="175">
                  <c:v>558</c:v>
                </c:pt>
                <c:pt idx="176">
                  <c:v>559</c:v>
                </c:pt>
                <c:pt idx="177">
                  <c:v>560</c:v>
                </c:pt>
              </c:numCache>
            </c:numRef>
          </c:xVal>
          <c:yVal>
            <c:numRef>
              <c:f>Graph!$G$385:$G$560</c:f>
              <c:numCache>
                <c:formatCode>General</c:formatCode>
                <c:ptCount val="1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56-4DCA-8E30-A165026E7E19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Graph!$A$384:$A$561</c:f>
              <c:numCache>
                <c:formatCode>General</c:formatCode>
                <c:ptCount val="178"/>
                <c:pt idx="0">
                  <c:v>383</c:v>
                </c:pt>
                <c:pt idx="1">
                  <c:v>384</c:v>
                </c:pt>
                <c:pt idx="2">
                  <c:v>385</c:v>
                </c:pt>
                <c:pt idx="3">
                  <c:v>386</c:v>
                </c:pt>
                <c:pt idx="4">
                  <c:v>387</c:v>
                </c:pt>
                <c:pt idx="5">
                  <c:v>388</c:v>
                </c:pt>
                <c:pt idx="6">
                  <c:v>389</c:v>
                </c:pt>
                <c:pt idx="7">
                  <c:v>390</c:v>
                </c:pt>
                <c:pt idx="8">
                  <c:v>391</c:v>
                </c:pt>
                <c:pt idx="9">
                  <c:v>392</c:v>
                </c:pt>
                <c:pt idx="10">
                  <c:v>393</c:v>
                </c:pt>
                <c:pt idx="11">
                  <c:v>394</c:v>
                </c:pt>
                <c:pt idx="12">
                  <c:v>395</c:v>
                </c:pt>
                <c:pt idx="13">
                  <c:v>396</c:v>
                </c:pt>
                <c:pt idx="14">
                  <c:v>397</c:v>
                </c:pt>
                <c:pt idx="15">
                  <c:v>398</c:v>
                </c:pt>
                <c:pt idx="16">
                  <c:v>399</c:v>
                </c:pt>
                <c:pt idx="17">
                  <c:v>400</c:v>
                </c:pt>
                <c:pt idx="18">
                  <c:v>401</c:v>
                </c:pt>
                <c:pt idx="19">
                  <c:v>402</c:v>
                </c:pt>
                <c:pt idx="20">
                  <c:v>403</c:v>
                </c:pt>
                <c:pt idx="21">
                  <c:v>404</c:v>
                </c:pt>
                <c:pt idx="22">
                  <c:v>405</c:v>
                </c:pt>
                <c:pt idx="23">
                  <c:v>406</c:v>
                </c:pt>
                <c:pt idx="24">
                  <c:v>407</c:v>
                </c:pt>
                <c:pt idx="25">
                  <c:v>408</c:v>
                </c:pt>
                <c:pt idx="26">
                  <c:v>409</c:v>
                </c:pt>
                <c:pt idx="27">
                  <c:v>410</c:v>
                </c:pt>
                <c:pt idx="28">
                  <c:v>411</c:v>
                </c:pt>
                <c:pt idx="29">
                  <c:v>412</c:v>
                </c:pt>
                <c:pt idx="30">
                  <c:v>413</c:v>
                </c:pt>
                <c:pt idx="31">
                  <c:v>414</c:v>
                </c:pt>
                <c:pt idx="32">
                  <c:v>415</c:v>
                </c:pt>
                <c:pt idx="33">
                  <c:v>416</c:v>
                </c:pt>
                <c:pt idx="34">
                  <c:v>417</c:v>
                </c:pt>
                <c:pt idx="35">
                  <c:v>418</c:v>
                </c:pt>
                <c:pt idx="36">
                  <c:v>419</c:v>
                </c:pt>
                <c:pt idx="37">
                  <c:v>420</c:v>
                </c:pt>
                <c:pt idx="38">
                  <c:v>421</c:v>
                </c:pt>
                <c:pt idx="39">
                  <c:v>422</c:v>
                </c:pt>
                <c:pt idx="40">
                  <c:v>423</c:v>
                </c:pt>
                <c:pt idx="41">
                  <c:v>424</c:v>
                </c:pt>
                <c:pt idx="42">
                  <c:v>425</c:v>
                </c:pt>
                <c:pt idx="43">
                  <c:v>426</c:v>
                </c:pt>
                <c:pt idx="44">
                  <c:v>427</c:v>
                </c:pt>
                <c:pt idx="45">
                  <c:v>428</c:v>
                </c:pt>
                <c:pt idx="46">
                  <c:v>429</c:v>
                </c:pt>
                <c:pt idx="47">
                  <c:v>430</c:v>
                </c:pt>
                <c:pt idx="48">
                  <c:v>431</c:v>
                </c:pt>
                <c:pt idx="49">
                  <c:v>432</c:v>
                </c:pt>
                <c:pt idx="50">
                  <c:v>433</c:v>
                </c:pt>
                <c:pt idx="51">
                  <c:v>434</c:v>
                </c:pt>
                <c:pt idx="52">
                  <c:v>435</c:v>
                </c:pt>
                <c:pt idx="53">
                  <c:v>436</c:v>
                </c:pt>
                <c:pt idx="54">
                  <c:v>437</c:v>
                </c:pt>
                <c:pt idx="55">
                  <c:v>438</c:v>
                </c:pt>
                <c:pt idx="56">
                  <c:v>439</c:v>
                </c:pt>
                <c:pt idx="57">
                  <c:v>440</c:v>
                </c:pt>
                <c:pt idx="58">
                  <c:v>441</c:v>
                </c:pt>
                <c:pt idx="59">
                  <c:v>442</c:v>
                </c:pt>
                <c:pt idx="60">
                  <c:v>443</c:v>
                </c:pt>
                <c:pt idx="61">
                  <c:v>444</c:v>
                </c:pt>
                <c:pt idx="62">
                  <c:v>445</c:v>
                </c:pt>
                <c:pt idx="63">
                  <c:v>446</c:v>
                </c:pt>
                <c:pt idx="64">
                  <c:v>447</c:v>
                </c:pt>
                <c:pt idx="65">
                  <c:v>448</c:v>
                </c:pt>
                <c:pt idx="66">
                  <c:v>449</c:v>
                </c:pt>
                <c:pt idx="67">
                  <c:v>450</c:v>
                </c:pt>
                <c:pt idx="68">
                  <c:v>451</c:v>
                </c:pt>
                <c:pt idx="69">
                  <c:v>452</c:v>
                </c:pt>
                <c:pt idx="70">
                  <c:v>453</c:v>
                </c:pt>
                <c:pt idx="71">
                  <c:v>454</c:v>
                </c:pt>
                <c:pt idx="72">
                  <c:v>455</c:v>
                </c:pt>
                <c:pt idx="73">
                  <c:v>456</c:v>
                </c:pt>
                <c:pt idx="74">
                  <c:v>457</c:v>
                </c:pt>
                <c:pt idx="75">
                  <c:v>458</c:v>
                </c:pt>
                <c:pt idx="76">
                  <c:v>459</c:v>
                </c:pt>
                <c:pt idx="77">
                  <c:v>460</c:v>
                </c:pt>
                <c:pt idx="78">
                  <c:v>461</c:v>
                </c:pt>
                <c:pt idx="79">
                  <c:v>462</c:v>
                </c:pt>
                <c:pt idx="80">
                  <c:v>463</c:v>
                </c:pt>
                <c:pt idx="81">
                  <c:v>464</c:v>
                </c:pt>
                <c:pt idx="82">
                  <c:v>465</c:v>
                </c:pt>
                <c:pt idx="83">
                  <c:v>466</c:v>
                </c:pt>
                <c:pt idx="84">
                  <c:v>467</c:v>
                </c:pt>
                <c:pt idx="85">
                  <c:v>468</c:v>
                </c:pt>
                <c:pt idx="86">
                  <c:v>469</c:v>
                </c:pt>
                <c:pt idx="87">
                  <c:v>470</c:v>
                </c:pt>
                <c:pt idx="88">
                  <c:v>471</c:v>
                </c:pt>
                <c:pt idx="89">
                  <c:v>472</c:v>
                </c:pt>
                <c:pt idx="90">
                  <c:v>473</c:v>
                </c:pt>
                <c:pt idx="91">
                  <c:v>474</c:v>
                </c:pt>
                <c:pt idx="92">
                  <c:v>475</c:v>
                </c:pt>
                <c:pt idx="93">
                  <c:v>476</c:v>
                </c:pt>
                <c:pt idx="94">
                  <c:v>477</c:v>
                </c:pt>
                <c:pt idx="95">
                  <c:v>478</c:v>
                </c:pt>
                <c:pt idx="96">
                  <c:v>479</c:v>
                </c:pt>
                <c:pt idx="97">
                  <c:v>480</c:v>
                </c:pt>
                <c:pt idx="98">
                  <c:v>481</c:v>
                </c:pt>
                <c:pt idx="99">
                  <c:v>482</c:v>
                </c:pt>
                <c:pt idx="100">
                  <c:v>483</c:v>
                </c:pt>
                <c:pt idx="101">
                  <c:v>484</c:v>
                </c:pt>
                <c:pt idx="102">
                  <c:v>485</c:v>
                </c:pt>
                <c:pt idx="103">
                  <c:v>486</c:v>
                </c:pt>
                <c:pt idx="104">
                  <c:v>487</c:v>
                </c:pt>
                <c:pt idx="105">
                  <c:v>488</c:v>
                </c:pt>
                <c:pt idx="106">
                  <c:v>489</c:v>
                </c:pt>
                <c:pt idx="107">
                  <c:v>490</c:v>
                </c:pt>
                <c:pt idx="108">
                  <c:v>491</c:v>
                </c:pt>
                <c:pt idx="109">
                  <c:v>492</c:v>
                </c:pt>
                <c:pt idx="110">
                  <c:v>493</c:v>
                </c:pt>
                <c:pt idx="111">
                  <c:v>494</c:v>
                </c:pt>
                <c:pt idx="112">
                  <c:v>495</c:v>
                </c:pt>
                <c:pt idx="113">
                  <c:v>496</c:v>
                </c:pt>
                <c:pt idx="114">
                  <c:v>497</c:v>
                </c:pt>
                <c:pt idx="115">
                  <c:v>498</c:v>
                </c:pt>
                <c:pt idx="116">
                  <c:v>499</c:v>
                </c:pt>
                <c:pt idx="117">
                  <c:v>500</c:v>
                </c:pt>
                <c:pt idx="118">
                  <c:v>501</c:v>
                </c:pt>
                <c:pt idx="119">
                  <c:v>502</c:v>
                </c:pt>
                <c:pt idx="120">
                  <c:v>503</c:v>
                </c:pt>
                <c:pt idx="121">
                  <c:v>504</c:v>
                </c:pt>
                <c:pt idx="122">
                  <c:v>505</c:v>
                </c:pt>
                <c:pt idx="123">
                  <c:v>506</c:v>
                </c:pt>
                <c:pt idx="124">
                  <c:v>507</c:v>
                </c:pt>
                <c:pt idx="125">
                  <c:v>508</c:v>
                </c:pt>
                <c:pt idx="126">
                  <c:v>509</c:v>
                </c:pt>
                <c:pt idx="127">
                  <c:v>510</c:v>
                </c:pt>
                <c:pt idx="128">
                  <c:v>511</c:v>
                </c:pt>
                <c:pt idx="129">
                  <c:v>512</c:v>
                </c:pt>
                <c:pt idx="130">
                  <c:v>513</c:v>
                </c:pt>
                <c:pt idx="131">
                  <c:v>514</c:v>
                </c:pt>
                <c:pt idx="132">
                  <c:v>515</c:v>
                </c:pt>
                <c:pt idx="133">
                  <c:v>516</c:v>
                </c:pt>
                <c:pt idx="134">
                  <c:v>517</c:v>
                </c:pt>
                <c:pt idx="135">
                  <c:v>518</c:v>
                </c:pt>
                <c:pt idx="136">
                  <c:v>519</c:v>
                </c:pt>
                <c:pt idx="137">
                  <c:v>520</c:v>
                </c:pt>
                <c:pt idx="138">
                  <c:v>521</c:v>
                </c:pt>
                <c:pt idx="139">
                  <c:v>522</c:v>
                </c:pt>
                <c:pt idx="140">
                  <c:v>523</c:v>
                </c:pt>
                <c:pt idx="141">
                  <c:v>524</c:v>
                </c:pt>
                <c:pt idx="142">
                  <c:v>525</c:v>
                </c:pt>
                <c:pt idx="143">
                  <c:v>526</c:v>
                </c:pt>
                <c:pt idx="144">
                  <c:v>527</c:v>
                </c:pt>
                <c:pt idx="145">
                  <c:v>528</c:v>
                </c:pt>
                <c:pt idx="146">
                  <c:v>529</c:v>
                </c:pt>
                <c:pt idx="147">
                  <c:v>530</c:v>
                </c:pt>
                <c:pt idx="148">
                  <c:v>531</c:v>
                </c:pt>
                <c:pt idx="149">
                  <c:v>532</c:v>
                </c:pt>
                <c:pt idx="150">
                  <c:v>533</c:v>
                </c:pt>
                <c:pt idx="151">
                  <c:v>534</c:v>
                </c:pt>
                <c:pt idx="152">
                  <c:v>535</c:v>
                </c:pt>
                <c:pt idx="153">
                  <c:v>536</c:v>
                </c:pt>
                <c:pt idx="154">
                  <c:v>537</c:v>
                </c:pt>
                <c:pt idx="155">
                  <c:v>538</c:v>
                </c:pt>
                <c:pt idx="156">
                  <c:v>539</c:v>
                </c:pt>
                <c:pt idx="157">
                  <c:v>540</c:v>
                </c:pt>
                <c:pt idx="158">
                  <c:v>541</c:v>
                </c:pt>
                <c:pt idx="159">
                  <c:v>542</c:v>
                </c:pt>
                <c:pt idx="160">
                  <c:v>543</c:v>
                </c:pt>
                <c:pt idx="161">
                  <c:v>544</c:v>
                </c:pt>
                <c:pt idx="162">
                  <c:v>545</c:v>
                </c:pt>
                <c:pt idx="163">
                  <c:v>546</c:v>
                </c:pt>
                <c:pt idx="164">
                  <c:v>547</c:v>
                </c:pt>
                <c:pt idx="165">
                  <c:v>548</c:v>
                </c:pt>
                <c:pt idx="166">
                  <c:v>549</c:v>
                </c:pt>
                <c:pt idx="167">
                  <c:v>550</c:v>
                </c:pt>
                <c:pt idx="168">
                  <c:v>551</c:v>
                </c:pt>
                <c:pt idx="169">
                  <c:v>552</c:v>
                </c:pt>
                <c:pt idx="170">
                  <c:v>553</c:v>
                </c:pt>
                <c:pt idx="171">
                  <c:v>554</c:v>
                </c:pt>
                <c:pt idx="172">
                  <c:v>555</c:v>
                </c:pt>
                <c:pt idx="173">
                  <c:v>556</c:v>
                </c:pt>
                <c:pt idx="174">
                  <c:v>557</c:v>
                </c:pt>
                <c:pt idx="175">
                  <c:v>558</c:v>
                </c:pt>
                <c:pt idx="176">
                  <c:v>559</c:v>
                </c:pt>
                <c:pt idx="177">
                  <c:v>560</c:v>
                </c:pt>
              </c:numCache>
            </c:numRef>
          </c:xVal>
          <c:yVal>
            <c:numRef>
              <c:f>Graph!$H$385:$H$560</c:f>
              <c:numCache>
                <c:formatCode>General</c:formatCode>
                <c:ptCount val="1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56-4DCA-8E30-A165026E7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32352"/>
        <c:axId val="179235232"/>
      </c:scatterChart>
      <c:valAx>
        <c:axId val="179232352"/>
        <c:scaling>
          <c:orientation val="minMax"/>
          <c:max val="560"/>
          <c:min val="383"/>
        </c:scaling>
        <c:delete val="0"/>
        <c:axPos val="b"/>
        <c:numFmt formatCode="General" sourceLinked="1"/>
        <c:majorTickMark val="out"/>
        <c:minorTickMark val="none"/>
        <c:tickLblPos val="nextTo"/>
        <c:crossAx val="179235232"/>
        <c:crosses val="autoZero"/>
        <c:crossBetween val="midCat"/>
      </c:valAx>
      <c:valAx>
        <c:axId val="1792352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92323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Graph!$A$563:$A$720</c:f>
              <c:numCache>
                <c:formatCode>General</c:formatCode>
                <c:ptCount val="158"/>
                <c:pt idx="0">
                  <c:v>562</c:v>
                </c:pt>
                <c:pt idx="1">
                  <c:v>563</c:v>
                </c:pt>
                <c:pt idx="2">
                  <c:v>564</c:v>
                </c:pt>
                <c:pt idx="3">
                  <c:v>565</c:v>
                </c:pt>
                <c:pt idx="4">
                  <c:v>566</c:v>
                </c:pt>
                <c:pt idx="5">
                  <c:v>567</c:v>
                </c:pt>
                <c:pt idx="6">
                  <c:v>568</c:v>
                </c:pt>
                <c:pt idx="7">
                  <c:v>569</c:v>
                </c:pt>
                <c:pt idx="8">
                  <c:v>570</c:v>
                </c:pt>
                <c:pt idx="9">
                  <c:v>571</c:v>
                </c:pt>
                <c:pt idx="10">
                  <c:v>572</c:v>
                </c:pt>
                <c:pt idx="11">
                  <c:v>573</c:v>
                </c:pt>
                <c:pt idx="12">
                  <c:v>574</c:v>
                </c:pt>
                <c:pt idx="13">
                  <c:v>575</c:v>
                </c:pt>
                <c:pt idx="14">
                  <c:v>576</c:v>
                </c:pt>
                <c:pt idx="15">
                  <c:v>577</c:v>
                </c:pt>
                <c:pt idx="16">
                  <c:v>578</c:v>
                </c:pt>
                <c:pt idx="17">
                  <c:v>579</c:v>
                </c:pt>
                <c:pt idx="18">
                  <c:v>580</c:v>
                </c:pt>
                <c:pt idx="19">
                  <c:v>581</c:v>
                </c:pt>
                <c:pt idx="20">
                  <c:v>582</c:v>
                </c:pt>
                <c:pt idx="21">
                  <c:v>583</c:v>
                </c:pt>
                <c:pt idx="22">
                  <c:v>584</c:v>
                </c:pt>
                <c:pt idx="23">
                  <c:v>585</c:v>
                </c:pt>
                <c:pt idx="24">
                  <c:v>586</c:v>
                </c:pt>
                <c:pt idx="25">
                  <c:v>587</c:v>
                </c:pt>
                <c:pt idx="26">
                  <c:v>588</c:v>
                </c:pt>
                <c:pt idx="27">
                  <c:v>589</c:v>
                </c:pt>
                <c:pt idx="28">
                  <c:v>590</c:v>
                </c:pt>
                <c:pt idx="29">
                  <c:v>591</c:v>
                </c:pt>
                <c:pt idx="30">
                  <c:v>592</c:v>
                </c:pt>
                <c:pt idx="31">
                  <c:v>593</c:v>
                </c:pt>
                <c:pt idx="32">
                  <c:v>594</c:v>
                </c:pt>
                <c:pt idx="33">
                  <c:v>595</c:v>
                </c:pt>
                <c:pt idx="34">
                  <c:v>596</c:v>
                </c:pt>
                <c:pt idx="35">
                  <c:v>597</c:v>
                </c:pt>
                <c:pt idx="36">
                  <c:v>598</c:v>
                </c:pt>
                <c:pt idx="37">
                  <c:v>599</c:v>
                </c:pt>
                <c:pt idx="38">
                  <c:v>600</c:v>
                </c:pt>
                <c:pt idx="39">
                  <c:v>601</c:v>
                </c:pt>
                <c:pt idx="40">
                  <c:v>602</c:v>
                </c:pt>
                <c:pt idx="41">
                  <c:v>603</c:v>
                </c:pt>
                <c:pt idx="42">
                  <c:v>604</c:v>
                </c:pt>
                <c:pt idx="43">
                  <c:v>605</c:v>
                </c:pt>
                <c:pt idx="44">
                  <c:v>606</c:v>
                </c:pt>
                <c:pt idx="45">
                  <c:v>607</c:v>
                </c:pt>
                <c:pt idx="46">
                  <c:v>608</c:v>
                </c:pt>
                <c:pt idx="47">
                  <c:v>609</c:v>
                </c:pt>
                <c:pt idx="48">
                  <c:v>610</c:v>
                </c:pt>
                <c:pt idx="49">
                  <c:v>611</c:v>
                </c:pt>
                <c:pt idx="50">
                  <c:v>612</c:v>
                </c:pt>
                <c:pt idx="51">
                  <c:v>613</c:v>
                </c:pt>
                <c:pt idx="52">
                  <c:v>614</c:v>
                </c:pt>
                <c:pt idx="53">
                  <c:v>615</c:v>
                </c:pt>
                <c:pt idx="54">
                  <c:v>616</c:v>
                </c:pt>
                <c:pt idx="55">
                  <c:v>617</c:v>
                </c:pt>
                <c:pt idx="56">
                  <c:v>618</c:v>
                </c:pt>
                <c:pt idx="57">
                  <c:v>619</c:v>
                </c:pt>
                <c:pt idx="58">
                  <c:v>620</c:v>
                </c:pt>
                <c:pt idx="59">
                  <c:v>621</c:v>
                </c:pt>
                <c:pt idx="60">
                  <c:v>622</c:v>
                </c:pt>
                <c:pt idx="61">
                  <c:v>623</c:v>
                </c:pt>
                <c:pt idx="62">
                  <c:v>624</c:v>
                </c:pt>
                <c:pt idx="63">
                  <c:v>625</c:v>
                </c:pt>
                <c:pt idx="64">
                  <c:v>626</c:v>
                </c:pt>
                <c:pt idx="65">
                  <c:v>627</c:v>
                </c:pt>
                <c:pt idx="66">
                  <c:v>628</c:v>
                </c:pt>
                <c:pt idx="67">
                  <c:v>629</c:v>
                </c:pt>
                <c:pt idx="68">
                  <c:v>630</c:v>
                </c:pt>
                <c:pt idx="69">
                  <c:v>631</c:v>
                </c:pt>
                <c:pt idx="70">
                  <c:v>632</c:v>
                </c:pt>
                <c:pt idx="71">
                  <c:v>633</c:v>
                </c:pt>
                <c:pt idx="72">
                  <c:v>634</c:v>
                </c:pt>
                <c:pt idx="73">
                  <c:v>635</c:v>
                </c:pt>
                <c:pt idx="74">
                  <c:v>636</c:v>
                </c:pt>
                <c:pt idx="75">
                  <c:v>637</c:v>
                </c:pt>
                <c:pt idx="76">
                  <c:v>638</c:v>
                </c:pt>
                <c:pt idx="77">
                  <c:v>639</c:v>
                </c:pt>
                <c:pt idx="78">
                  <c:v>640</c:v>
                </c:pt>
                <c:pt idx="79">
                  <c:v>641</c:v>
                </c:pt>
                <c:pt idx="80">
                  <c:v>642</c:v>
                </c:pt>
                <c:pt idx="81">
                  <c:v>643</c:v>
                </c:pt>
                <c:pt idx="82">
                  <c:v>644</c:v>
                </c:pt>
                <c:pt idx="83">
                  <c:v>645</c:v>
                </c:pt>
                <c:pt idx="84">
                  <c:v>646</c:v>
                </c:pt>
                <c:pt idx="85">
                  <c:v>647</c:v>
                </c:pt>
                <c:pt idx="86">
                  <c:v>648</c:v>
                </c:pt>
                <c:pt idx="87">
                  <c:v>649</c:v>
                </c:pt>
                <c:pt idx="88">
                  <c:v>650</c:v>
                </c:pt>
                <c:pt idx="89">
                  <c:v>651</c:v>
                </c:pt>
                <c:pt idx="90">
                  <c:v>652</c:v>
                </c:pt>
                <c:pt idx="91">
                  <c:v>653</c:v>
                </c:pt>
                <c:pt idx="92">
                  <c:v>654</c:v>
                </c:pt>
                <c:pt idx="93">
                  <c:v>655</c:v>
                </c:pt>
                <c:pt idx="94">
                  <c:v>656</c:v>
                </c:pt>
                <c:pt idx="95">
                  <c:v>657</c:v>
                </c:pt>
                <c:pt idx="96">
                  <c:v>658</c:v>
                </c:pt>
                <c:pt idx="97">
                  <c:v>659</c:v>
                </c:pt>
                <c:pt idx="98">
                  <c:v>660</c:v>
                </c:pt>
                <c:pt idx="99">
                  <c:v>661</c:v>
                </c:pt>
                <c:pt idx="100">
                  <c:v>662</c:v>
                </c:pt>
                <c:pt idx="101">
                  <c:v>663</c:v>
                </c:pt>
                <c:pt idx="102">
                  <c:v>664</c:v>
                </c:pt>
                <c:pt idx="103">
                  <c:v>665</c:v>
                </c:pt>
                <c:pt idx="104">
                  <c:v>666</c:v>
                </c:pt>
                <c:pt idx="105">
                  <c:v>667</c:v>
                </c:pt>
                <c:pt idx="106">
                  <c:v>668</c:v>
                </c:pt>
                <c:pt idx="107">
                  <c:v>669</c:v>
                </c:pt>
                <c:pt idx="108">
                  <c:v>670</c:v>
                </c:pt>
                <c:pt idx="109">
                  <c:v>671</c:v>
                </c:pt>
                <c:pt idx="110">
                  <c:v>672</c:v>
                </c:pt>
                <c:pt idx="111">
                  <c:v>673</c:v>
                </c:pt>
                <c:pt idx="112">
                  <c:v>674</c:v>
                </c:pt>
                <c:pt idx="113">
                  <c:v>675</c:v>
                </c:pt>
                <c:pt idx="114">
                  <c:v>676</c:v>
                </c:pt>
                <c:pt idx="115">
                  <c:v>677</c:v>
                </c:pt>
                <c:pt idx="116">
                  <c:v>678</c:v>
                </c:pt>
                <c:pt idx="117">
                  <c:v>679</c:v>
                </c:pt>
                <c:pt idx="118">
                  <c:v>680</c:v>
                </c:pt>
                <c:pt idx="119">
                  <c:v>681</c:v>
                </c:pt>
                <c:pt idx="120">
                  <c:v>682</c:v>
                </c:pt>
                <c:pt idx="121">
                  <c:v>683</c:v>
                </c:pt>
                <c:pt idx="122">
                  <c:v>684</c:v>
                </c:pt>
                <c:pt idx="123">
                  <c:v>685</c:v>
                </c:pt>
                <c:pt idx="124">
                  <c:v>686</c:v>
                </c:pt>
                <c:pt idx="125">
                  <c:v>687</c:v>
                </c:pt>
                <c:pt idx="126">
                  <c:v>688</c:v>
                </c:pt>
                <c:pt idx="127">
                  <c:v>689</c:v>
                </c:pt>
                <c:pt idx="128">
                  <c:v>690</c:v>
                </c:pt>
                <c:pt idx="129">
                  <c:v>691</c:v>
                </c:pt>
                <c:pt idx="130">
                  <c:v>692</c:v>
                </c:pt>
                <c:pt idx="131">
                  <c:v>693</c:v>
                </c:pt>
                <c:pt idx="132">
                  <c:v>694</c:v>
                </c:pt>
                <c:pt idx="133">
                  <c:v>695</c:v>
                </c:pt>
                <c:pt idx="134">
                  <c:v>696</c:v>
                </c:pt>
                <c:pt idx="135">
                  <c:v>697</c:v>
                </c:pt>
                <c:pt idx="136">
                  <c:v>698</c:v>
                </c:pt>
                <c:pt idx="137">
                  <c:v>699</c:v>
                </c:pt>
                <c:pt idx="138">
                  <c:v>700</c:v>
                </c:pt>
                <c:pt idx="139">
                  <c:v>701</c:v>
                </c:pt>
                <c:pt idx="140">
                  <c:v>702</c:v>
                </c:pt>
                <c:pt idx="141">
                  <c:v>703</c:v>
                </c:pt>
                <c:pt idx="142">
                  <c:v>704</c:v>
                </c:pt>
                <c:pt idx="143">
                  <c:v>705</c:v>
                </c:pt>
                <c:pt idx="144">
                  <c:v>706</c:v>
                </c:pt>
                <c:pt idx="145">
                  <c:v>707</c:v>
                </c:pt>
                <c:pt idx="146">
                  <c:v>708</c:v>
                </c:pt>
                <c:pt idx="147">
                  <c:v>709</c:v>
                </c:pt>
                <c:pt idx="148">
                  <c:v>710</c:v>
                </c:pt>
                <c:pt idx="149">
                  <c:v>711</c:v>
                </c:pt>
                <c:pt idx="150">
                  <c:v>712</c:v>
                </c:pt>
                <c:pt idx="151">
                  <c:v>713</c:v>
                </c:pt>
                <c:pt idx="152">
                  <c:v>714</c:v>
                </c:pt>
                <c:pt idx="153">
                  <c:v>715</c:v>
                </c:pt>
                <c:pt idx="154">
                  <c:v>716</c:v>
                </c:pt>
                <c:pt idx="155">
                  <c:v>717</c:v>
                </c:pt>
                <c:pt idx="156">
                  <c:v>718</c:v>
                </c:pt>
                <c:pt idx="157">
                  <c:v>719</c:v>
                </c:pt>
              </c:numCache>
            </c:numRef>
          </c:xVal>
          <c:yVal>
            <c:numRef>
              <c:f>Graph!$D$564:$D$719</c:f>
              <c:numCache>
                <c:formatCode>General</c:formatCode>
                <c:ptCount val="156"/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5-4BFF-B9ED-C1A82DB59DE2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Graph!$A$563:$A$720</c:f>
              <c:numCache>
                <c:formatCode>General</c:formatCode>
                <c:ptCount val="158"/>
                <c:pt idx="0">
                  <c:v>562</c:v>
                </c:pt>
                <c:pt idx="1">
                  <c:v>563</c:v>
                </c:pt>
                <c:pt idx="2">
                  <c:v>564</c:v>
                </c:pt>
                <c:pt idx="3">
                  <c:v>565</c:v>
                </c:pt>
                <c:pt idx="4">
                  <c:v>566</c:v>
                </c:pt>
                <c:pt idx="5">
                  <c:v>567</c:v>
                </c:pt>
                <c:pt idx="6">
                  <c:v>568</c:v>
                </c:pt>
                <c:pt idx="7">
                  <c:v>569</c:v>
                </c:pt>
                <c:pt idx="8">
                  <c:v>570</c:v>
                </c:pt>
                <c:pt idx="9">
                  <c:v>571</c:v>
                </c:pt>
                <c:pt idx="10">
                  <c:v>572</c:v>
                </c:pt>
                <c:pt idx="11">
                  <c:v>573</c:v>
                </c:pt>
                <c:pt idx="12">
                  <c:v>574</c:v>
                </c:pt>
                <c:pt idx="13">
                  <c:v>575</c:v>
                </c:pt>
                <c:pt idx="14">
                  <c:v>576</c:v>
                </c:pt>
                <c:pt idx="15">
                  <c:v>577</c:v>
                </c:pt>
                <c:pt idx="16">
                  <c:v>578</c:v>
                </c:pt>
                <c:pt idx="17">
                  <c:v>579</c:v>
                </c:pt>
                <c:pt idx="18">
                  <c:v>580</c:v>
                </c:pt>
                <c:pt idx="19">
                  <c:v>581</c:v>
                </c:pt>
                <c:pt idx="20">
                  <c:v>582</c:v>
                </c:pt>
                <c:pt idx="21">
                  <c:v>583</c:v>
                </c:pt>
                <c:pt idx="22">
                  <c:v>584</c:v>
                </c:pt>
                <c:pt idx="23">
                  <c:v>585</c:v>
                </c:pt>
                <c:pt idx="24">
                  <c:v>586</c:v>
                </c:pt>
                <c:pt idx="25">
                  <c:v>587</c:v>
                </c:pt>
                <c:pt idx="26">
                  <c:v>588</c:v>
                </c:pt>
                <c:pt idx="27">
                  <c:v>589</c:v>
                </c:pt>
                <c:pt idx="28">
                  <c:v>590</c:v>
                </c:pt>
                <c:pt idx="29">
                  <c:v>591</c:v>
                </c:pt>
                <c:pt idx="30">
                  <c:v>592</c:v>
                </c:pt>
                <c:pt idx="31">
                  <c:v>593</c:v>
                </c:pt>
                <c:pt idx="32">
                  <c:v>594</c:v>
                </c:pt>
                <c:pt idx="33">
                  <c:v>595</c:v>
                </c:pt>
                <c:pt idx="34">
                  <c:v>596</c:v>
                </c:pt>
                <c:pt idx="35">
                  <c:v>597</c:v>
                </c:pt>
                <c:pt idx="36">
                  <c:v>598</c:v>
                </c:pt>
                <c:pt idx="37">
                  <c:v>599</c:v>
                </c:pt>
                <c:pt idx="38">
                  <c:v>600</c:v>
                </c:pt>
                <c:pt idx="39">
                  <c:v>601</c:v>
                </c:pt>
                <c:pt idx="40">
                  <c:v>602</c:v>
                </c:pt>
                <c:pt idx="41">
                  <c:v>603</c:v>
                </c:pt>
                <c:pt idx="42">
                  <c:v>604</c:v>
                </c:pt>
                <c:pt idx="43">
                  <c:v>605</c:v>
                </c:pt>
                <c:pt idx="44">
                  <c:v>606</c:v>
                </c:pt>
                <c:pt idx="45">
                  <c:v>607</c:v>
                </c:pt>
                <c:pt idx="46">
                  <c:v>608</c:v>
                </c:pt>
                <c:pt idx="47">
                  <c:v>609</c:v>
                </c:pt>
                <c:pt idx="48">
                  <c:v>610</c:v>
                </c:pt>
                <c:pt idx="49">
                  <c:v>611</c:v>
                </c:pt>
                <c:pt idx="50">
                  <c:v>612</c:v>
                </c:pt>
                <c:pt idx="51">
                  <c:v>613</c:v>
                </c:pt>
                <c:pt idx="52">
                  <c:v>614</c:v>
                </c:pt>
                <c:pt idx="53">
                  <c:v>615</c:v>
                </c:pt>
                <c:pt idx="54">
                  <c:v>616</c:v>
                </c:pt>
                <c:pt idx="55">
                  <c:v>617</c:v>
                </c:pt>
                <c:pt idx="56">
                  <c:v>618</c:v>
                </c:pt>
                <c:pt idx="57">
                  <c:v>619</c:v>
                </c:pt>
                <c:pt idx="58">
                  <c:v>620</c:v>
                </c:pt>
                <c:pt idx="59">
                  <c:v>621</c:v>
                </c:pt>
                <c:pt idx="60">
                  <c:v>622</c:v>
                </c:pt>
                <c:pt idx="61">
                  <c:v>623</c:v>
                </c:pt>
                <c:pt idx="62">
                  <c:v>624</c:v>
                </c:pt>
                <c:pt idx="63">
                  <c:v>625</c:v>
                </c:pt>
                <c:pt idx="64">
                  <c:v>626</c:v>
                </c:pt>
                <c:pt idx="65">
                  <c:v>627</c:v>
                </c:pt>
                <c:pt idx="66">
                  <c:v>628</c:v>
                </c:pt>
                <c:pt idx="67">
                  <c:v>629</c:v>
                </c:pt>
                <c:pt idx="68">
                  <c:v>630</c:v>
                </c:pt>
                <c:pt idx="69">
                  <c:v>631</c:v>
                </c:pt>
                <c:pt idx="70">
                  <c:v>632</c:v>
                </c:pt>
                <c:pt idx="71">
                  <c:v>633</c:v>
                </c:pt>
                <c:pt idx="72">
                  <c:v>634</c:v>
                </c:pt>
                <c:pt idx="73">
                  <c:v>635</c:v>
                </c:pt>
                <c:pt idx="74">
                  <c:v>636</c:v>
                </c:pt>
                <c:pt idx="75">
                  <c:v>637</c:v>
                </c:pt>
                <c:pt idx="76">
                  <c:v>638</c:v>
                </c:pt>
                <c:pt idx="77">
                  <c:v>639</c:v>
                </c:pt>
                <c:pt idx="78">
                  <c:v>640</c:v>
                </c:pt>
                <c:pt idx="79">
                  <c:v>641</c:v>
                </c:pt>
                <c:pt idx="80">
                  <c:v>642</c:v>
                </c:pt>
                <c:pt idx="81">
                  <c:v>643</c:v>
                </c:pt>
                <c:pt idx="82">
                  <c:v>644</c:v>
                </c:pt>
                <c:pt idx="83">
                  <c:v>645</c:v>
                </c:pt>
                <c:pt idx="84">
                  <c:v>646</c:v>
                </c:pt>
                <c:pt idx="85">
                  <c:v>647</c:v>
                </c:pt>
                <c:pt idx="86">
                  <c:v>648</c:v>
                </c:pt>
                <c:pt idx="87">
                  <c:v>649</c:v>
                </c:pt>
                <c:pt idx="88">
                  <c:v>650</c:v>
                </c:pt>
                <c:pt idx="89">
                  <c:v>651</c:v>
                </c:pt>
                <c:pt idx="90">
                  <c:v>652</c:v>
                </c:pt>
                <c:pt idx="91">
                  <c:v>653</c:v>
                </c:pt>
                <c:pt idx="92">
                  <c:v>654</c:v>
                </c:pt>
                <c:pt idx="93">
                  <c:v>655</c:v>
                </c:pt>
                <c:pt idx="94">
                  <c:v>656</c:v>
                </c:pt>
                <c:pt idx="95">
                  <c:v>657</c:v>
                </c:pt>
                <c:pt idx="96">
                  <c:v>658</c:v>
                </c:pt>
                <c:pt idx="97">
                  <c:v>659</c:v>
                </c:pt>
                <c:pt idx="98">
                  <c:v>660</c:v>
                </c:pt>
                <c:pt idx="99">
                  <c:v>661</c:v>
                </c:pt>
                <c:pt idx="100">
                  <c:v>662</c:v>
                </c:pt>
                <c:pt idx="101">
                  <c:v>663</c:v>
                </c:pt>
                <c:pt idx="102">
                  <c:v>664</c:v>
                </c:pt>
                <c:pt idx="103">
                  <c:v>665</c:v>
                </c:pt>
                <c:pt idx="104">
                  <c:v>666</c:v>
                </c:pt>
                <c:pt idx="105">
                  <c:v>667</c:v>
                </c:pt>
                <c:pt idx="106">
                  <c:v>668</c:v>
                </c:pt>
                <c:pt idx="107">
                  <c:v>669</c:v>
                </c:pt>
                <c:pt idx="108">
                  <c:v>670</c:v>
                </c:pt>
                <c:pt idx="109">
                  <c:v>671</c:v>
                </c:pt>
                <c:pt idx="110">
                  <c:v>672</c:v>
                </c:pt>
                <c:pt idx="111">
                  <c:v>673</c:v>
                </c:pt>
                <c:pt idx="112">
                  <c:v>674</c:v>
                </c:pt>
                <c:pt idx="113">
                  <c:v>675</c:v>
                </c:pt>
                <c:pt idx="114">
                  <c:v>676</c:v>
                </c:pt>
                <c:pt idx="115">
                  <c:v>677</c:v>
                </c:pt>
                <c:pt idx="116">
                  <c:v>678</c:v>
                </c:pt>
                <c:pt idx="117">
                  <c:v>679</c:v>
                </c:pt>
                <c:pt idx="118">
                  <c:v>680</c:v>
                </c:pt>
                <c:pt idx="119">
                  <c:v>681</c:v>
                </c:pt>
                <c:pt idx="120">
                  <c:v>682</c:v>
                </c:pt>
                <c:pt idx="121">
                  <c:v>683</c:v>
                </c:pt>
                <c:pt idx="122">
                  <c:v>684</c:v>
                </c:pt>
                <c:pt idx="123">
                  <c:v>685</c:v>
                </c:pt>
                <c:pt idx="124">
                  <c:v>686</c:v>
                </c:pt>
                <c:pt idx="125">
                  <c:v>687</c:v>
                </c:pt>
                <c:pt idx="126">
                  <c:v>688</c:v>
                </c:pt>
                <c:pt idx="127">
                  <c:v>689</c:v>
                </c:pt>
                <c:pt idx="128">
                  <c:v>690</c:v>
                </c:pt>
                <c:pt idx="129">
                  <c:v>691</c:v>
                </c:pt>
                <c:pt idx="130">
                  <c:v>692</c:v>
                </c:pt>
                <c:pt idx="131">
                  <c:v>693</c:v>
                </c:pt>
                <c:pt idx="132">
                  <c:v>694</c:v>
                </c:pt>
                <c:pt idx="133">
                  <c:v>695</c:v>
                </c:pt>
                <c:pt idx="134">
                  <c:v>696</c:v>
                </c:pt>
                <c:pt idx="135">
                  <c:v>697</c:v>
                </c:pt>
                <c:pt idx="136">
                  <c:v>698</c:v>
                </c:pt>
                <c:pt idx="137">
                  <c:v>699</c:v>
                </c:pt>
                <c:pt idx="138">
                  <c:v>700</c:v>
                </c:pt>
                <c:pt idx="139">
                  <c:v>701</c:v>
                </c:pt>
                <c:pt idx="140">
                  <c:v>702</c:v>
                </c:pt>
                <c:pt idx="141">
                  <c:v>703</c:v>
                </c:pt>
                <c:pt idx="142">
                  <c:v>704</c:v>
                </c:pt>
                <c:pt idx="143">
                  <c:v>705</c:v>
                </c:pt>
                <c:pt idx="144">
                  <c:v>706</c:v>
                </c:pt>
                <c:pt idx="145">
                  <c:v>707</c:v>
                </c:pt>
                <c:pt idx="146">
                  <c:v>708</c:v>
                </c:pt>
                <c:pt idx="147">
                  <c:v>709</c:v>
                </c:pt>
                <c:pt idx="148">
                  <c:v>710</c:v>
                </c:pt>
                <c:pt idx="149">
                  <c:v>711</c:v>
                </c:pt>
                <c:pt idx="150">
                  <c:v>712</c:v>
                </c:pt>
                <c:pt idx="151">
                  <c:v>713</c:v>
                </c:pt>
                <c:pt idx="152">
                  <c:v>714</c:v>
                </c:pt>
                <c:pt idx="153">
                  <c:v>715</c:v>
                </c:pt>
                <c:pt idx="154">
                  <c:v>716</c:v>
                </c:pt>
                <c:pt idx="155">
                  <c:v>717</c:v>
                </c:pt>
                <c:pt idx="156">
                  <c:v>718</c:v>
                </c:pt>
                <c:pt idx="157">
                  <c:v>719</c:v>
                </c:pt>
              </c:numCache>
            </c:numRef>
          </c:xVal>
          <c:yVal>
            <c:numRef>
              <c:f>Graph!$B$564:$B$719</c:f>
              <c:numCache>
                <c:formatCode>General</c:formatCode>
                <c:ptCount val="156"/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5-4BFF-B9ED-C1A82DB59DE2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Graph!$A$563:$A$720</c:f>
              <c:numCache>
                <c:formatCode>General</c:formatCode>
                <c:ptCount val="158"/>
                <c:pt idx="0">
                  <c:v>562</c:v>
                </c:pt>
                <c:pt idx="1">
                  <c:v>563</c:v>
                </c:pt>
                <c:pt idx="2">
                  <c:v>564</c:v>
                </c:pt>
                <c:pt idx="3">
                  <c:v>565</c:v>
                </c:pt>
                <c:pt idx="4">
                  <c:v>566</c:v>
                </c:pt>
                <c:pt idx="5">
                  <c:v>567</c:v>
                </c:pt>
                <c:pt idx="6">
                  <c:v>568</c:v>
                </c:pt>
                <c:pt idx="7">
                  <c:v>569</c:v>
                </c:pt>
                <c:pt idx="8">
                  <c:v>570</c:v>
                </c:pt>
                <c:pt idx="9">
                  <c:v>571</c:v>
                </c:pt>
                <c:pt idx="10">
                  <c:v>572</c:v>
                </c:pt>
                <c:pt idx="11">
                  <c:v>573</c:v>
                </c:pt>
                <c:pt idx="12">
                  <c:v>574</c:v>
                </c:pt>
                <c:pt idx="13">
                  <c:v>575</c:v>
                </c:pt>
                <c:pt idx="14">
                  <c:v>576</c:v>
                </c:pt>
                <c:pt idx="15">
                  <c:v>577</c:v>
                </c:pt>
                <c:pt idx="16">
                  <c:v>578</c:v>
                </c:pt>
                <c:pt idx="17">
                  <c:v>579</c:v>
                </c:pt>
                <c:pt idx="18">
                  <c:v>580</c:v>
                </c:pt>
                <c:pt idx="19">
                  <c:v>581</c:v>
                </c:pt>
                <c:pt idx="20">
                  <c:v>582</c:v>
                </c:pt>
                <c:pt idx="21">
                  <c:v>583</c:v>
                </c:pt>
                <c:pt idx="22">
                  <c:v>584</c:v>
                </c:pt>
                <c:pt idx="23">
                  <c:v>585</c:v>
                </c:pt>
                <c:pt idx="24">
                  <c:v>586</c:v>
                </c:pt>
                <c:pt idx="25">
                  <c:v>587</c:v>
                </c:pt>
                <c:pt idx="26">
                  <c:v>588</c:v>
                </c:pt>
                <c:pt idx="27">
                  <c:v>589</c:v>
                </c:pt>
                <c:pt idx="28">
                  <c:v>590</c:v>
                </c:pt>
                <c:pt idx="29">
                  <c:v>591</c:v>
                </c:pt>
                <c:pt idx="30">
                  <c:v>592</c:v>
                </c:pt>
                <c:pt idx="31">
                  <c:v>593</c:v>
                </c:pt>
                <c:pt idx="32">
                  <c:v>594</c:v>
                </c:pt>
                <c:pt idx="33">
                  <c:v>595</c:v>
                </c:pt>
                <c:pt idx="34">
                  <c:v>596</c:v>
                </c:pt>
                <c:pt idx="35">
                  <c:v>597</c:v>
                </c:pt>
                <c:pt idx="36">
                  <c:v>598</c:v>
                </c:pt>
                <c:pt idx="37">
                  <c:v>599</c:v>
                </c:pt>
                <c:pt idx="38">
                  <c:v>600</c:v>
                </c:pt>
                <c:pt idx="39">
                  <c:v>601</c:v>
                </c:pt>
                <c:pt idx="40">
                  <c:v>602</c:v>
                </c:pt>
                <c:pt idx="41">
                  <c:v>603</c:v>
                </c:pt>
                <c:pt idx="42">
                  <c:v>604</c:v>
                </c:pt>
                <c:pt idx="43">
                  <c:v>605</c:v>
                </c:pt>
                <c:pt idx="44">
                  <c:v>606</c:v>
                </c:pt>
                <c:pt idx="45">
                  <c:v>607</c:v>
                </c:pt>
                <c:pt idx="46">
                  <c:v>608</c:v>
                </c:pt>
                <c:pt idx="47">
                  <c:v>609</c:v>
                </c:pt>
                <c:pt idx="48">
                  <c:v>610</c:v>
                </c:pt>
                <c:pt idx="49">
                  <c:v>611</c:v>
                </c:pt>
                <c:pt idx="50">
                  <c:v>612</c:v>
                </c:pt>
                <c:pt idx="51">
                  <c:v>613</c:v>
                </c:pt>
                <c:pt idx="52">
                  <c:v>614</c:v>
                </c:pt>
                <c:pt idx="53">
                  <c:v>615</c:v>
                </c:pt>
                <c:pt idx="54">
                  <c:v>616</c:v>
                </c:pt>
                <c:pt idx="55">
                  <c:v>617</c:v>
                </c:pt>
                <c:pt idx="56">
                  <c:v>618</c:v>
                </c:pt>
                <c:pt idx="57">
                  <c:v>619</c:v>
                </c:pt>
                <c:pt idx="58">
                  <c:v>620</c:v>
                </c:pt>
                <c:pt idx="59">
                  <c:v>621</c:v>
                </c:pt>
                <c:pt idx="60">
                  <c:v>622</c:v>
                </c:pt>
                <c:pt idx="61">
                  <c:v>623</c:v>
                </c:pt>
                <c:pt idx="62">
                  <c:v>624</c:v>
                </c:pt>
                <c:pt idx="63">
                  <c:v>625</c:v>
                </c:pt>
                <c:pt idx="64">
                  <c:v>626</c:v>
                </c:pt>
                <c:pt idx="65">
                  <c:v>627</c:v>
                </c:pt>
                <c:pt idx="66">
                  <c:v>628</c:v>
                </c:pt>
                <c:pt idx="67">
                  <c:v>629</c:v>
                </c:pt>
                <c:pt idx="68">
                  <c:v>630</c:v>
                </c:pt>
                <c:pt idx="69">
                  <c:v>631</c:v>
                </c:pt>
                <c:pt idx="70">
                  <c:v>632</c:v>
                </c:pt>
                <c:pt idx="71">
                  <c:v>633</c:v>
                </c:pt>
                <c:pt idx="72">
                  <c:v>634</c:v>
                </c:pt>
                <c:pt idx="73">
                  <c:v>635</c:v>
                </c:pt>
                <c:pt idx="74">
                  <c:v>636</c:v>
                </c:pt>
                <c:pt idx="75">
                  <c:v>637</c:v>
                </c:pt>
                <c:pt idx="76">
                  <c:v>638</c:v>
                </c:pt>
                <c:pt idx="77">
                  <c:v>639</c:v>
                </c:pt>
                <c:pt idx="78">
                  <c:v>640</c:v>
                </c:pt>
                <c:pt idx="79">
                  <c:v>641</c:v>
                </c:pt>
                <c:pt idx="80">
                  <c:v>642</c:v>
                </c:pt>
                <c:pt idx="81">
                  <c:v>643</c:v>
                </c:pt>
                <c:pt idx="82">
                  <c:v>644</c:v>
                </c:pt>
                <c:pt idx="83">
                  <c:v>645</c:v>
                </c:pt>
                <c:pt idx="84">
                  <c:v>646</c:v>
                </c:pt>
                <c:pt idx="85">
                  <c:v>647</c:v>
                </c:pt>
                <c:pt idx="86">
                  <c:v>648</c:v>
                </c:pt>
                <c:pt idx="87">
                  <c:v>649</c:v>
                </c:pt>
                <c:pt idx="88">
                  <c:v>650</c:v>
                </c:pt>
                <c:pt idx="89">
                  <c:v>651</c:v>
                </c:pt>
                <c:pt idx="90">
                  <c:v>652</c:v>
                </c:pt>
                <c:pt idx="91">
                  <c:v>653</c:v>
                </c:pt>
                <c:pt idx="92">
                  <c:v>654</c:v>
                </c:pt>
                <c:pt idx="93">
                  <c:v>655</c:v>
                </c:pt>
                <c:pt idx="94">
                  <c:v>656</c:v>
                </c:pt>
                <c:pt idx="95">
                  <c:v>657</c:v>
                </c:pt>
                <c:pt idx="96">
                  <c:v>658</c:v>
                </c:pt>
                <c:pt idx="97">
                  <c:v>659</c:v>
                </c:pt>
                <c:pt idx="98">
                  <c:v>660</c:v>
                </c:pt>
                <c:pt idx="99">
                  <c:v>661</c:v>
                </c:pt>
                <c:pt idx="100">
                  <c:v>662</c:v>
                </c:pt>
                <c:pt idx="101">
                  <c:v>663</c:v>
                </c:pt>
                <c:pt idx="102">
                  <c:v>664</c:v>
                </c:pt>
                <c:pt idx="103">
                  <c:v>665</c:v>
                </c:pt>
                <c:pt idx="104">
                  <c:v>666</c:v>
                </c:pt>
                <c:pt idx="105">
                  <c:v>667</c:v>
                </c:pt>
                <c:pt idx="106">
                  <c:v>668</c:v>
                </c:pt>
                <c:pt idx="107">
                  <c:v>669</c:v>
                </c:pt>
                <c:pt idx="108">
                  <c:v>670</c:v>
                </c:pt>
                <c:pt idx="109">
                  <c:v>671</c:v>
                </c:pt>
                <c:pt idx="110">
                  <c:v>672</c:v>
                </c:pt>
                <c:pt idx="111">
                  <c:v>673</c:v>
                </c:pt>
                <c:pt idx="112">
                  <c:v>674</c:v>
                </c:pt>
                <c:pt idx="113">
                  <c:v>675</c:v>
                </c:pt>
                <c:pt idx="114">
                  <c:v>676</c:v>
                </c:pt>
                <c:pt idx="115">
                  <c:v>677</c:v>
                </c:pt>
                <c:pt idx="116">
                  <c:v>678</c:v>
                </c:pt>
                <c:pt idx="117">
                  <c:v>679</c:v>
                </c:pt>
                <c:pt idx="118">
                  <c:v>680</c:v>
                </c:pt>
                <c:pt idx="119">
                  <c:v>681</c:v>
                </c:pt>
                <c:pt idx="120">
                  <c:v>682</c:v>
                </c:pt>
                <c:pt idx="121">
                  <c:v>683</c:v>
                </c:pt>
                <c:pt idx="122">
                  <c:v>684</c:v>
                </c:pt>
                <c:pt idx="123">
                  <c:v>685</c:v>
                </c:pt>
                <c:pt idx="124">
                  <c:v>686</c:v>
                </c:pt>
                <c:pt idx="125">
                  <c:v>687</c:v>
                </c:pt>
                <c:pt idx="126">
                  <c:v>688</c:v>
                </c:pt>
                <c:pt idx="127">
                  <c:v>689</c:v>
                </c:pt>
                <c:pt idx="128">
                  <c:v>690</c:v>
                </c:pt>
                <c:pt idx="129">
                  <c:v>691</c:v>
                </c:pt>
                <c:pt idx="130">
                  <c:v>692</c:v>
                </c:pt>
                <c:pt idx="131">
                  <c:v>693</c:v>
                </c:pt>
                <c:pt idx="132">
                  <c:v>694</c:v>
                </c:pt>
                <c:pt idx="133">
                  <c:v>695</c:v>
                </c:pt>
                <c:pt idx="134">
                  <c:v>696</c:v>
                </c:pt>
                <c:pt idx="135">
                  <c:v>697</c:v>
                </c:pt>
                <c:pt idx="136">
                  <c:v>698</c:v>
                </c:pt>
                <c:pt idx="137">
                  <c:v>699</c:v>
                </c:pt>
                <c:pt idx="138">
                  <c:v>700</c:v>
                </c:pt>
                <c:pt idx="139">
                  <c:v>701</c:v>
                </c:pt>
                <c:pt idx="140">
                  <c:v>702</c:v>
                </c:pt>
                <c:pt idx="141">
                  <c:v>703</c:v>
                </c:pt>
                <c:pt idx="142">
                  <c:v>704</c:v>
                </c:pt>
                <c:pt idx="143">
                  <c:v>705</c:v>
                </c:pt>
                <c:pt idx="144">
                  <c:v>706</c:v>
                </c:pt>
                <c:pt idx="145">
                  <c:v>707</c:v>
                </c:pt>
                <c:pt idx="146">
                  <c:v>708</c:v>
                </c:pt>
                <c:pt idx="147">
                  <c:v>709</c:v>
                </c:pt>
                <c:pt idx="148">
                  <c:v>710</c:v>
                </c:pt>
                <c:pt idx="149">
                  <c:v>711</c:v>
                </c:pt>
                <c:pt idx="150">
                  <c:v>712</c:v>
                </c:pt>
                <c:pt idx="151">
                  <c:v>713</c:v>
                </c:pt>
                <c:pt idx="152">
                  <c:v>714</c:v>
                </c:pt>
                <c:pt idx="153">
                  <c:v>715</c:v>
                </c:pt>
                <c:pt idx="154">
                  <c:v>716</c:v>
                </c:pt>
                <c:pt idx="155">
                  <c:v>717</c:v>
                </c:pt>
                <c:pt idx="156">
                  <c:v>718</c:v>
                </c:pt>
                <c:pt idx="157">
                  <c:v>719</c:v>
                </c:pt>
              </c:numCache>
            </c:numRef>
          </c:xVal>
          <c:yVal>
            <c:numRef>
              <c:f>Graph!$C$564:$C$719</c:f>
              <c:numCache>
                <c:formatCode>General</c:formatCode>
                <c:ptCount val="1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05-4BFF-B9ED-C1A82DB59DE2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Graph!$A$563:$A$720</c:f>
              <c:numCache>
                <c:formatCode>General</c:formatCode>
                <c:ptCount val="158"/>
                <c:pt idx="0">
                  <c:v>562</c:v>
                </c:pt>
                <c:pt idx="1">
                  <c:v>563</c:v>
                </c:pt>
                <c:pt idx="2">
                  <c:v>564</c:v>
                </c:pt>
                <c:pt idx="3">
                  <c:v>565</c:v>
                </c:pt>
                <c:pt idx="4">
                  <c:v>566</c:v>
                </c:pt>
                <c:pt idx="5">
                  <c:v>567</c:v>
                </c:pt>
                <c:pt idx="6">
                  <c:v>568</c:v>
                </c:pt>
                <c:pt idx="7">
                  <c:v>569</c:v>
                </c:pt>
                <c:pt idx="8">
                  <c:v>570</c:v>
                </c:pt>
                <c:pt idx="9">
                  <c:v>571</c:v>
                </c:pt>
                <c:pt idx="10">
                  <c:v>572</c:v>
                </c:pt>
                <c:pt idx="11">
                  <c:v>573</c:v>
                </c:pt>
                <c:pt idx="12">
                  <c:v>574</c:v>
                </c:pt>
                <c:pt idx="13">
                  <c:v>575</c:v>
                </c:pt>
                <c:pt idx="14">
                  <c:v>576</c:v>
                </c:pt>
                <c:pt idx="15">
                  <c:v>577</c:v>
                </c:pt>
                <c:pt idx="16">
                  <c:v>578</c:v>
                </c:pt>
                <c:pt idx="17">
                  <c:v>579</c:v>
                </c:pt>
                <c:pt idx="18">
                  <c:v>580</c:v>
                </c:pt>
                <c:pt idx="19">
                  <c:v>581</c:v>
                </c:pt>
                <c:pt idx="20">
                  <c:v>582</c:v>
                </c:pt>
                <c:pt idx="21">
                  <c:v>583</c:v>
                </c:pt>
                <c:pt idx="22">
                  <c:v>584</c:v>
                </c:pt>
                <c:pt idx="23">
                  <c:v>585</c:v>
                </c:pt>
                <c:pt idx="24">
                  <c:v>586</c:v>
                </c:pt>
                <c:pt idx="25">
                  <c:v>587</c:v>
                </c:pt>
                <c:pt idx="26">
                  <c:v>588</c:v>
                </c:pt>
                <c:pt idx="27">
                  <c:v>589</c:v>
                </c:pt>
                <c:pt idx="28">
                  <c:v>590</c:v>
                </c:pt>
                <c:pt idx="29">
                  <c:v>591</c:v>
                </c:pt>
                <c:pt idx="30">
                  <c:v>592</c:v>
                </c:pt>
                <c:pt idx="31">
                  <c:v>593</c:v>
                </c:pt>
                <c:pt idx="32">
                  <c:v>594</c:v>
                </c:pt>
                <c:pt idx="33">
                  <c:v>595</c:v>
                </c:pt>
                <c:pt idx="34">
                  <c:v>596</c:v>
                </c:pt>
                <c:pt idx="35">
                  <c:v>597</c:v>
                </c:pt>
                <c:pt idx="36">
                  <c:v>598</c:v>
                </c:pt>
                <c:pt idx="37">
                  <c:v>599</c:v>
                </c:pt>
                <c:pt idx="38">
                  <c:v>600</c:v>
                </c:pt>
                <c:pt idx="39">
                  <c:v>601</c:v>
                </c:pt>
                <c:pt idx="40">
                  <c:v>602</c:v>
                </c:pt>
                <c:pt idx="41">
                  <c:v>603</c:v>
                </c:pt>
                <c:pt idx="42">
                  <c:v>604</c:v>
                </c:pt>
                <c:pt idx="43">
                  <c:v>605</c:v>
                </c:pt>
                <c:pt idx="44">
                  <c:v>606</c:v>
                </c:pt>
                <c:pt idx="45">
                  <c:v>607</c:v>
                </c:pt>
                <c:pt idx="46">
                  <c:v>608</c:v>
                </c:pt>
                <c:pt idx="47">
                  <c:v>609</c:v>
                </c:pt>
                <c:pt idx="48">
                  <c:v>610</c:v>
                </c:pt>
                <c:pt idx="49">
                  <c:v>611</c:v>
                </c:pt>
                <c:pt idx="50">
                  <c:v>612</c:v>
                </c:pt>
                <c:pt idx="51">
                  <c:v>613</c:v>
                </c:pt>
                <c:pt idx="52">
                  <c:v>614</c:v>
                </c:pt>
                <c:pt idx="53">
                  <c:v>615</c:v>
                </c:pt>
                <c:pt idx="54">
                  <c:v>616</c:v>
                </c:pt>
                <c:pt idx="55">
                  <c:v>617</c:v>
                </c:pt>
                <c:pt idx="56">
                  <c:v>618</c:v>
                </c:pt>
                <c:pt idx="57">
                  <c:v>619</c:v>
                </c:pt>
                <c:pt idx="58">
                  <c:v>620</c:v>
                </c:pt>
                <c:pt idx="59">
                  <c:v>621</c:v>
                </c:pt>
                <c:pt idx="60">
                  <c:v>622</c:v>
                </c:pt>
                <c:pt idx="61">
                  <c:v>623</c:v>
                </c:pt>
                <c:pt idx="62">
                  <c:v>624</c:v>
                </c:pt>
                <c:pt idx="63">
                  <c:v>625</c:v>
                </c:pt>
                <c:pt idx="64">
                  <c:v>626</c:v>
                </c:pt>
                <c:pt idx="65">
                  <c:v>627</c:v>
                </c:pt>
                <c:pt idx="66">
                  <c:v>628</c:v>
                </c:pt>
                <c:pt idx="67">
                  <c:v>629</c:v>
                </c:pt>
                <c:pt idx="68">
                  <c:v>630</c:v>
                </c:pt>
                <c:pt idx="69">
                  <c:v>631</c:v>
                </c:pt>
                <c:pt idx="70">
                  <c:v>632</c:v>
                </c:pt>
                <c:pt idx="71">
                  <c:v>633</c:v>
                </c:pt>
                <c:pt idx="72">
                  <c:v>634</c:v>
                </c:pt>
                <c:pt idx="73">
                  <c:v>635</c:v>
                </c:pt>
                <c:pt idx="74">
                  <c:v>636</c:v>
                </c:pt>
                <c:pt idx="75">
                  <c:v>637</c:v>
                </c:pt>
                <c:pt idx="76">
                  <c:v>638</c:v>
                </c:pt>
                <c:pt idx="77">
                  <c:v>639</c:v>
                </c:pt>
                <c:pt idx="78">
                  <c:v>640</c:v>
                </c:pt>
                <c:pt idx="79">
                  <c:v>641</c:v>
                </c:pt>
                <c:pt idx="80">
                  <c:v>642</c:v>
                </c:pt>
                <c:pt idx="81">
                  <c:v>643</c:v>
                </c:pt>
                <c:pt idx="82">
                  <c:v>644</c:v>
                </c:pt>
                <c:pt idx="83">
                  <c:v>645</c:v>
                </c:pt>
                <c:pt idx="84">
                  <c:v>646</c:v>
                </c:pt>
                <c:pt idx="85">
                  <c:v>647</c:v>
                </c:pt>
                <c:pt idx="86">
                  <c:v>648</c:v>
                </c:pt>
                <c:pt idx="87">
                  <c:v>649</c:v>
                </c:pt>
                <c:pt idx="88">
                  <c:v>650</c:v>
                </c:pt>
                <c:pt idx="89">
                  <c:v>651</c:v>
                </c:pt>
                <c:pt idx="90">
                  <c:v>652</c:v>
                </c:pt>
                <c:pt idx="91">
                  <c:v>653</c:v>
                </c:pt>
                <c:pt idx="92">
                  <c:v>654</c:v>
                </c:pt>
                <c:pt idx="93">
                  <c:v>655</c:v>
                </c:pt>
                <c:pt idx="94">
                  <c:v>656</c:v>
                </c:pt>
                <c:pt idx="95">
                  <c:v>657</c:v>
                </c:pt>
                <c:pt idx="96">
                  <c:v>658</c:v>
                </c:pt>
                <c:pt idx="97">
                  <c:v>659</c:v>
                </c:pt>
                <c:pt idx="98">
                  <c:v>660</c:v>
                </c:pt>
                <c:pt idx="99">
                  <c:v>661</c:v>
                </c:pt>
                <c:pt idx="100">
                  <c:v>662</c:v>
                </c:pt>
                <c:pt idx="101">
                  <c:v>663</c:v>
                </c:pt>
                <c:pt idx="102">
                  <c:v>664</c:v>
                </c:pt>
                <c:pt idx="103">
                  <c:v>665</c:v>
                </c:pt>
                <c:pt idx="104">
                  <c:v>666</c:v>
                </c:pt>
                <c:pt idx="105">
                  <c:v>667</c:v>
                </c:pt>
                <c:pt idx="106">
                  <c:v>668</c:v>
                </c:pt>
                <c:pt idx="107">
                  <c:v>669</c:v>
                </c:pt>
                <c:pt idx="108">
                  <c:v>670</c:v>
                </c:pt>
                <c:pt idx="109">
                  <c:v>671</c:v>
                </c:pt>
                <c:pt idx="110">
                  <c:v>672</c:v>
                </c:pt>
                <c:pt idx="111">
                  <c:v>673</c:v>
                </c:pt>
                <c:pt idx="112">
                  <c:v>674</c:v>
                </c:pt>
                <c:pt idx="113">
                  <c:v>675</c:v>
                </c:pt>
                <c:pt idx="114">
                  <c:v>676</c:v>
                </c:pt>
                <c:pt idx="115">
                  <c:v>677</c:v>
                </c:pt>
                <c:pt idx="116">
                  <c:v>678</c:v>
                </c:pt>
                <c:pt idx="117">
                  <c:v>679</c:v>
                </c:pt>
                <c:pt idx="118">
                  <c:v>680</c:v>
                </c:pt>
                <c:pt idx="119">
                  <c:v>681</c:v>
                </c:pt>
                <c:pt idx="120">
                  <c:v>682</c:v>
                </c:pt>
                <c:pt idx="121">
                  <c:v>683</c:v>
                </c:pt>
                <c:pt idx="122">
                  <c:v>684</c:v>
                </c:pt>
                <c:pt idx="123">
                  <c:v>685</c:v>
                </c:pt>
                <c:pt idx="124">
                  <c:v>686</c:v>
                </c:pt>
                <c:pt idx="125">
                  <c:v>687</c:v>
                </c:pt>
                <c:pt idx="126">
                  <c:v>688</c:v>
                </c:pt>
                <c:pt idx="127">
                  <c:v>689</c:v>
                </c:pt>
                <c:pt idx="128">
                  <c:v>690</c:v>
                </c:pt>
                <c:pt idx="129">
                  <c:v>691</c:v>
                </c:pt>
                <c:pt idx="130">
                  <c:v>692</c:v>
                </c:pt>
                <c:pt idx="131">
                  <c:v>693</c:v>
                </c:pt>
                <c:pt idx="132">
                  <c:v>694</c:v>
                </c:pt>
                <c:pt idx="133">
                  <c:v>695</c:v>
                </c:pt>
                <c:pt idx="134">
                  <c:v>696</c:v>
                </c:pt>
                <c:pt idx="135">
                  <c:v>697</c:v>
                </c:pt>
                <c:pt idx="136">
                  <c:v>698</c:v>
                </c:pt>
                <c:pt idx="137">
                  <c:v>699</c:v>
                </c:pt>
                <c:pt idx="138">
                  <c:v>700</c:v>
                </c:pt>
                <c:pt idx="139">
                  <c:v>701</c:v>
                </c:pt>
                <c:pt idx="140">
                  <c:v>702</c:v>
                </c:pt>
                <c:pt idx="141">
                  <c:v>703</c:v>
                </c:pt>
                <c:pt idx="142">
                  <c:v>704</c:v>
                </c:pt>
                <c:pt idx="143">
                  <c:v>705</c:v>
                </c:pt>
                <c:pt idx="144">
                  <c:v>706</c:v>
                </c:pt>
                <c:pt idx="145">
                  <c:v>707</c:v>
                </c:pt>
                <c:pt idx="146">
                  <c:v>708</c:v>
                </c:pt>
                <c:pt idx="147">
                  <c:v>709</c:v>
                </c:pt>
                <c:pt idx="148">
                  <c:v>710</c:v>
                </c:pt>
                <c:pt idx="149">
                  <c:v>711</c:v>
                </c:pt>
                <c:pt idx="150">
                  <c:v>712</c:v>
                </c:pt>
                <c:pt idx="151">
                  <c:v>713</c:v>
                </c:pt>
                <c:pt idx="152">
                  <c:v>714</c:v>
                </c:pt>
                <c:pt idx="153">
                  <c:v>715</c:v>
                </c:pt>
                <c:pt idx="154">
                  <c:v>716</c:v>
                </c:pt>
                <c:pt idx="155">
                  <c:v>717</c:v>
                </c:pt>
                <c:pt idx="156">
                  <c:v>718</c:v>
                </c:pt>
                <c:pt idx="157">
                  <c:v>719</c:v>
                </c:pt>
              </c:numCache>
            </c:numRef>
          </c:xVal>
          <c:yVal>
            <c:numRef>
              <c:f>Graph!$E$564:$E$719</c:f>
              <c:numCache>
                <c:formatCode>General</c:formatCode>
                <c:ptCount val="156"/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05-4BFF-B9ED-C1A82DB59DE2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Graph!$A$563:$A$720</c:f>
              <c:numCache>
                <c:formatCode>General</c:formatCode>
                <c:ptCount val="158"/>
                <c:pt idx="0">
                  <c:v>562</c:v>
                </c:pt>
                <c:pt idx="1">
                  <c:v>563</c:v>
                </c:pt>
                <c:pt idx="2">
                  <c:v>564</c:v>
                </c:pt>
                <c:pt idx="3">
                  <c:v>565</c:v>
                </c:pt>
                <c:pt idx="4">
                  <c:v>566</c:v>
                </c:pt>
                <c:pt idx="5">
                  <c:v>567</c:v>
                </c:pt>
                <c:pt idx="6">
                  <c:v>568</c:v>
                </c:pt>
                <c:pt idx="7">
                  <c:v>569</c:v>
                </c:pt>
                <c:pt idx="8">
                  <c:v>570</c:v>
                </c:pt>
                <c:pt idx="9">
                  <c:v>571</c:v>
                </c:pt>
                <c:pt idx="10">
                  <c:v>572</c:v>
                </c:pt>
                <c:pt idx="11">
                  <c:v>573</c:v>
                </c:pt>
                <c:pt idx="12">
                  <c:v>574</c:v>
                </c:pt>
                <c:pt idx="13">
                  <c:v>575</c:v>
                </c:pt>
                <c:pt idx="14">
                  <c:v>576</c:v>
                </c:pt>
                <c:pt idx="15">
                  <c:v>577</c:v>
                </c:pt>
                <c:pt idx="16">
                  <c:v>578</c:v>
                </c:pt>
                <c:pt idx="17">
                  <c:v>579</c:v>
                </c:pt>
                <c:pt idx="18">
                  <c:v>580</c:v>
                </c:pt>
                <c:pt idx="19">
                  <c:v>581</c:v>
                </c:pt>
                <c:pt idx="20">
                  <c:v>582</c:v>
                </c:pt>
                <c:pt idx="21">
                  <c:v>583</c:v>
                </c:pt>
                <c:pt idx="22">
                  <c:v>584</c:v>
                </c:pt>
                <c:pt idx="23">
                  <c:v>585</c:v>
                </c:pt>
                <c:pt idx="24">
                  <c:v>586</c:v>
                </c:pt>
                <c:pt idx="25">
                  <c:v>587</c:v>
                </c:pt>
                <c:pt idx="26">
                  <c:v>588</c:v>
                </c:pt>
                <c:pt idx="27">
                  <c:v>589</c:v>
                </c:pt>
                <c:pt idx="28">
                  <c:v>590</c:v>
                </c:pt>
                <c:pt idx="29">
                  <c:v>591</c:v>
                </c:pt>
                <c:pt idx="30">
                  <c:v>592</c:v>
                </c:pt>
                <c:pt idx="31">
                  <c:v>593</c:v>
                </c:pt>
                <c:pt idx="32">
                  <c:v>594</c:v>
                </c:pt>
                <c:pt idx="33">
                  <c:v>595</c:v>
                </c:pt>
                <c:pt idx="34">
                  <c:v>596</c:v>
                </c:pt>
                <c:pt idx="35">
                  <c:v>597</c:v>
                </c:pt>
                <c:pt idx="36">
                  <c:v>598</c:v>
                </c:pt>
                <c:pt idx="37">
                  <c:v>599</c:v>
                </c:pt>
                <c:pt idx="38">
                  <c:v>600</c:v>
                </c:pt>
                <c:pt idx="39">
                  <c:v>601</c:v>
                </c:pt>
                <c:pt idx="40">
                  <c:v>602</c:v>
                </c:pt>
                <c:pt idx="41">
                  <c:v>603</c:v>
                </c:pt>
                <c:pt idx="42">
                  <c:v>604</c:v>
                </c:pt>
                <c:pt idx="43">
                  <c:v>605</c:v>
                </c:pt>
                <c:pt idx="44">
                  <c:v>606</c:v>
                </c:pt>
                <c:pt idx="45">
                  <c:v>607</c:v>
                </c:pt>
                <c:pt idx="46">
                  <c:v>608</c:v>
                </c:pt>
                <c:pt idx="47">
                  <c:v>609</c:v>
                </c:pt>
                <c:pt idx="48">
                  <c:v>610</c:v>
                </c:pt>
                <c:pt idx="49">
                  <c:v>611</c:v>
                </c:pt>
                <c:pt idx="50">
                  <c:v>612</c:v>
                </c:pt>
                <c:pt idx="51">
                  <c:v>613</c:v>
                </c:pt>
                <c:pt idx="52">
                  <c:v>614</c:v>
                </c:pt>
                <c:pt idx="53">
                  <c:v>615</c:v>
                </c:pt>
                <c:pt idx="54">
                  <c:v>616</c:v>
                </c:pt>
                <c:pt idx="55">
                  <c:v>617</c:v>
                </c:pt>
                <c:pt idx="56">
                  <c:v>618</c:v>
                </c:pt>
                <c:pt idx="57">
                  <c:v>619</c:v>
                </c:pt>
                <c:pt idx="58">
                  <c:v>620</c:v>
                </c:pt>
                <c:pt idx="59">
                  <c:v>621</c:v>
                </c:pt>
                <c:pt idx="60">
                  <c:v>622</c:v>
                </c:pt>
                <c:pt idx="61">
                  <c:v>623</c:v>
                </c:pt>
                <c:pt idx="62">
                  <c:v>624</c:v>
                </c:pt>
                <c:pt idx="63">
                  <c:v>625</c:v>
                </c:pt>
                <c:pt idx="64">
                  <c:v>626</c:v>
                </c:pt>
                <c:pt idx="65">
                  <c:v>627</c:v>
                </c:pt>
                <c:pt idx="66">
                  <c:v>628</c:v>
                </c:pt>
                <c:pt idx="67">
                  <c:v>629</c:v>
                </c:pt>
                <c:pt idx="68">
                  <c:v>630</c:v>
                </c:pt>
                <c:pt idx="69">
                  <c:v>631</c:v>
                </c:pt>
                <c:pt idx="70">
                  <c:v>632</c:v>
                </c:pt>
                <c:pt idx="71">
                  <c:v>633</c:v>
                </c:pt>
                <c:pt idx="72">
                  <c:v>634</c:v>
                </c:pt>
                <c:pt idx="73">
                  <c:v>635</c:v>
                </c:pt>
                <c:pt idx="74">
                  <c:v>636</c:v>
                </c:pt>
                <c:pt idx="75">
                  <c:v>637</c:v>
                </c:pt>
                <c:pt idx="76">
                  <c:v>638</c:v>
                </c:pt>
                <c:pt idx="77">
                  <c:v>639</c:v>
                </c:pt>
                <c:pt idx="78">
                  <c:v>640</c:v>
                </c:pt>
                <c:pt idx="79">
                  <c:v>641</c:v>
                </c:pt>
                <c:pt idx="80">
                  <c:v>642</c:v>
                </c:pt>
                <c:pt idx="81">
                  <c:v>643</c:v>
                </c:pt>
                <c:pt idx="82">
                  <c:v>644</c:v>
                </c:pt>
                <c:pt idx="83">
                  <c:v>645</c:v>
                </c:pt>
                <c:pt idx="84">
                  <c:v>646</c:v>
                </c:pt>
                <c:pt idx="85">
                  <c:v>647</c:v>
                </c:pt>
                <c:pt idx="86">
                  <c:v>648</c:v>
                </c:pt>
                <c:pt idx="87">
                  <c:v>649</c:v>
                </c:pt>
                <c:pt idx="88">
                  <c:v>650</c:v>
                </c:pt>
                <c:pt idx="89">
                  <c:v>651</c:v>
                </c:pt>
                <c:pt idx="90">
                  <c:v>652</c:v>
                </c:pt>
                <c:pt idx="91">
                  <c:v>653</c:v>
                </c:pt>
                <c:pt idx="92">
                  <c:v>654</c:v>
                </c:pt>
                <c:pt idx="93">
                  <c:v>655</c:v>
                </c:pt>
                <c:pt idx="94">
                  <c:v>656</c:v>
                </c:pt>
                <c:pt idx="95">
                  <c:v>657</c:v>
                </c:pt>
                <c:pt idx="96">
                  <c:v>658</c:v>
                </c:pt>
                <c:pt idx="97">
                  <c:v>659</c:v>
                </c:pt>
                <c:pt idx="98">
                  <c:v>660</c:v>
                </c:pt>
                <c:pt idx="99">
                  <c:v>661</c:v>
                </c:pt>
                <c:pt idx="100">
                  <c:v>662</c:v>
                </c:pt>
                <c:pt idx="101">
                  <c:v>663</c:v>
                </c:pt>
                <c:pt idx="102">
                  <c:v>664</c:v>
                </c:pt>
                <c:pt idx="103">
                  <c:v>665</c:v>
                </c:pt>
                <c:pt idx="104">
                  <c:v>666</c:v>
                </c:pt>
                <c:pt idx="105">
                  <c:v>667</c:v>
                </c:pt>
                <c:pt idx="106">
                  <c:v>668</c:v>
                </c:pt>
                <c:pt idx="107">
                  <c:v>669</c:v>
                </c:pt>
                <c:pt idx="108">
                  <c:v>670</c:v>
                </c:pt>
                <c:pt idx="109">
                  <c:v>671</c:v>
                </c:pt>
                <c:pt idx="110">
                  <c:v>672</c:v>
                </c:pt>
                <c:pt idx="111">
                  <c:v>673</c:v>
                </c:pt>
                <c:pt idx="112">
                  <c:v>674</c:v>
                </c:pt>
                <c:pt idx="113">
                  <c:v>675</c:v>
                </c:pt>
                <c:pt idx="114">
                  <c:v>676</c:v>
                </c:pt>
                <c:pt idx="115">
                  <c:v>677</c:v>
                </c:pt>
                <c:pt idx="116">
                  <c:v>678</c:v>
                </c:pt>
                <c:pt idx="117">
                  <c:v>679</c:v>
                </c:pt>
                <c:pt idx="118">
                  <c:v>680</c:v>
                </c:pt>
                <c:pt idx="119">
                  <c:v>681</c:v>
                </c:pt>
                <c:pt idx="120">
                  <c:v>682</c:v>
                </c:pt>
                <c:pt idx="121">
                  <c:v>683</c:v>
                </c:pt>
                <c:pt idx="122">
                  <c:v>684</c:v>
                </c:pt>
                <c:pt idx="123">
                  <c:v>685</c:v>
                </c:pt>
                <c:pt idx="124">
                  <c:v>686</c:v>
                </c:pt>
                <c:pt idx="125">
                  <c:v>687</c:v>
                </c:pt>
                <c:pt idx="126">
                  <c:v>688</c:v>
                </c:pt>
                <c:pt idx="127">
                  <c:v>689</c:v>
                </c:pt>
                <c:pt idx="128">
                  <c:v>690</c:v>
                </c:pt>
                <c:pt idx="129">
                  <c:v>691</c:v>
                </c:pt>
                <c:pt idx="130">
                  <c:v>692</c:v>
                </c:pt>
                <c:pt idx="131">
                  <c:v>693</c:v>
                </c:pt>
                <c:pt idx="132">
                  <c:v>694</c:v>
                </c:pt>
                <c:pt idx="133">
                  <c:v>695</c:v>
                </c:pt>
                <c:pt idx="134">
                  <c:v>696</c:v>
                </c:pt>
                <c:pt idx="135">
                  <c:v>697</c:v>
                </c:pt>
                <c:pt idx="136">
                  <c:v>698</c:v>
                </c:pt>
                <c:pt idx="137">
                  <c:v>699</c:v>
                </c:pt>
                <c:pt idx="138">
                  <c:v>700</c:v>
                </c:pt>
                <c:pt idx="139">
                  <c:v>701</c:v>
                </c:pt>
                <c:pt idx="140">
                  <c:v>702</c:v>
                </c:pt>
                <c:pt idx="141">
                  <c:v>703</c:v>
                </c:pt>
                <c:pt idx="142">
                  <c:v>704</c:v>
                </c:pt>
                <c:pt idx="143">
                  <c:v>705</c:v>
                </c:pt>
                <c:pt idx="144">
                  <c:v>706</c:v>
                </c:pt>
                <c:pt idx="145">
                  <c:v>707</c:v>
                </c:pt>
                <c:pt idx="146">
                  <c:v>708</c:v>
                </c:pt>
                <c:pt idx="147">
                  <c:v>709</c:v>
                </c:pt>
                <c:pt idx="148">
                  <c:v>710</c:v>
                </c:pt>
                <c:pt idx="149">
                  <c:v>711</c:v>
                </c:pt>
                <c:pt idx="150">
                  <c:v>712</c:v>
                </c:pt>
                <c:pt idx="151">
                  <c:v>713</c:v>
                </c:pt>
                <c:pt idx="152">
                  <c:v>714</c:v>
                </c:pt>
                <c:pt idx="153">
                  <c:v>715</c:v>
                </c:pt>
                <c:pt idx="154">
                  <c:v>716</c:v>
                </c:pt>
                <c:pt idx="155">
                  <c:v>717</c:v>
                </c:pt>
                <c:pt idx="156">
                  <c:v>718</c:v>
                </c:pt>
                <c:pt idx="157">
                  <c:v>719</c:v>
                </c:pt>
              </c:numCache>
            </c:numRef>
          </c:xVal>
          <c:yVal>
            <c:numRef>
              <c:f>Graph!$G$564:$G$719</c:f>
              <c:numCache>
                <c:formatCode>General</c:formatCode>
                <c:ptCount val="15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05-4BFF-B9ED-C1A82DB59DE2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Graph!$A$563:$A$720</c:f>
              <c:numCache>
                <c:formatCode>General</c:formatCode>
                <c:ptCount val="158"/>
                <c:pt idx="0">
                  <c:v>562</c:v>
                </c:pt>
                <c:pt idx="1">
                  <c:v>563</c:v>
                </c:pt>
                <c:pt idx="2">
                  <c:v>564</c:v>
                </c:pt>
                <c:pt idx="3">
                  <c:v>565</c:v>
                </c:pt>
                <c:pt idx="4">
                  <c:v>566</c:v>
                </c:pt>
                <c:pt idx="5">
                  <c:v>567</c:v>
                </c:pt>
                <c:pt idx="6">
                  <c:v>568</c:v>
                </c:pt>
                <c:pt idx="7">
                  <c:v>569</c:v>
                </c:pt>
                <c:pt idx="8">
                  <c:v>570</c:v>
                </c:pt>
                <c:pt idx="9">
                  <c:v>571</c:v>
                </c:pt>
                <c:pt idx="10">
                  <c:v>572</c:v>
                </c:pt>
                <c:pt idx="11">
                  <c:v>573</c:v>
                </c:pt>
                <c:pt idx="12">
                  <c:v>574</c:v>
                </c:pt>
                <c:pt idx="13">
                  <c:v>575</c:v>
                </c:pt>
                <c:pt idx="14">
                  <c:v>576</c:v>
                </c:pt>
                <c:pt idx="15">
                  <c:v>577</c:v>
                </c:pt>
                <c:pt idx="16">
                  <c:v>578</c:v>
                </c:pt>
                <c:pt idx="17">
                  <c:v>579</c:v>
                </c:pt>
                <c:pt idx="18">
                  <c:v>580</c:v>
                </c:pt>
                <c:pt idx="19">
                  <c:v>581</c:v>
                </c:pt>
                <c:pt idx="20">
                  <c:v>582</c:v>
                </c:pt>
                <c:pt idx="21">
                  <c:v>583</c:v>
                </c:pt>
                <c:pt idx="22">
                  <c:v>584</c:v>
                </c:pt>
                <c:pt idx="23">
                  <c:v>585</c:v>
                </c:pt>
                <c:pt idx="24">
                  <c:v>586</c:v>
                </c:pt>
                <c:pt idx="25">
                  <c:v>587</c:v>
                </c:pt>
                <c:pt idx="26">
                  <c:v>588</c:v>
                </c:pt>
                <c:pt idx="27">
                  <c:v>589</c:v>
                </c:pt>
                <c:pt idx="28">
                  <c:v>590</c:v>
                </c:pt>
                <c:pt idx="29">
                  <c:v>591</c:v>
                </c:pt>
                <c:pt idx="30">
                  <c:v>592</c:v>
                </c:pt>
                <c:pt idx="31">
                  <c:v>593</c:v>
                </c:pt>
                <c:pt idx="32">
                  <c:v>594</c:v>
                </c:pt>
                <c:pt idx="33">
                  <c:v>595</c:v>
                </c:pt>
                <c:pt idx="34">
                  <c:v>596</c:v>
                </c:pt>
                <c:pt idx="35">
                  <c:v>597</c:v>
                </c:pt>
                <c:pt idx="36">
                  <c:v>598</c:v>
                </c:pt>
                <c:pt idx="37">
                  <c:v>599</c:v>
                </c:pt>
                <c:pt idx="38">
                  <c:v>600</c:v>
                </c:pt>
                <c:pt idx="39">
                  <c:v>601</c:v>
                </c:pt>
                <c:pt idx="40">
                  <c:v>602</c:v>
                </c:pt>
                <c:pt idx="41">
                  <c:v>603</c:v>
                </c:pt>
                <c:pt idx="42">
                  <c:v>604</c:v>
                </c:pt>
                <c:pt idx="43">
                  <c:v>605</c:v>
                </c:pt>
                <c:pt idx="44">
                  <c:v>606</c:v>
                </c:pt>
                <c:pt idx="45">
                  <c:v>607</c:v>
                </c:pt>
                <c:pt idx="46">
                  <c:v>608</c:v>
                </c:pt>
                <c:pt idx="47">
                  <c:v>609</c:v>
                </c:pt>
                <c:pt idx="48">
                  <c:v>610</c:v>
                </c:pt>
                <c:pt idx="49">
                  <c:v>611</c:v>
                </c:pt>
                <c:pt idx="50">
                  <c:v>612</c:v>
                </c:pt>
                <c:pt idx="51">
                  <c:v>613</c:v>
                </c:pt>
                <c:pt idx="52">
                  <c:v>614</c:v>
                </c:pt>
                <c:pt idx="53">
                  <c:v>615</c:v>
                </c:pt>
                <c:pt idx="54">
                  <c:v>616</c:v>
                </c:pt>
                <c:pt idx="55">
                  <c:v>617</c:v>
                </c:pt>
                <c:pt idx="56">
                  <c:v>618</c:v>
                </c:pt>
                <c:pt idx="57">
                  <c:v>619</c:v>
                </c:pt>
                <c:pt idx="58">
                  <c:v>620</c:v>
                </c:pt>
                <c:pt idx="59">
                  <c:v>621</c:v>
                </c:pt>
                <c:pt idx="60">
                  <c:v>622</c:v>
                </c:pt>
                <c:pt idx="61">
                  <c:v>623</c:v>
                </c:pt>
                <c:pt idx="62">
                  <c:v>624</c:v>
                </c:pt>
                <c:pt idx="63">
                  <c:v>625</c:v>
                </c:pt>
                <c:pt idx="64">
                  <c:v>626</c:v>
                </c:pt>
                <c:pt idx="65">
                  <c:v>627</c:v>
                </c:pt>
                <c:pt idx="66">
                  <c:v>628</c:v>
                </c:pt>
                <c:pt idx="67">
                  <c:v>629</c:v>
                </c:pt>
                <c:pt idx="68">
                  <c:v>630</c:v>
                </c:pt>
                <c:pt idx="69">
                  <c:v>631</c:v>
                </c:pt>
                <c:pt idx="70">
                  <c:v>632</c:v>
                </c:pt>
                <c:pt idx="71">
                  <c:v>633</c:v>
                </c:pt>
                <c:pt idx="72">
                  <c:v>634</c:v>
                </c:pt>
                <c:pt idx="73">
                  <c:v>635</c:v>
                </c:pt>
                <c:pt idx="74">
                  <c:v>636</c:v>
                </c:pt>
                <c:pt idx="75">
                  <c:v>637</c:v>
                </c:pt>
                <c:pt idx="76">
                  <c:v>638</c:v>
                </c:pt>
                <c:pt idx="77">
                  <c:v>639</c:v>
                </c:pt>
                <c:pt idx="78">
                  <c:v>640</c:v>
                </c:pt>
                <c:pt idx="79">
                  <c:v>641</c:v>
                </c:pt>
                <c:pt idx="80">
                  <c:v>642</c:v>
                </c:pt>
                <c:pt idx="81">
                  <c:v>643</c:v>
                </c:pt>
                <c:pt idx="82">
                  <c:v>644</c:v>
                </c:pt>
                <c:pt idx="83">
                  <c:v>645</c:v>
                </c:pt>
                <c:pt idx="84">
                  <c:v>646</c:v>
                </c:pt>
                <c:pt idx="85">
                  <c:v>647</c:v>
                </c:pt>
                <c:pt idx="86">
                  <c:v>648</c:v>
                </c:pt>
                <c:pt idx="87">
                  <c:v>649</c:v>
                </c:pt>
                <c:pt idx="88">
                  <c:v>650</c:v>
                </c:pt>
                <c:pt idx="89">
                  <c:v>651</c:v>
                </c:pt>
                <c:pt idx="90">
                  <c:v>652</c:v>
                </c:pt>
                <c:pt idx="91">
                  <c:v>653</c:v>
                </c:pt>
                <c:pt idx="92">
                  <c:v>654</c:v>
                </c:pt>
                <c:pt idx="93">
                  <c:v>655</c:v>
                </c:pt>
                <c:pt idx="94">
                  <c:v>656</c:v>
                </c:pt>
                <c:pt idx="95">
                  <c:v>657</c:v>
                </c:pt>
                <c:pt idx="96">
                  <c:v>658</c:v>
                </c:pt>
                <c:pt idx="97">
                  <c:v>659</c:v>
                </c:pt>
                <c:pt idx="98">
                  <c:v>660</c:v>
                </c:pt>
                <c:pt idx="99">
                  <c:v>661</c:v>
                </c:pt>
                <c:pt idx="100">
                  <c:v>662</c:v>
                </c:pt>
                <c:pt idx="101">
                  <c:v>663</c:v>
                </c:pt>
                <c:pt idx="102">
                  <c:v>664</c:v>
                </c:pt>
                <c:pt idx="103">
                  <c:v>665</c:v>
                </c:pt>
                <c:pt idx="104">
                  <c:v>666</c:v>
                </c:pt>
                <c:pt idx="105">
                  <c:v>667</c:v>
                </c:pt>
                <c:pt idx="106">
                  <c:v>668</c:v>
                </c:pt>
                <c:pt idx="107">
                  <c:v>669</c:v>
                </c:pt>
                <c:pt idx="108">
                  <c:v>670</c:v>
                </c:pt>
                <c:pt idx="109">
                  <c:v>671</c:v>
                </c:pt>
                <c:pt idx="110">
                  <c:v>672</c:v>
                </c:pt>
                <c:pt idx="111">
                  <c:v>673</c:v>
                </c:pt>
                <c:pt idx="112">
                  <c:v>674</c:v>
                </c:pt>
                <c:pt idx="113">
                  <c:v>675</c:v>
                </c:pt>
                <c:pt idx="114">
                  <c:v>676</c:v>
                </c:pt>
                <c:pt idx="115">
                  <c:v>677</c:v>
                </c:pt>
                <c:pt idx="116">
                  <c:v>678</c:v>
                </c:pt>
                <c:pt idx="117">
                  <c:v>679</c:v>
                </c:pt>
                <c:pt idx="118">
                  <c:v>680</c:v>
                </c:pt>
                <c:pt idx="119">
                  <c:v>681</c:v>
                </c:pt>
                <c:pt idx="120">
                  <c:v>682</c:v>
                </c:pt>
                <c:pt idx="121">
                  <c:v>683</c:v>
                </c:pt>
                <c:pt idx="122">
                  <c:v>684</c:v>
                </c:pt>
                <c:pt idx="123">
                  <c:v>685</c:v>
                </c:pt>
                <c:pt idx="124">
                  <c:v>686</c:v>
                </c:pt>
                <c:pt idx="125">
                  <c:v>687</c:v>
                </c:pt>
                <c:pt idx="126">
                  <c:v>688</c:v>
                </c:pt>
                <c:pt idx="127">
                  <c:v>689</c:v>
                </c:pt>
                <c:pt idx="128">
                  <c:v>690</c:v>
                </c:pt>
                <c:pt idx="129">
                  <c:v>691</c:v>
                </c:pt>
                <c:pt idx="130">
                  <c:v>692</c:v>
                </c:pt>
                <c:pt idx="131">
                  <c:v>693</c:v>
                </c:pt>
                <c:pt idx="132">
                  <c:v>694</c:v>
                </c:pt>
                <c:pt idx="133">
                  <c:v>695</c:v>
                </c:pt>
                <c:pt idx="134">
                  <c:v>696</c:v>
                </c:pt>
                <c:pt idx="135">
                  <c:v>697</c:v>
                </c:pt>
                <c:pt idx="136">
                  <c:v>698</c:v>
                </c:pt>
                <c:pt idx="137">
                  <c:v>699</c:v>
                </c:pt>
                <c:pt idx="138">
                  <c:v>700</c:v>
                </c:pt>
                <c:pt idx="139">
                  <c:v>701</c:v>
                </c:pt>
                <c:pt idx="140">
                  <c:v>702</c:v>
                </c:pt>
                <c:pt idx="141">
                  <c:v>703</c:v>
                </c:pt>
                <c:pt idx="142">
                  <c:v>704</c:v>
                </c:pt>
                <c:pt idx="143">
                  <c:v>705</c:v>
                </c:pt>
                <c:pt idx="144">
                  <c:v>706</c:v>
                </c:pt>
                <c:pt idx="145">
                  <c:v>707</c:v>
                </c:pt>
                <c:pt idx="146">
                  <c:v>708</c:v>
                </c:pt>
                <c:pt idx="147">
                  <c:v>709</c:v>
                </c:pt>
                <c:pt idx="148">
                  <c:v>710</c:v>
                </c:pt>
                <c:pt idx="149">
                  <c:v>711</c:v>
                </c:pt>
                <c:pt idx="150">
                  <c:v>712</c:v>
                </c:pt>
                <c:pt idx="151">
                  <c:v>713</c:v>
                </c:pt>
                <c:pt idx="152">
                  <c:v>714</c:v>
                </c:pt>
                <c:pt idx="153">
                  <c:v>715</c:v>
                </c:pt>
                <c:pt idx="154">
                  <c:v>716</c:v>
                </c:pt>
                <c:pt idx="155">
                  <c:v>717</c:v>
                </c:pt>
                <c:pt idx="156">
                  <c:v>718</c:v>
                </c:pt>
                <c:pt idx="157">
                  <c:v>719</c:v>
                </c:pt>
              </c:numCache>
            </c:numRef>
          </c:xVal>
          <c:yVal>
            <c:numRef>
              <c:f>Graph!$H$564:$H$719</c:f>
              <c:numCache>
                <c:formatCode>General</c:formatCode>
                <c:ptCount val="15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05-4BFF-B9ED-C1A82DB59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16528"/>
        <c:axId val="181918448"/>
      </c:scatterChart>
      <c:valAx>
        <c:axId val="181916528"/>
        <c:scaling>
          <c:orientation val="minMax"/>
          <c:max val="719"/>
          <c:min val="562"/>
        </c:scaling>
        <c:delete val="0"/>
        <c:axPos val="b"/>
        <c:numFmt formatCode="General" sourceLinked="1"/>
        <c:majorTickMark val="out"/>
        <c:minorTickMark val="none"/>
        <c:tickLblPos val="nextTo"/>
        <c:crossAx val="181918448"/>
        <c:crosses val="autoZero"/>
        <c:crossBetween val="midCat"/>
      </c:valAx>
      <c:valAx>
        <c:axId val="1819184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9165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Graph!$A$722:$A$875</c:f>
              <c:numCache>
                <c:formatCode>General</c:formatCode>
                <c:ptCount val="154"/>
                <c:pt idx="0">
                  <c:v>721</c:v>
                </c:pt>
                <c:pt idx="1">
                  <c:v>722</c:v>
                </c:pt>
                <c:pt idx="2">
                  <c:v>723</c:v>
                </c:pt>
                <c:pt idx="3">
                  <c:v>724</c:v>
                </c:pt>
                <c:pt idx="4">
                  <c:v>725</c:v>
                </c:pt>
                <c:pt idx="5">
                  <c:v>726</c:v>
                </c:pt>
                <c:pt idx="6">
                  <c:v>727</c:v>
                </c:pt>
                <c:pt idx="7">
                  <c:v>728</c:v>
                </c:pt>
                <c:pt idx="8">
                  <c:v>729</c:v>
                </c:pt>
                <c:pt idx="9">
                  <c:v>730</c:v>
                </c:pt>
                <c:pt idx="10">
                  <c:v>731</c:v>
                </c:pt>
                <c:pt idx="11">
                  <c:v>732</c:v>
                </c:pt>
                <c:pt idx="12">
                  <c:v>733</c:v>
                </c:pt>
                <c:pt idx="13">
                  <c:v>734</c:v>
                </c:pt>
                <c:pt idx="14">
                  <c:v>735</c:v>
                </c:pt>
                <c:pt idx="15">
                  <c:v>736</c:v>
                </c:pt>
                <c:pt idx="16">
                  <c:v>737</c:v>
                </c:pt>
                <c:pt idx="17">
                  <c:v>738</c:v>
                </c:pt>
                <c:pt idx="18">
                  <c:v>739</c:v>
                </c:pt>
                <c:pt idx="19">
                  <c:v>740</c:v>
                </c:pt>
                <c:pt idx="20">
                  <c:v>741</c:v>
                </c:pt>
                <c:pt idx="21">
                  <c:v>742</c:v>
                </c:pt>
                <c:pt idx="22">
                  <c:v>743</c:v>
                </c:pt>
                <c:pt idx="23">
                  <c:v>744</c:v>
                </c:pt>
                <c:pt idx="24">
                  <c:v>745</c:v>
                </c:pt>
                <c:pt idx="25">
                  <c:v>746</c:v>
                </c:pt>
                <c:pt idx="26">
                  <c:v>747</c:v>
                </c:pt>
                <c:pt idx="27">
                  <c:v>748</c:v>
                </c:pt>
                <c:pt idx="28">
                  <c:v>749</c:v>
                </c:pt>
                <c:pt idx="29">
                  <c:v>750</c:v>
                </c:pt>
                <c:pt idx="30">
                  <c:v>751</c:v>
                </c:pt>
                <c:pt idx="31">
                  <c:v>752</c:v>
                </c:pt>
                <c:pt idx="32">
                  <c:v>753</c:v>
                </c:pt>
                <c:pt idx="33">
                  <c:v>754</c:v>
                </c:pt>
                <c:pt idx="34">
                  <c:v>755</c:v>
                </c:pt>
                <c:pt idx="35">
                  <c:v>756</c:v>
                </c:pt>
                <c:pt idx="36">
                  <c:v>757</c:v>
                </c:pt>
                <c:pt idx="37">
                  <c:v>758</c:v>
                </c:pt>
                <c:pt idx="38">
                  <c:v>759</c:v>
                </c:pt>
                <c:pt idx="39">
                  <c:v>760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764</c:v>
                </c:pt>
                <c:pt idx="44">
                  <c:v>765</c:v>
                </c:pt>
                <c:pt idx="45">
                  <c:v>766</c:v>
                </c:pt>
                <c:pt idx="46">
                  <c:v>767</c:v>
                </c:pt>
                <c:pt idx="47">
                  <c:v>768</c:v>
                </c:pt>
                <c:pt idx="48">
                  <c:v>769</c:v>
                </c:pt>
                <c:pt idx="49">
                  <c:v>770</c:v>
                </c:pt>
                <c:pt idx="50">
                  <c:v>771</c:v>
                </c:pt>
                <c:pt idx="51">
                  <c:v>772</c:v>
                </c:pt>
                <c:pt idx="52">
                  <c:v>773</c:v>
                </c:pt>
                <c:pt idx="53">
                  <c:v>774</c:v>
                </c:pt>
                <c:pt idx="54">
                  <c:v>775</c:v>
                </c:pt>
                <c:pt idx="55">
                  <c:v>776</c:v>
                </c:pt>
                <c:pt idx="56">
                  <c:v>777</c:v>
                </c:pt>
                <c:pt idx="57">
                  <c:v>778</c:v>
                </c:pt>
                <c:pt idx="58">
                  <c:v>779</c:v>
                </c:pt>
                <c:pt idx="59">
                  <c:v>780</c:v>
                </c:pt>
                <c:pt idx="60">
                  <c:v>781</c:v>
                </c:pt>
                <c:pt idx="61">
                  <c:v>782</c:v>
                </c:pt>
                <c:pt idx="62">
                  <c:v>783</c:v>
                </c:pt>
                <c:pt idx="63">
                  <c:v>784</c:v>
                </c:pt>
                <c:pt idx="64">
                  <c:v>785</c:v>
                </c:pt>
                <c:pt idx="65">
                  <c:v>786</c:v>
                </c:pt>
                <c:pt idx="66">
                  <c:v>787</c:v>
                </c:pt>
                <c:pt idx="67">
                  <c:v>788</c:v>
                </c:pt>
                <c:pt idx="68">
                  <c:v>789</c:v>
                </c:pt>
                <c:pt idx="69">
                  <c:v>790</c:v>
                </c:pt>
                <c:pt idx="70">
                  <c:v>791</c:v>
                </c:pt>
                <c:pt idx="71">
                  <c:v>792</c:v>
                </c:pt>
                <c:pt idx="72">
                  <c:v>793</c:v>
                </c:pt>
                <c:pt idx="73">
                  <c:v>794</c:v>
                </c:pt>
                <c:pt idx="74">
                  <c:v>795</c:v>
                </c:pt>
                <c:pt idx="75">
                  <c:v>796</c:v>
                </c:pt>
                <c:pt idx="76">
                  <c:v>797</c:v>
                </c:pt>
                <c:pt idx="77">
                  <c:v>798</c:v>
                </c:pt>
                <c:pt idx="78">
                  <c:v>799</c:v>
                </c:pt>
                <c:pt idx="79">
                  <c:v>800</c:v>
                </c:pt>
                <c:pt idx="80">
                  <c:v>801</c:v>
                </c:pt>
                <c:pt idx="81">
                  <c:v>802</c:v>
                </c:pt>
                <c:pt idx="82">
                  <c:v>803</c:v>
                </c:pt>
                <c:pt idx="83">
                  <c:v>804</c:v>
                </c:pt>
                <c:pt idx="84">
                  <c:v>805</c:v>
                </c:pt>
                <c:pt idx="85">
                  <c:v>806</c:v>
                </c:pt>
                <c:pt idx="86">
                  <c:v>807</c:v>
                </c:pt>
                <c:pt idx="87">
                  <c:v>808</c:v>
                </c:pt>
                <c:pt idx="88">
                  <c:v>809</c:v>
                </c:pt>
                <c:pt idx="89">
                  <c:v>810</c:v>
                </c:pt>
                <c:pt idx="90">
                  <c:v>811</c:v>
                </c:pt>
                <c:pt idx="91">
                  <c:v>812</c:v>
                </c:pt>
                <c:pt idx="92">
                  <c:v>813</c:v>
                </c:pt>
                <c:pt idx="93">
                  <c:v>814</c:v>
                </c:pt>
                <c:pt idx="94">
                  <c:v>815</c:v>
                </c:pt>
                <c:pt idx="95">
                  <c:v>816</c:v>
                </c:pt>
                <c:pt idx="96">
                  <c:v>817</c:v>
                </c:pt>
                <c:pt idx="97">
                  <c:v>818</c:v>
                </c:pt>
                <c:pt idx="98">
                  <c:v>819</c:v>
                </c:pt>
                <c:pt idx="99">
                  <c:v>820</c:v>
                </c:pt>
                <c:pt idx="100">
                  <c:v>821</c:v>
                </c:pt>
                <c:pt idx="101">
                  <c:v>822</c:v>
                </c:pt>
                <c:pt idx="102">
                  <c:v>823</c:v>
                </c:pt>
                <c:pt idx="103">
                  <c:v>824</c:v>
                </c:pt>
                <c:pt idx="104">
                  <c:v>825</c:v>
                </c:pt>
                <c:pt idx="105">
                  <c:v>826</c:v>
                </c:pt>
                <c:pt idx="106">
                  <c:v>827</c:v>
                </c:pt>
                <c:pt idx="107">
                  <c:v>828</c:v>
                </c:pt>
                <c:pt idx="108">
                  <c:v>829</c:v>
                </c:pt>
                <c:pt idx="109">
                  <c:v>830</c:v>
                </c:pt>
                <c:pt idx="110">
                  <c:v>831</c:v>
                </c:pt>
                <c:pt idx="111">
                  <c:v>832</c:v>
                </c:pt>
                <c:pt idx="112">
                  <c:v>833</c:v>
                </c:pt>
                <c:pt idx="113">
                  <c:v>834</c:v>
                </c:pt>
                <c:pt idx="114">
                  <c:v>835</c:v>
                </c:pt>
                <c:pt idx="115">
                  <c:v>836</c:v>
                </c:pt>
                <c:pt idx="116">
                  <c:v>837</c:v>
                </c:pt>
                <c:pt idx="117">
                  <c:v>838</c:v>
                </c:pt>
                <c:pt idx="118">
                  <c:v>839</c:v>
                </c:pt>
                <c:pt idx="119">
                  <c:v>840</c:v>
                </c:pt>
                <c:pt idx="120">
                  <c:v>841</c:v>
                </c:pt>
                <c:pt idx="121">
                  <c:v>842</c:v>
                </c:pt>
                <c:pt idx="122">
                  <c:v>843</c:v>
                </c:pt>
                <c:pt idx="123">
                  <c:v>844</c:v>
                </c:pt>
                <c:pt idx="124">
                  <c:v>845</c:v>
                </c:pt>
                <c:pt idx="125">
                  <c:v>846</c:v>
                </c:pt>
                <c:pt idx="126">
                  <c:v>847</c:v>
                </c:pt>
                <c:pt idx="127">
                  <c:v>848</c:v>
                </c:pt>
                <c:pt idx="128">
                  <c:v>849</c:v>
                </c:pt>
                <c:pt idx="129">
                  <c:v>850</c:v>
                </c:pt>
                <c:pt idx="130">
                  <c:v>851</c:v>
                </c:pt>
                <c:pt idx="131">
                  <c:v>852</c:v>
                </c:pt>
                <c:pt idx="132">
                  <c:v>853</c:v>
                </c:pt>
                <c:pt idx="133">
                  <c:v>854</c:v>
                </c:pt>
                <c:pt idx="134">
                  <c:v>855</c:v>
                </c:pt>
                <c:pt idx="135">
                  <c:v>856</c:v>
                </c:pt>
                <c:pt idx="136">
                  <c:v>857</c:v>
                </c:pt>
                <c:pt idx="137">
                  <c:v>858</c:v>
                </c:pt>
                <c:pt idx="138">
                  <c:v>859</c:v>
                </c:pt>
                <c:pt idx="139">
                  <c:v>860</c:v>
                </c:pt>
                <c:pt idx="140">
                  <c:v>861</c:v>
                </c:pt>
                <c:pt idx="141">
                  <c:v>862</c:v>
                </c:pt>
                <c:pt idx="142">
                  <c:v>863</c:v>
                </c:pt>
                <c:pt idx="143">
                  <c:v>864</c:v>
                </c:pt>
                <c:pt idx="144">
                  <c:v>865</c:v>
                </c:pt>
                <c:pt idx="145">
                  <c:v>866</c:v>
                </c:pt>
                <c:pt idx="146">
                  <c:v>867</c:v>
                </c:pt>
                <c:pt idx="147">
                  <c:v>868</c:v>
                </c:pt>
                <c:pt idx="148">
                  <c:v>869</c:v>
                </c:pt>
                <c:pt idx="149">
                  <c:v>870</c:v>
                </c:pt>
                <c:pt idx="150">
                  <c:v>871</c:v>
                </c:pt>
                <c:pt idx="151">
                  <c:v>872</c:v>
                </c:pt>
                <c:pt idx="152">
                  <c:v>873</c:v>
                </c:pt>
                <c:pt idx="153">
                  <c:v>874</c:v>
                </c:pt>
              </c:numCache>
            </c:numRef>
          </c:xVal>
          <c:yVal>
            <c:numRef>
              <c:f>Graph!$D$723:$D$874</c:f>
              <c:numCache>
                <c:formatCode>General</c:formatCode>
                <c:ptCount val="152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5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9-498A-8519-60033E489B3A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Graph!$A$722:$A$875</c:f>
              <c:numCache>
                <c:formatCode>General</c:formatCode>
                <c:ptCount val="154"/>
                <c:pt idx="0">
                  <c:v>721</c:v>
                </c:pt>
                <c:pt idx="1">
                  <c:v>722</c:v>
                </c:pt>
                <c:pt idx="2">
                  <c:v>723</c:v>
                </c:pt>
                <c:pt idx="3">
                  <c:v>724</c:v>
                </c:pt>
                <c:pt idx="4">
                  <c:v>725</c:v>
                </c:pt>
                <c:pt idx="5">
                  <c:v>726</c:v>
                </c:pt>
                <c:pt idx="6">
                  <c:v>727</c:v>
                </c:pt>
                <c:pt idx="7">
                  <c:v>728</c:v>
                </c:pt>
                <c:pt idx="8">
                  <c:v>729</c:v>
                </c:pt>
                <c:pt idx="9">
                  <c:v>730</c:v>
                </c:pt>
                <c:pt idx="10">
                  <c:v>731</c:v>
                </c:pt>
                <c:pt idx="11">
                  <c:v>732</c:v>
                </c:pt>
                <c:pt idx="12">
                  <c:v>733</c:v>
                </c:pt>
                <c:pt idx="13">
                  <c:v>734</c:v>
                </c:pt>
                <c:pt idx="14">
                  <c:v>735</c:v>
                </c:pt>
                <c:pt idx="15">
                  <c:v>736</c:v>
                </c:pt>
                <c:pt idx="16">
                  <c:v>737</c:v>
                </c:pt>
                <c:pt idx="17">
                  <c:v>738</c:v>
                </c:pt>
                <c:pt idx="18">
                  <c:v>739</c:v>
                </c:pt>
                <c:pt idx="19">
                  <c:v>740</c:v>
                </c:pt>
                <c:pt idx="20">
                  <c:v>741</c:v>
                </c:pt>
                <c:pt idx="21">
                  <c:v>742</c:v>
                </c:pt>
                <c:pt idx="22">
                  <c:v>743</c:v>
                </c:pt>
                <c:pt idx="23">
                  <c:v>744</c:v>
                </c:pt>
                <c:pt idx="24">
                  <c:v>745</c:v>
                </c:pt>
                <c:pt idx="25">
                  <c:v>746</c:v>
                </c:pt>
                <c:pt idx="26">
                  <c:v>747</c:v>
                </c:pt>
                <c:pt idx="27">
                  <c:v>748</c:v>
                </c:pt>
                <c:pt idx="28">
                  <c:v>749</c:v>
                </c:pt>
                <c:pt idx="29">
                  <c:v>750</c:v>
                </c:pt>
                <c:pt idx="30">
                  <c:v>751</c:v>
                </c:pt>
                <c:pt idx="31">
                  <c:v>752</c:v>
                </c:pt>
                <c:pt idx="32">
                  <c:v>753</c:v>
                </c:pt>
                <c:pt idx="33">
                  <c:v>754</c:v>
                </c:pt>
                <c:pt idx="34">
                  <c:v>755</c:v>
                </c:pt>
                <c:pt idx="35">
                  <c:v>756</c:v>
                </c:pt>
                <c:pt idx="36">
                  <c:v>757</c:v>
                </c:pt>
                <c:pt idx="37">
                  <c:v>758</c:v>
                </c:pt>
                <c:pt idx="38">
                  <c:v>759</c:v>
                </c:pt>
                <c:pt idx="39">
                  <c:v>760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764</c:v>
                </c:pt>
                <c:pt idx="44">
                  <c:v>765</c:v>
                </c:pt>
                <c:pt idx="45">
                  <c:v>766</c:v>
                </c:pt>
                <c:pt idx="46">
                  <c:v>767</c:v>
                </c:pt>
                <c:pt idx="47">
                  <c:v>768</c:v>
                </c:pt>
                <c:pt idx="48">
                  <c:v>769</c:v>
                </c:pt>
                <c:pt idx="49">
                  <c:v>770</c:v>
                </c:pt>
                <c:pt idx="50">
                  <c:v>771</c:v>
                </c:pt>
                <c:pt idx="51">
                  <c:v>772</c:v>
                </c:pt>
                <c:pt idx="52">
                  <c:v>773</c:v>
                </c:pt>
                <c:pt idx="53">
                  <c:v>774</c:v>
                </c:pt>
                <c:pt idx="54">
                  <c:v>775</c:v>
                </c:pt>
                <c:pt idx="55">
                  <c:v>776</c:v>
                </c:pt>
                <c:pt idx="56">
                  <c:v>777</c:v>
                </c:pt>
                <c:pt idx="57">
                  <c:v>778</c:v>
                </c:pt>
                <c:pt idx="58">
                  <c:v>779</c:v>
                </c:pt>
                <c:pt idx="59">
                  <c:v>780</c:v>
                </c:pt>
                <c:pt idx="60">
                  <c:v>781</c:v>
                </c:pt>
                <c:pt idx="61">
                  <c:v>782</c:v>
                </c:pt>
                <c:pt idx="62">
                  <c:v>783</c:v>
                </c:pt>
                <c:pt idx="63">
                  <c:v>784</c:v>
                </c:pt>
                <c:pt idx="64">
                  <c:v>785</c:v>
                </c:pt>
                <c:pt idx="65">
                  <c:v>786</c:v>
                </c:pt>
                <c:pt idx="66">
                  <c:v>787</c:v>
                </c:pt>
                <c:pt idx="67">
                  <c:v>788</c:v>
                </c:pt>
                <c:pt idx="68">
                  <c:v>789</c:v>
                </c:pt>
                <c:pt idx="69">
                  <c:v>790</c:v>
                </c:pt>
                <c:pt idx="70">
                  <c:v>791</c:v>
                </c:pt>
                <c:pt idx="71">
                  <c:v>792</c:v>
                </c:pt>
                <c:pt idx="72">
                  <c:v>793</c:v>
                </c:pt>
                <c:pt idx="73">
                  <c:v>794</c:v>
                </c:pt>
                <c:pt idx="74">
                  <c:v>795</c:v>
                </c:pt>
                <c:pt idx="75">
                  <c:v>796</c:v>
                </c:pt>
                <c:pt idx="76">
                  <c:v>797</c:v>
                </c:pt>
                <c:pt idx="77">
                  <c:v>798</c:v>
                </c:pt>
                <c:pt idx="78">
                  <c:v>799</c:v>
                </c:pt>
                <c:pt idx="79">
                  <c:v>800</c:v>
                </c:pt>
                <c:pt idx="80">
                  <c:v>801</c:v>
                </c:pt>
                <c:pt idx="81">
                  <c:v>802</c:v>
                </c:pt>
                <c:pt idx="82">
                  <c:v>803</c:v>
                </c:pt>
                <c:pt idx="83">
                  <c:v>804</c:v>
                </c:pt>
                <c:pt idx="84">
                  <c:v>805</c:v>
                </c:pt>
                <c:pt idx="85">
                  <c:v>806</c:v>
                </c:pt>
                <c:pt idx="86">
                  <c:v>807</c:v>
                </c:pt>
                <c:pt idx="87">
                  <c:v>808</c:v>
                </c:pt>
                <c:pt idx="88">
                  <c:v>809</c:v>
                </c:pt>
                <c:pt idx="89">
                  <c:v>810</c:v>
                </c:pt>
                <c:pt idx="90">
                  <c:v>811</c:v>
                </c:pt>
                <c:pt idx="91">
                  <c:v>812</c:v>
                </c:pt>
                <c:pt idx="92">
                  <c:v>813</c:v>
                </c:pt>
                <c:pt idx="93">
                  <c:v>814</c:v>
                </c:pt>
                <c:pt idx="94">
                  <c:v>815</c:v>
                </c:pt>
                <c:pt idx="95">
                  <c:v>816</c:v>
                </c:pt>
                <c:pt idx="96">
                  <c:v>817</c:v>
                </c:pt>
                <c:pt idx="97">
                  <c:v>818</c:v>
                </c:pt>
                <c:pt idx="98">
                  <c:v>819</c:v>
                </c:pt>
                <c:pt idx="99">
                  <c:v>820</c:v>
                </c:pt>
                <c:pt idx="100">
                  <c:v>821</c:v>
                </c:pt>
                <c:pt idx="101">
                  <c:v>822</c:v>
                </c:pt>
                <c:pt idx="102">
                  <c:v>823</c:v>
                </c:pt>
                <c:pt idx="103">
                  <c:v>824</c:v>
                </c:pt>
                <c:pt idx="104">
                  <c:v>825</c:v>
                </c:pt>
                <c:pt idx="105">
                  <c:v>826</c:v>
                </c:pt>
                <c:pt idx="106">
                  <c:v>827</c:v>
                </c:pt>
                <c:pt idx="107">
                  <c:v>828</c:v>
                </c:pt>
                <c:pt idx="108">
                  <c:v>829</c:v>
                </c:pt>
                <c:pt idx="109">
                  <c:v>830</c:v>
                </c:pt>
                <c:pt idx="110">
                  <c:v>831</c:v>
                </c:pt>
                <c:pt idx="111">
                  <c:v>832</c:v>
                </c:pt>
                <c:pt idx="112">
                  <c:v>833</c:v>
                </c:pt>
                <c:pt idx="113">
                  <c:v>834</c:v>
                </c:pt>
                <c:pt idx="114">
                  <c:v>835</c:v>
                </c:pt>
                <c:pt idx="115">
                  <c:v>836</c:v>
                </c:pt>
                <c:pt idx="116">
                  <c:v>837</c:v>
                </c:pt>
                <c:pt idx="117">
                  <c:v>838</c:v>
                </c:pt>
                <c:pt idx="118">
                  <c:v>839</c:v>
                </c:pt>
                <c:pt idx="119">
                  <c:v>840</c:v>
                </c:pt>
                <c:pt idx="120">
                  <c:v>841</c:v>
                </c:pt>
                <c:pt idx="121">
                  <c:v>842</c:v>
                </c:pt>
                <c:pt idx="122">
                  <c:v>843</c:v>
                </c:pt>
                <c:pt idx="123">
                  <c:v>844</c:v>
                </c:pt>
                <c:pt idx="124">
                  <c:v>845</c:v>
                </c:pt>
                <c:pt idx="125">
                  <c:v>846</c:v>
                </c:pt>
                <c:pt idx="126">
                  <c:v>847</c:v>
                </c:pt>
                <c:pt idx="127">
                  <c:v>848</c:v>
                </c:pt>
                <c:pt idx="128">
                  <c:v>849</c:v>
                </c:pt>
                <c:pt idx="129">
                  <c:v>850</c:v>
                </c:pt>
                <c:pt idx="130">
                  <c:v>851</c:v>
                </c:pt>
                <c:pt idx="131">
                  <c:v>852</c:v>
                </c:pt>
                <c:pt idx="132">
                  <c:v>853</c:v>
                </c:pt>
                <c:pt idx="133">
                  <c:v>854</c:v>
                </c:pt>
                <c:pt idx="134">
                  <c:v>855</c:v>
                </c:pt>
                <c:pt idx="135">
                  <c:v>856</c:v>
                </c:pt>
                <c:pt idx="136">
                  <c:v>857</c:v>
                </c:pt>
                <c:pt idx="137">
                  <c:v>858</c:v>
                </c:pt>
                <c:pt idx="138">
                  <c:v>859</c:v>
                </c:pt>
                <c:pt idx="139">
                  <c:v>860</c:v>
                </c:pt>
                <c:pt idx="140">
                  <c:v>861</c:v>
                </c:pt>
                <c:pt idx="141">
                  <c:v>862</c:v>
                </c:pt>
                <c:pt idx="142">
                  <c:v>863</c:v>
                </c:pt>
                <c:pt idx="143">
                  <c:v>864</c:v>
                </c:pt>
                <c:pt idx="144">
                  <c:v>865</c:v>
                </c:pt>
                <c:pt idx="145">
                  <c:v>866</c:v>
                </c:pt>
                <c:pt idx="146">
                  <c:v>867</c:v>
                </c:pt>
                <c:pt idx="147">
                  <c:v>868</c:v>
                </c:pt>
                <c:pt idx="148">
                  <c:v>869</c:v>
                </c:pt>
                <c:pt idx="149">
                  <c:v>870</c:v>
                </c:pt>
                <c:pt idx="150">
                  <c:v>871</c:v>
                </c:pt>
                <c:pt idx="151">
                  <c:v>872</c:v>
                </c:pt>
                <c:pt idx="152">
                  <c:v>873</c:v>
                </c:pt>
                <c:pt idx="153">
                  <c:v>874</c:v>
                </c:pt>
              </c:numCache>
            </c:numRef>
          </c:xVal>
          <c:yVal>
            <c:numRef>
              <c:f>Graph!$B$723:$B$874</c:f>
              <c:numCache>
                <c:formatCode>General</c:formatCode>
                <c:ptCount val="152"/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59-498A-8519-60033E489B3A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Graph!$A$722:$A$875</c:f>
              <c:numCache>
                <c:formatCode>General</c:formatCode>
                <c:ptCount val="154"/>
                <c:pt idx="0">
                  <c:v>721</c:v>
                </c:pt>
                <c:pt idx="1">
                  <c:v>722</c:v>
                </c:pt>
                <c:pt idx="2">
                  <c:v>723</c:v>
                </c:pt>
                <c:pt idx="3">
                  <c:v>724</c:v>
                </c:pt>
                <c:pt idx="4">
                  <c:v>725</c:v>
                </c:pt>
                <c:pt idx="5">
                  <c:v>726</c:v>
                </c:pt>
                <c:pt idx="6">
                  <c:v>727</c:v>
                </c:pt>
                <c:pt idx="7">
                  <c:v>728</c:v>
                </c:pt>
                <c:pt idx="8">
                  <c:v>729</c:v>
                </c:pt>
                <c:pt idx="9">
                  <c:v>730</c:v>
                </c:pt>
                <c:pt idx="10">
                  <c:v>731</c:v>
                </c:pt>
                <c:pt idx="11">
                  <c:v>732</c:v>
                </c:pt>
                <c:pt idx="12">
                  <c:v>733</c:v>
                </c:pt>
                <c:pt idx="13">
                  <c:v>734</c:v>
                </c:pt>
                <c:pt idx="14">
                  <c:v>735</c:v>
                </c:pt>
                <c:pt idx="15">
                  <c:v>736</c:v>
                </c:pt>
                <c:pt idx="16">
                  <c:v>737</c:v>
                </c:pt>
                <c:pt idx="17">
                  <c:v>738</c:v>
                </c:pt>
                <c:pt idx="18">
                  <c:v>739</c:v>
                </c:pt>
                <c:pt idx="19">
                  <c:v>740</c:v>
                </c:pt>
                <c:pt idx="20">
                  <c:v>741</c:v>
                </c:pt>
                <c:pt idx="21">
                  <c:v>742</c:v>
                </c:pt>
                <c:pt idx="22">
                  <c:v>743</c:v>
                </c:pt>
                <c:pt idx="23">
                  <c:v>744</c:v>
                </c:pt>
                <c:pt idx="24">
                  <c:v>745</c:v>
                </c:pt>
                <c:pt idx="25">
                  <c:v>746</c:v>
                </c:pt>
                <c:pt idx="26">
                  <c:v>747</c:v>
                </c:pt>
                <c:pt idx="27">
                  <c:v>748</c:v>
                </c:pt>
                <c:pt idx="28">
                  <c:v>749</c:v>
                </c:pt>
                <c:pt idx="29">
                  <c:v>750</c:v>
                </c:pt>
                <c:pt idx="30">
                  <c:v>751</c:v>
                </c:pt>
                <c:pt idx="31">
                  <c:v>752</c:v>
                </c:pt>
                <c:pt idx="32">
                  <c:v>753</c:v>
                </c:pt>
                <c:pt idx="33">
                  <c:v>754</c:v>
                </c:pt>
                <c:pt idx="34">
                  <c:v>755</c:v>
                </c:pt>
                <c:pt idx="35">
                  <c:v>756</c:v>
                </c:pt>
                <c:pt idx="36">
                  <c:v>757</c:v>
                </c:pt>
                <c:pt idx="37">
                  <c:v>758</c:v>
                </c:pt>
                <c:pt idx="38">
                  <c:v>759</c:v>
                </c:pt>
                <c:pt idx="39">
                  <c:v>760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764</c:v>
                </c:pt>
                <c:pt idx="44">
                  <c:v>765</c:v>
                </c:pt>
                <c:pt idx="45">
                  <c:v>766</c:v>
                </c:pt>
                <c:pt idx="46">
                  <c:v>767</c:v>
                </c:pt>
                <c:pt idx="47">
                  <c:v>768</c:v>
                </c:pt>
                <c:pt idx="48">
                  <c:v>769</c:v>
                </c:pt>
                <c:pt idx="49">
                  <c:v>770</c:v>
                </c:pt>
                <c:pt idx="50">
                  <c:v>771</c:v>
                </c:pt>
                <c:pt idx="51">
                  <c:v>772</c:v>
                </c:pt>
                <c:pt idx="52">
                  <c:v>773</c:v>
                </c:pt>
                <c:pt idx="53">
                  <c:v>774</c:v>
                </c:pt>
                <c:pt idx="54">
                  <c:v>775</c:v>
                </c:pt>
                <c:pt idx="55">
                  <c:v>776</c:v>
                </c:pt>
                <c:pt idx="56">
                  <c:v>777</c:v>
                </c:pt>
                <c:pt idx="57">
                  <c:v>778</c:v>
                </c:pt>
                <c:pt idx="58">
                  <c:v>779</c:v>
                </c:pt>
                <c:pt idx="59">
                  <c:v>780</c:v>
                </c:pt>
                <c:pt idx="60">
                  <c:v>781</c:v>
                </c:pt>
                <c:pt idx="61">
                  <c:v>782</c:v>
                </c:pt>
                <c:pt idx="62">
                  <c:v>783</c:v>
                </c:pt>
                <c:pt idx="63">
                  <c:v>784</c:v>
                </c:pt>
                <c:pt idx="64">
                  <c:v>785</c:v>
                </c:pt>
                <c:pt idx="65">
                  <c:v>786</c:v>
                </c:pt>
                <c:pt idx="66">
                  <c:v>787</c:v>
                </c:pt>
                <c:pt idx="67">
                  <c:v>788</c:v>
                </c:pt>
                <c:pt idx="68">
                  <c:v>789</c:v>
                </c:pt>
                <c:pt idx="69">
                  <c:v>790</c:v>
                </c:pt>
                <c:pt idx="70">
                  <c:v>791</c:v>
                </c:pt>
                <c:pt idx="71">
                  <c:v>792</c:v>
                </c:pt>
                <c:pt idx="72">
                  <c:v>793</c:v>
                </c:pt>
                <c:pt idx="73">
                  <c:v>794</c:v>
                </c:pt>
                <c:pt idx="74">
                  <c:v>795</c:v>
                </c:pt>
                <c:pt idx="75">
                  <c:v>796</c:v>
                </c:pt>
                <c:pt idx="76">
                  <c:v>797</c:v>
                </c:pt>
                <c:pt idx="77">
                  <c:v>798</c:v>
                </c:pt>
                <c:pt idx="78">
                  <c:v>799</c:v>
                </c:pt>
                <c:pt idx="79">
                  <c:v>800</c:v>
                </c:pt>
                <c:pt idx="80">
                  <c:v>801</c:v>
                </c:pt>
                <c:pt idx="81">
                  <c:v>802</c:v>
                </c:pt>
                <c:pt idx="82">
                  <c:v>803</c:v>
                </c:pt>
                <c:pt idx="83">
                  <c:v>804</c:v>
                </c:pt>
                <c:pt idx="84">
                  <c:v>805</c:v>
                </c:pt>
                <c:pt idx="85">
                  <c:v>806</c:v>
                </c:pt>
                <c:pt idx="86">
                  <c:v>807</c:v>
                </c:pt>
                <c:pt idx="87">
                  <c:v>808</c:v>
                </c:pt>
                <c:pt idx="88">
                  <c:v>809</c:v>
                </c:pt>
                <c:pt idx="89">
                  <c:v>810</c:v>
                </c:pt>
                <c:pt idx="90">
                  <c:v>811</c:v>
                </c:pt>
                <c:pt idx="91">
                  <c:v>812</c:v>
                </c:pt>
                <c:pt idx="92">
                  <c:v>813</c:v>
                </c:pt>
                <c:pt idx="93">
                  <c:v>814</c:v>
                </c:pt>
                <c:pt idx="94">
                  <c:v>815</c:v>
                </c:pt>
                <c:pt idx="95">
                  <c:v>816</c:v>
                </c:pt>
                <c:pt idx="96">
                  <c:v>817</c:v>
                </c:pt>
                <c:pt idx="97">
                  <c:v>818</c:v>
                </c:pt>
                <c:pt idx="98">
                  <c:v>819</c:v>
                </c:pt>
                <c:pt idx="99">
                  <c:v>820</c:v>
                </c:pt>
                <c:pt idx="100">
                  <c:v>821</c:v>
                </c:pt>
                <c:pt idx="101">
                  <c:v>822</c:v>
                </c:pt>
                <c:pt idx="102">
                  <c:v>823</c:v>
                </c:pt>
                <c:pt idx="103">
                  <c:v>824</c:v>
                </c:pt>
                <c:pt idx="104">
                  <c:v>825</c:v>
                </c:pt>
                <c:pt idx="105">
                  <c:v>826</c:v>
                </c:pt>
                <c:pt idx="106">
                  <c:v>827</c:v>
                </c:pt>
                <c:pt idx="107">
                  <c:v>828</c:v>
                </c:pt>
                <c:pt idx="108">
                  <c:v>829</c:v>
                </c:pt>
                <c:pt idx="109">
                  <c:v>830</c:v>
                </c:pt>
                <c:pt idx="110">
                  <c:v>831</c:v>
                </c:pt>
                <c:pt idx="111">
                  <c:v>832</c:v>
                </c:pt>
                <c:pt idx="112">
                  <c:v>833</c:v>
                </c:pt>
                <c:pt idx="113">
                  <c:v>834</c:v>
                </c:pt>
                <c:pt idx="114">
                  <c:v>835</c:v>
                </c:pt>
                <c:pt idx="115">
                  <c:v>836</c:v>
                </c:pt>
                <c:pt idx="116">
                  <c:v>837</c:v>
                </c:pt>
                <c:pt idx="117">
                  <c:v>838</c:v>
                </c:pt>
                <c:pt idx="118">
                  <c:v>839</c:v>
                </c:pt>
                <c:pt idx="119">
                  <c:v>840</c:v>
                </c:pt>
                <c:pt idx="120">
                  <c:v>841</c:v>
                </c:pt>
                <c:pt idx="121">
                  <c:v>842</c:v>
                </c:pt>
                <c:pt idx="122">
                  <c:v>843</c:v>
                </c:pt>
                <c:pt idx="123">
                  <c:v>844</c:v>
                </c:pt>
                <c:pt idx="124">
                  <c:v>845</c:v>
                </c:pt>
                <c:pt idx="125">
                  <c:v>846</c:v>
                </c:pt>
                <c:pt idx="126">
                  <c:v>847</c:v>
                </c:pt>
                <c:pt idx="127">
                  <c:v>848</c:v>
                </c:pt>
                <c:pt idx="128">
                  <c:v>849</c:v>
                </c:pt>
                <c:pt idx="129">
                  <c:v>850</c:v>
                </c:pt>
                <c:pt idx="130">
                  <c:v>851</c:v>
                </c:pt>
                <c:pt idx="131">
                  <c:v>852</c:v>
                </c:pt>
                <c:pt idx="132">
                  <c:v>853</c:v>
                </c:pt>
                <c:pt idx="133">
                  <c:v>854</c:v>
                </c:pt>
                <c:pt idx="134">
                  <c:v>855</c:v>
                </c:pt>
                <c:pt idx="135">
                  <c:v>856</c:v>
                </c:pt>
                <c:pt idx="136">
                  <c:v>857</c:v>
                </c:pt>
                <c:pt idx="137">
                  <c:v>858</c:v>
                </c:pt>
                <c:pt idx="138">
                  <c:v>859</c:v>
                </c:pt>
                <c:pt idx="139">
                  <c:v>860</c:v>
                </c:pt>
                <c:pt idx="140">
                  <c:v>861</c:v>
                </c:pt>
                <c:pt idx="141">
                  <c:v>862</c:v>
                </c:pt>
                <c:pt idx="142">
                  <c:v>863</c:v>
                </c:pt>
                <c:pt idx="143">
                  <c:v>864</c:v>
                </c:pt>
                <c:pt idx="144">
                  <c:v>865</c:v>
                </c:pt>
                <c:pt idx="145">
                  <c:v>866</c:v>
                </c:pt>
                <c:pt idx="146">
                  <c:v>867</c:v>
                </c:pt>
                <c:pt idx="147">
                  <c:v>868</c:v>
                </c:pt>
                <c:pt idx="148">
                  <c:v>869</c:v>
                </c:pt>
                <c:pt idx="149">
                  <c:v>870</c:v>
                </c:pt>
                <c:pt idx="150">
                  <c:v>871</c:v>
                </c:pt>
                <c:pt idx="151">
                  <c:v>872</c:v>
                </c:pt>
                <c:pt idx="152">
                  <c:v>873</c:v>
                </c:pt>
                <c:pt idx="153">
                  <c:v>874</c:v>
                </c:pt>
              </c:numCache>
            </c:numRef>
          </c:xVal>
          <c:yVal>
            <c:numRef>
              <c:f>Graph!$C$723:$C$874</c:f>
              <c:numCache>
                <c:formatCode>General</c:formatCode>
                <c:ptCount val="15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59-498A-8519-60033E489B3A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Graph!$A$722:$A$875</c:f>
              <c:numCache>
                <c:formatCode>General</c:formatCode>
                <c:ptCount val="154"/>
                <c:pt idx="0">
                  <c:v>721</c:v>
                </c:pt>
                <c:pt idx="1">
                  <c:v>722</c:v>
                </c:pt>
                <c:pt idx="2">
                  <c:v>723</c:v>
                </c:pt>
                <c:pt idx="3">
                  <c:v>724</c:v>
                </c:pt>
                <c:pt idx="4">
                  <c:v>725</c:v>
                </c:pt>
                <c:pt idx="5">
                  <c:v>726</c:v>
                </c:pt>
                <c:pt idx="6">
                  <c:v>727</c:v>
                </c:pt>
                <c:pt idx="7">
                  <c:v>728</c:v>
                </c:pt>
                <c:pt idx="8">
                  <c:v>729</c:v>
                </c:pt>
                <c:pt idx="9">
                  <c:v>730</c:v>
                </c:pt>
                <c:pt idx="10">
                  <c:v>731</c:v>
                </c:pt>
                <c:pt idx="11">
                  <c:v>732</c:v>
                </c:pt>
                <c:pt idx="12">
                  <c:v>733</c:v>
                </c:pt>
                <c:pt idx="13">
                  <c:v>734</c:v>
                </c:pt>
                <c:pt idx="14">
                  <c:v>735</c:v>
                </c:pt>
                <c:pt idx="15">
                  <c:v>736</c:v>
                </c:pt>
                <c:pt idx="16">
                  <c:v>737</c:v>
                </c:pt>
                <c:pt idx="17">
                  <c:v>738</c:v>
                </c:pt>
                <c:pt idx="18">
                  <c:v>739</c:v>
                </c:pt>
                <c:pt idx="19">
                  <c:v>740</c:v>
                </c:pt>
                <c:pt idx="20">
                  <c:v>741</c:v>
                </c:pt>
                <c:pt idx="21">
                  <c:v>742</c:v>
                </c:pt>
                <c:pt idx="22">
                  <c:v>743</c:v>
                </c:pt>
                <c:pt idx="23">
                  <c:v>744</c:v>
                </c:pt>
                <c:pt idx="24">
                  <c:v>745</c:v>
                </c:pt>
                <c:pt idx="25">
                  <c:v>746</c:v>
                </c:pt>
                <c:pt idx="26">
                  <c:v>747</c:v>
                </c:pt>
                <c:pt idx="27">
                  <c:v>748</c:v>
                </c:pt>
                <c:pt idx="28">
                  <c:v>749</c:v>
                </c:pt>
                <c:pt idx="29">
                  <c:v>750</c:v>
                </c:pt>
                <c:pt idx="30">
                  <c:v>751</c:v>
                </c:pt>
                <c:pt idx="31">
                  <c:v>752</c:v>
                </c:pt>
                <c:pt idx="32">
                  <c:v>753</c:v>
                </c:pt>
                <c:pt idx="33">
                  <c:v>754</c:v>
                </c:pt>
                <c:pt idx="34">
                  <c:v>755</c:v>
                </c:pt>
                <c:pt idx="35">
                  <c:v>756</c:v>
                </c:pt>
                <c:pt idx="36">
                  <c:v>757</c:v>
                </c:pt>
                <c:pt idx="37">
                  <c:v>758</c:v>
                </c:pt>
                <c:pt idx="38">
                  <c:v>759</c:v>
                </c:pt>
                <c:pt idx="39">
                  <c:v>760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764</c:v>
                </c:pt>
                <c:pt idx="44">
                  <c:v>765</c:v>
                </c:pt>
                <c:pt idx="45">
                  <c:v>766</c:v>
                </c:pt>
                <c:pt idx="46">
                  <c:v>767</c:v>
                </c:pt>
                <c:pt idx="47">
                  <c:v>768</c:v>
                </c:pt>
                <c:pt idx="48">
                  <c:v>769</c:v>
                </c:pt>
                <c:pt idx="49">
                  <c:v>770</c:v>
                </c:pt>
                <c:pt idx="50">
                  <c:v>771</c:v>
                </c:pt>
                <c:pt idx="51">
                  <c:v>772</c:v>
                </c:pt>
                <c:pt idx="52">
                  <c:v>773</c:v>
                </c:pt>
                <c:pt idx="53">
                  <c:v>774</c:v>
                </c:pt>
                <c:pt idx="54">
                  <c:v>775</c:v>
                </c:pt>
                <c:pt idx="55">
                  <c:v>776</c:v>
                </c:pt>
                <c:pt idx="56">
                  <c:v>777</c:v>
                </c:pt>
                <c:pt idx="57">
                  <c:v>778</c:v>
                </c:pt>
                <c:pt idx="58">
                  <c:v>779</c:v>
                </c:pt>
                <c:pt idx="59">
                  <c:v>780</c:v>
                </c:pt>
                <c:pt idx="60">
                  <c:v>781</c:v>
                </c:pt>
                <c:pt idx="61">
                  <c:v>782</c:v>
                </c:pt>
                <c:pt idx="62">
                  <c:v>783</c:v>
                </c:pt>
                <c:pt idx="63">
                  <c:v>784</c:v>
                </c:pt>
                <c:pt idx="64">
                  <c:v>785</c:v>
                </c:pt>
                <c:pt idx="65">
                  <c:v>786</c:v>
                </c:pt>
                <c:pt idx="66">
                  <c:v>787</c:v>
                </c:pt>
                <c:pt idx="67">
                  <c:v>788</c:v>
                </c:pt>
                <c:pt idx="68">
                  <c:v>789</c:v>
                </c:pt>
                <c:pt idx="69">
                  <c:v>790</c:v>
                </c:pt>
                <c:pt idx="70">
                  <c:v>791</c:v>
                </c:pt>
                <c:pt idx="71">
                  <c:v>792</c:v>
                </c:pt>
                <c:pt idx="72">
                  <c:v>793</c:v>
                </c:pt>
                <c:pt idx="73">
                  <c:v>794</c:v>
                </c:pt>
                <c:pt idx="74">
                  <c:v>795</c:v>
                </c:pt>
                <c:pt idx="75">
                  <c:v>796</c:v>
                </c:pt>
                <c:pt idx="76">
                  <c:v>797</c:v>
                </c:pt>
                <c:pt idx="77">
                  <c:v>798</c:v>
                </c:pt>
                <c:pt idx="78">
                  <c:v>799</c:v>
                </c:pt>
                <c:pt idx="79">
                  <c:v>800</c:v>
                </c:pt>
                <c:pt idx="80">
                  <c:v>801</c:v>
                </c:pt>
                <c:pt idx="81">
                  <c:v>802</c:v>
                </c:pt>
                <c:pt idx="82">
                  <c:v>803</c:v>
                </c:pt>
                <c:pt idx="83">
                  <c:v>804</c:v>
                </c:pt>
                <c:pt idx="84">
                  <c:v>805</c:v>
                </c:pt>
                <c:pt idx="85">
                  <c:v>806</c:v>
                </c:pt>
                <c:pt idx="86">
                  <c:v>807</c:v>
                </c:pt>
                <c:pt idx="87">
                  <c:v>808</c:v>
                </c:pt>
                <c:pt idx="88">
                  <c:v>809</c:v>
                </c:pt>
                <c:pt idx="89">
                  <c:v>810</c:v>
                </c:pt>
                <c:pt idx="90">
                  <c:v>811</c:v>
                </c:pt>
                <c:pt idx="91">
                  <c:v>812</c:v>
                </c:pt>
                <c:pt idx="92">
                  <c:v>813</c:v>
                </c:pt>
                <c:pt idx="93">
                  <c:v>814</c:v>
                </c:pt>
                <c:pt idx="94">
                  <c:v>815</c:v>
                </c:pt>
                <c:pt idx="95">
                  <c:v>816</c:v>
                </c:pt>
                <c:pt idx="96">
                  <c:v>817</c:v>
                </c:pt>
                <c:pt idx="97">
                  <c:v>818</c:v>
                </c:pt>
                <c:pt idx="98">
                  <c:v>819</c:v>
                </c:pt>
                <c:pt idx="99">
                  <c:v>820</c:v>
                </c:pt>
                <c:pt idx="100">
                  <c:v>821</c:v>
                </c:pt>
                <c:pt idx="101">
                  <c:v>822</c:v>
                </c:pt>
                <c:pt idx="102">
                  <c:v>823</c:v>
                </c:pt>
                <c:pt idx="103">
                  <c:v>824</c:v>
                </c:pt>
                <c:pt idx="104">
                  <c:v>825</c:v>
                </c:pt>
                <c:pt idx="105">
                  <c:v>826</c:v>
                </c:pt>
                <c:pt idx="106">
                  <c:v>827</c:v>
                </c:pt>
                <c:pt idx="107">
                  <c:v>828</c:v>
                </c:pt>
                <c:pt idx="108">
                  <c:v>829</c:v>
                </c:pt>
                <c:pt idx="109">
                  <c:v>830</c:v>
                </c:pt>
                <c:pt idx="110">
                  <c:v>831</c:v>
                </c:pt>
                <c:pt idx="111">
                  <c:v>832</c:v>
                </c:pt>
                <c:pt idx="112">
                  <c:v>833</c:v>
                </c:pt>
                <c:pt idx="113">
                  <c:v>834</c:v>
                </c:pt>
                <c:pt idx="114">
                  <c:v>835</c:v>
                </c:pt>
                <c:pt idx="115">
                  <c:v>836</c:v>
                </c:pt>
                <c:pt idx="116">
                  <c:v>837</c:v>
                </c:pt>
                <c:pt idx="117">
                  <c:v>838</c:v>
                </c:pt>
                <c:pt idx="118">
                  <c:v>839</c:v>
                </c:pt>
                <c:pt idx="119">
                  <c:v>840</c:v>
                </c:pt>
                <c:pt idx="120">
                  <c:v>841</c:v>
                </c:pt>
                <c:pt idx="121">
                  <c:v>842</c:v>
                </c:pt>
                <c:pt idx="122">
                  <c:v>843</c:v>
                </c:pt>
                <c:pt idx="123">
                  <c:v>844</c:v>
                </c:pt>
                <c:pt idx="124">
                  <c:v>845</c:v>
                </c:pt>
                <c:pt idx="125">
                  <c:v>846</c:v>
                </c:pt>
                <c:pt idx="126">
                  <c:v>847</c:v>
                </c:pt>
                <c:pt idx="127">
                  <c:v>848</c:v>
                </c:pt>
                <c:pt idx="128">
                  <c:v>849</c:v>
                </c:pt>
                <c:pt idx="129">
                  <c:v>850</c:v>
                </c:pt>
                <c:pt idx="130">
                  <c:v>851</c:v>
                </c:pt>
                <c:pt idx="131">
                  <c:v>852</c:v>
                </c:pt>
                <c:pt idx="132">
                  <c:v>853</c:v>
                </c:pt>
                <c:pt idx="133">
                  <c:v>854</c:v>
                </c:pt>
                <c:pt idx="134">
                  <c:v>855</c:v>
                </c:pt>
                <c:pt idx="135">
                  <c:v>856</c:v>
                </c:pt>
                <c:pt idx="136">
                  <c:v>857</c:v>
                </c:pt>
                <c:pt idx="137">
                  <c:v>858</c:v>
                </c:pt>
                <c:pt idx="138">
                  <c:v>859</c:v>
                </c:pt>
                <c:pt idx="139">
                  <c:v>860</c:v>
                </c:pt>
                <c:pt idx="140">
                  <c:v>861</c:v>
                </c:pt>
                <c:pt idx="141">
                  <c:v>862</c:v>
                </c:pt>
                <c:pt idx="142">
                  <c:v>863</c:v>
                </c:pt>
                <c:pt idx="143">
                  <c:v>864</c:v>
                </c:pt>
                <c:pt idx="144">
                  <c:v>865</c:v>
                </c:pt>
                <c:pt idx="145">
                  <c:v>866</c:v>
                </c:pt>
                <c:pt idx="146">
                  <c:v>867</c:v>
                </c:pt>
                <c:pt idx="147">
                  <c:v>868</c:v>
                </c:pt>
                <c:pt idx="148">
                  <c:v>869</c:v>
                </c:pt>
                <c:pt idx="149">
                  <c:v>870</c:v>
                </c:pt>
                <c:pt idx="150">
                  <c:v>871</c:v>
                </c:pt>
                <c:pt idx="151">
                  <c:v>872</c:v>
                </c:pt>
                <c:pt idx="152">
                  <c:v>873</c:v>
                </c:pt>
                <c:pt idx="153">
                  <c:v>874</c:v>
                </c:pt>
              </c:numCache>
            </c:numRef>
          </c:xVal>
          <c:yVal>
            <c:numRef>
              <c:f>Graph!$E$723:$E$874</c:f>
              <c:numCache>
                <c:formatCode>General</c:formatCode>
                <c:ptCount val="152"/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59-498A-8519-60033E489B3A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Graph!$A$722:$A$875</c:f>
              <c:numCache>
                <c:formatCode>General</c:formatCode>
                <c:ptCount val="154"/>
                <c:pt idx="0">
                  <c:v>721</c:v>
                </c:pt>
                <c:pt idx="1">
                  <c:v>722</c:v>
                </c:pt>
                <c:pt idx="2">
                  <c:v>723</c:v>
                </c:pt>
                <c:pt idx="3">
                  <c:v>724</c:v>
                </c:pt>
                <c:pt idx="4">
                  <c:v>725</c:v>
                </c:pt>
                <c:pt idx="5">
                  <c:v>726</c:v>
                </c:pt>
                <c:pt idx="6">
                  <c:v>727</c:v>
                </c:pt>
                <c:pt idx="7">
                  <c:v>728</c:v>
                </c:pt>
                <c:pt idx="8">
                  <c:v>729</c:v>
                </c:pt>
                <c:pt idx="9">
                  <c:v>730</c:v>
                </c:pt>
                <c:pt idx="10">
                  <c:v>731</c:v>
                </c:pt>
                <c:pt idx="11">
                  <c:v>732</c:v>
                </c:pt>
                <c:pt idx="12">
                  <c:v>733</c:v>
                </c:pt>
                <c:pt idx="13">
                  <c:v>734</c:v>
                </c:pt>
                <c:pt idx="14">
                  <c:v>735</c:v>
                </c:pt>
                <c:pt idx="15">
                  <c:v>736</c:v>
                </c:pt>
                <c:pt idx="16">
                  <c:v>737</c:v>
                </c:pt>
                <c:pt idx="17">
                  <c:v>738</c:v>
                </c:pt>
                <c:pt idx="18">
                  <c:v>739</c:v>
                </c:pt>
                <c:pt idx="19">
                  <c:v>740</c:v>
                </c:pt>
                <c:pt idx="20">
                  <c:v>741</c:v>
                </c:pt>
                <c:pt idx="21">
                  <c:v>742</c:v>
                </c:pt>
                <c:pt idx="22">
                  <c:v>743</c:v>
                </c:pt>
                <c:pt idx="23">
                  <c:v>744</c:v>
                </c:pt>
                <c:pt idx="24">
                  <c:v>745</c:v>
                </c:pt>
                <c:pt idx="25">
                  <c:v>746</c:v>
                </c:pt>
                <c:pt idx="26">
                  <c:v>747</c:v>
                </c:pt>
                <c:pt idx="27">
                  <c:v>748</c:v>
                </c:pt>
                <c:pt idx="28">
                  <c:v>749</c:v>
                </c:pt>
                <c:pt idx="29">
                  <c:v>750</c:v>
                </c:pt>
                <c:pt idx="30">
                  <c:v>751</c:v>
                </c:pt>
                <c:pt idx="31">
                  <c:v>752</c:v>
                </c:pt>
                <c:pt idx="32">
                  <c:v>753</c:v>
                </c:pt>
                <c:pt idx="33">
                  <c:v>754</c:v>
                </c:pt>
                <c:pt idx="34">
                  <c:v>755</c:v>
                </c:pt>
                <c:pt idx="35">
                  <c:v>756</c:v>
                </c:pt>
                <c:pt idx="36">
                  <c:v>757</c:v>
                </c:pt>
                <c:pt idx="37">
                  <c:v>758</c:v>
                </c:pt>
                <c:pt idx="38">
                  <c:v>759</c:v>
                </c:pt>
                <c:pt idx="39">
                  <c:v>760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764</c:v>
                </c:pt>
                <c:pt idx="44">
                  <c:v>765</c:v>
                </c:pt>
                <c:pt idx="45">
                  <c:v>766</c:v>
                </c:pt>
                <c:pt idx="46">
                  <c:v>767</c:v>
                </c:pt>
                <c:pt idx="47">
                  <c:v>768</c:v>
                </c:pt>
                <c:pt idx="48">
                  <c:v>769</c:v>
                </c:pt>
                <c:pt idx="49">
                  <c:v>770</c:v>
                </c:pt>
                <c:pt idx="50">
                  <c:v>771</c:v>
                </c:pt>
                <c:pt idx="51">
                  <c:v>772</c:v>
                </c:pt>
                <c:pt idx="52">
                  <c:v>773</c:v>
                </c:pt>
                <c:pt idx="53">
                  <c:v>774</c:v>
                </c:pt>
                <c:pt idx="54">
                  <c:v>775</c:v>
                </c:pt>
                <c:pt idx="55">
                  <c:v>776</c:v>
                </c:pt>
                <c:pt idx="56">
                  <c:v>777</c:v>
                </c:pt>
                <c:pt idx="57">
                  <c:v>778</c:v>
                </c:pt>
                <c:pt idx="58">
                  <c:v>779</c:v>
                </c:pt>
                <c:pt idx="59">
                  <c:v>780</c:v>
                </c:pt>
                <c:pt idx="60">
                  <c:v>781</c:v>
                </c:pt>
                <c:pt idx="61">
                  <c:v>782</c:v>
                </c:pt>
                <c:pt idx="62">
                  <c:v>783</c:v>
                </c:pt>
                <c:pt idx="63">
                  <c:v>784</c:v>
                </c:pt>
                <c:pt idx="64">
                  <c:v>785</c:v>
                </c:pt>
                <c:pt idx="65">
                  <c:v>786</c:v>
                </c:pt>
                <c:pt idx="66">
                  <c:v>787</c:v>
                </c:pt>
                <c:pt idx="67">
                  <c:v>788</c:v>
                </c:pt>
                <c:pt idx="68">
                  <c:v>789</c:v>
                </c:pt>
                <c:pt idx="69">
                  <c:v>790</c:v>
                </c:pt>
                <c:pt idx="70">
                  <c:v>791</c:v>
                </c:pt>
                <c:pt idx="71">
                  <c:v>792</c:v>
                </c:pt>
                <c:pt idx="72">
                  <c:v>793</c:v>
                </c:pt>
                <c:pt idx="73">
                  <c:v>794</c:v>
                </c:pt>
                <c:pt idx="74">
                  <c:v>795</c:v>
                </c:pt>
                <c:pt idx="75">
                  <c:v>796</c:v>
                </c:pt>
                <c:pt idx="76">
                  <c:v>797</c:v>
                </c:pt>
                <c:pt idx="77">
                  <c:v>798</c:v>
                </c:pt>
                <c:pt idx="78">
                  <c:v>799</c:v>
                </c:pt>
                <c:pt idx="79">
                  <c:v>800</c:v>
                </c:pt>
                <c:pt idx="80">
                  <c:v>801</c:v>
                </c:pt>
                <c:pt idx="81">
                  <c:v>802</c:v>
                </c:pt>
                <c:pt idx="82">
                  <c:v>803</c:v>
                </c:pt>
                <c:pt idx="83">
                  <c:v>804</c:v>
                </c:pt>
                <c:pt idx="84">
                  <c:v>805</c:v>
                </c:pt>
                <c:pt idx="85">
                  <c:v>806</c:v>
                </c:pt>
                <c:pt idx="86">
                  <c:v>807</c:v>
                </c:pt>
                <c:pt idx="87">
                  <c:v>808</c:v>
                </c:pt>
                <c:pt idx="88">
                  <c:v>809</c:v>
                </c:pt>
                <c:pt idx="89">
                  <c:v>810</c:v>
                </c:pt>
                <c:pt idx="90">
                  <c:v>811</c:v>
                </c:pt>
                <c:pt idx="91">
                  <c:v>812</c:v>
                </c:pt>
                <c:pt idx="92">
                  <c:v>813</c:v>
                </c:pt>
                <c:pt idx="93">
                  <c:v>814</c:v>
                </c:pt>
                <c:pt idx="94">
                  <c:v>815</c:v>
                </c:pt>
                <c:pt idx="95">
                  <c:v>816</c:v>
                </c:pt>
                <c:pt idx="96">
                  <c:v>817</c:v>
                </c:pt>
                <c:pt idx="97">
                  <c:v>818</c:v>
                </c:pt>
                <c:pt idx="98">
                  <c:v>819</c:v>
                </c:pt>
                <c:pt idx="99">
                  <c:v>820</c:v>
                </c:pt>
                <c:pt idx="100">
                  <c:v>821</c:v>
                </c:pt>
                <c:pt idx="101">
                  <c:v>822</c:v>
                </c:pt>
                <c:pt idx="102">
                  <c:v>823</c:v>
                </c:pt>
                <c:pt idx="103">
                  <c:v>824</c:v>
                </c:pt>
                <c:pt idx="104">
                  <c:v>825</c:v>
                </c:pt>
                <c:pt idx="105">
                  <c:v>826</c:v>
                </c:pt>
                <c:pt idx="106">
                  <c:v>827</c:v>
                </c:pt>
                <c:pt idx="107">
                  <c:v>828</c:v>
                </c:pt>
                <c:pt idx="108">
                  <c:v>829</c:v>
                </c:pt>
                <c:pt idx="109">
                  <c:v>830</c:v>
                </c:pt>
                <c:pt idx="110">
                  <c:v>831</c:v>
                </c:pt>
                <c:pt idx="111">
                  <c:v>832</c:v>
                </c:pt>
                <c:pt idx="112">
                  <c:v>833</c:v>
                </c:pt>
                <c:pt idx="113">
                  <c:v>834</c:v>
                </c:pt>
                <c:pt idx="114">
                  <c:v>835</c:v>
                </c:pt>
                <c:pt idx="115">
                  <c:v>836</c:v>
                </c:pt>
                <c:pt idx="116">
                  <c:v>837</c:v>
                </c:pt>
                <c:pt idx="117">
                  <c:v>838</c:v>
                </c:pt>
                <c:pt idx="118">
                  <c:v>839</c:v>
                </c:pt>
                <c:pt idx="119">
                  <c:v>840</c:v>
                </c:pt>
                <c:pt idx="120">
                  <c:v>841</c:v>
                </c:pt>
                <c:pt idx="121">
                  <c:v>842</c:v>
                </c:pt>
                <c:pt idx="122">
                  <c:v>843</c:v>
                </c:pt>
                <c:pt idx="123">
                  <c:v>844</c:v>
                </c:pt>
                <c:pt idx="124">
                  <c:v>845</c:v>
                </c:pt>
                <c:pt idx="125">
                  <c:v>846</c:v>
                </c:pt>
                <c:pt idx="126">
                  <c:v>847</c:v>
                </c:pt>
                <c:pt idx="127">
                  <c:v>848</c:v>
                </c:pt>
                <c:pt idx="128">
                  <c:v>849</c:v>
                </c:pt>
                <c:pt idx="129">
                  <c:v>850</c:v>
                </c:pt>
                <c:pt idx="130">
                  <c:v>851</c:v>
                </c:pt>
                <c:pt idx="131">
                  <c:v>852</c:v>
                </c:pt>
                <c:pt idx="132">
                  <c:v>853</c:v>
                </c:pt>
                <c:pt idx="133">
                  <c:v>854</c:v>
                </c:pt>
                <c:pt idx="134">
                  <c:v>855</c:v>
                </c:pt>
                <c:pt idx="135">
                  <c:v>856</c:v>
                </c:pt>
                <c:pt idx="136">
                  <c:v>857</c:v>
                </c:pt>
                <c:pt idx="137">
                  <c:v>858</c:v>
                </c:pt>
                <c:pt idx="138">
                  <c:v>859</c:v>
                </c:pt>
                <c:pt idx="139">
                  <c:v>860</c:v>
                </c:pt>
                <c:pt idx="140">
                  <c:v>861</c:v>
                </c:pt>
                <c:pt idx="141">
                  <c:v>862</c:v>
                </c:pt>
                <c:pt idx="142">
                  <c:v>863</c:v>
                </c:pt>
                <c:pt idx="143">
                  <c:v>864</c:v>
                </c:pt>
                <c:pt idx="144">
                  <c:v>865</c:v>
                </c:pt>
                <c:pt idx="145">
                  <c:v>866</c:v>
                </c:pt>
                <c:pt idx="146">
                  <c:v>867</c:v>
                </c:pt>
                <c:pt idx="147">
                  <c:v>868</c:v>
                </c:pt>
                <c:pt idx="148">
                  <c:v>869</c:v>
                </c:pt>
                <c:pt idx="149">
                  <c:v>870</c:v>
                </c:pt>
                <c:pt idx="150">
                  <c:v>871</c:v>
                </c:pt>
                <c:pt idx="151">
                  <c:v>872</c:v>
                </c:pt>
                <c:pt idx="152">
                  <c:v>873</c:v>
                </c:pt>
                <c:pt idx="153">
                  <c:v>874</c:v>
                </c:pt>
              </c:numCache>
            </c:numRef>
          </c:xVal>
          <c:yVal>
            <c:numRef>
              <c:f>Graph!$G$723:$G$874</c:f>
              <c:numCache>
                <c:formatCode>General</c:formatCode>
                <c:ptCount val="15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59-498A-8519-60033E489B3A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Graph!$A$722:$A$875</c:f>
              <c:numCache>
                <c:formatCode>General</c:formatCode>
                <c:ptCount val="154"/>
                <c:pt idx="0">
                  <c:v>721</c:v>
                </c:pt>
                <c:pt idx="1">
                  <c:v>722</c:v>
                </c:pt>
                <c:pt idx="2">
                  <c:v>723</c:v>
                </c:pt>
                <c:pt idx="3">
                  <c:v>724</c:v>
                </c:pt>
                <c:pt idx="4">
                  <c:v>725</c:v>
                </c:pt>
                <c:pt idx="5">
                  <c:v>726</c:v>
                </c:pt>
                <c:pt idx="6">
                  <c:v>727</c:v>
                </c:pt>
                <c:pt idx="7">
                  <c:v>728</c:v>
                </c:pt>
                <c:pt idx="8">
                  <c:v>729</c:v>
                </c:pt>
                <c:pt idx="9">
                  <c:v>730</c:v>
                </c:pt>
                <c:pt idx="10">
                  <c:v>731</c:v>
                </c:pt>
                <c:pt idx="11">
                  <c:v>732</c:v>
                </c:pt>
                <c:pt idx="12">
                  <c:v>733</c:v>
                </c:pt>
                <c:pt idx="13">
                  <c:v>734</c:v>
                </c:pt>
                <c:pt idx="14">
                  <c:v>735</c:v>
                </c:pt>
                <c:pt idx="15">
                  <c:v>736</c:v>
                </c:pt>
                <c:pt idx="16">
                  <c:v>737</c:v>
                </c:pt>
                <c:pt idx="17">
                  <c:v>738</c:v>
                </c:pt>
                <c:pt idx="18">
                  <c:v>739</c:v>
                </c:pt>
                <c:pt idx="19">
                  <c:v>740</c:v>
                </c:pt>
                <c:pt idx="20">
                  <c:v>741</c:v>
                </c:pt>
                <c:pt idx="21">
                  <c:v>742</c:v>
                </c:pt>
                <c:pt idx="22">
                  <c:v>743</c:v>
                </c:pt>
                <c:pt idx="23">
                  <c:v>744</c:v>
                </c:pt>
                <c:pt idx="24">
                  <c:v>745</c:v>
                </c:pt>
                <c:pt idx="25">
                  <c:v>746</c:v>
                </c:pt>
                <c:pt idx="26">
                  <c:v>747</c:v>
                </c:pt>
                <c:pt idx="27">
                  <c:v>748</c:v>
                </c:pt>
                <c:pt idx="28">
                  <c:v>749</c:v>
                </c:pt>
                <c:pt idx="29">
                  <c:v>750</c:v>
                </c:pt>
                <c:pt idx="30">
                  <c:v>751</c:v>
                </c:pt>
                <c:pt idx="31">
                  <c:v>752</c:v>
                </c:pt>
                <c:pt idx="32">
                  <c:v>753</c:v>
                </c:pt>
                <c:pt idx="33">
                  <c:v>754</c:v>
                </c:pt>
                <c:pt idx="34">
                  <c:v>755</c:v>
                </c:pt>
                <c:pt idx="35">
                  <c:v>756</c:v>
                </c:pt>
                <c:pt idx="36">
                  <c:v>757</c:v>
                </c:pt>
                <c:pt idx="37">
                  <c:v>758</c:v>
                </c:pt>
                <c:pt idx="38">
                  <c:v>759</c:v>
                </c:pt>
                <c:pt idx="39">
                  <c:v>760</c:v>
                </c:pt>
                <c:pt idx="40">
                  <c:v>761</c:v>
                </c:pt>
                <c:pt idx="41">
                  <c:v>762</c:v>
                </c:pt>
                <c:pt idx="42">
                  <c:v>763</c:v>
                </c:pt>
                <c:pt idx="43">
                  <c:v>764</c:v>
                </c:pt>
                <c:pt idx="44">
                  <c:v>765</c:v>
                </c:pt>
                <c:pt idx="45">
                  <c:v>766</c:v>
                </c:pt>
                <c:pt idx="46">
                  <c:v>767</c:v>
                </c:pt>
                <c:pt idx="47">
                  <c:v>768</c:v>
                </c:pt>
                <c:pt idx="48">
                  <c:v>769</c:v>
                </c:pt>
                <c:pt idx="49">
                  <c:v>770</c:v>
                </c:pt>
                <c:pt idx="50">
                  <c:v>771</c:v>
                </c:pt>
                <c:pt idx="51">
                  <c:v>772</c:v>
                </c:pt>
                <c:pt idx="52">
                  <c:v>773</c:v>
                </c:pt>
                <c:pt idx="53">
                  <c:v>774</c:v>
                </c:pt>
                <c:pt idx="54">
                  <c:v>775</c:v>
                </c:pt>
                <c:pt idx="55">
                  <c:v>776</c:v>
                </c:pt>
                <c:pt idx="56">
                  <c:v>777</c:v>
                </c:pt>
                <c:pt idx="57">
                  <c:v>778</c:v>
                </c:pt>
                <c:pt idx="58">
                  <c:v>779</c:v>
                </c:pt>
                <c:pt idx="59">
                  <c:v>780</c:v>
                </c:pt>
                <c:pt idx="60">
                  <c:v>781</c:v>
                </c:pt>
                <c:pt idx="61">
                  <c:v>782</c:v>
                </c:pt>
                <c:pt idx="62">
                  <c:v>783</c:v>
                </c:pt>
                <c:pt idx="63">
                  <c:v>784</c:v>
                </c:pt>
                <c:pt idx="64">
                  <c:v>785</c:v>
                </c:pt>
                <c:pt idx="65">
                  <c:v>786</c:v>
                </c:pt>
                <c:pt idx="66">
                  <c:v>787</c:v>
                </c:pt>
                <c:pt idx="67">
                  <c:v>788</c:v>
                </c:pt>
                <c:pt idx="68">
                  <c:v>789</c:v>
                </c:pt>
                <c:pt idx="69">
                  <c:v>790</c:v>
                </c:pt>
                <c:pt idx="70">
                  <c:v>791</c:v>
                </c:pt>
                <c:pt idx="71">
                  <c:v>792</c:v>
                </c:pt>
                <c:pt idx="72">
                  <c:v>793</c:v>
                </c:pt>
                <c:pt idx="73">
                  <c:v>794</c:v>
                </c:pt>
                <c:pt idx="74">
                  <c:v>795</c:v>
                </c:pt>
                <c:pt idx="75">
                  <c:v>796</c:v>
                </c:pt>
                <c:pt idx="76">
                  <c:v>797</c:v>
                </c:pt>
                <c:pt idx="77">
                  <c:v>798</c:v>
                </c:pt>
                <c:pt idx="78">
                  <c:v>799</c:v>
                </c:pt>
                <c:pt idx="79">
                  <c:v>800</c:v>
                </c:pt>
                <c:pt idx="80">
                  <c:v>801</c:v>
                </c:pt>
                <c:pt idx="81">
                  <c:v>802</c:v>
                </c:pt>
                <c:pt idx="82">
                  <c:v>803</c:v>
                </c:pt>
                <c:pt idx="83">
                  <c:v>804</c:v>
                </c:pt>
                <c:pt idx="84">
                  <c:v>805</c:v>
                </c:pt>
                <c:pt idx="85">
                  <c:v>806</c:v>
                </c:pt>
                <c:pt idx="86">
                  <c:v>807</c:v>
                </c:pt>
                <c:pt idx="87">
                  <c:v>808</c:v>
                </c:pt>
                <c:pt idx="88">
                  <c:v>809</c:v>
                </c:pt>
                <c:pt idx="89">
                  <c:v>810</c:v>
                </c:pt>
                <c:pt idx="90">
                  <c:v>811</c:v>
                </c:pt>
                <c:pt idx="91">
                  <c:v>812</c:v>
                </c:pt>
                <c:pt idx="92">
                  <c:v>813</c:v>
                </c:pt>
                <c:pt idx="93">
                  <c:v>814</c:v>
                </c:pt>
                <c:pt idx="94">
                  <c:v>815</c:v>
                </c:pt>
                <c:pt idx="95">
                  <c:v>816</c:v>
                </c:pt>
                <c:pt idx="96">
                  <c:v>817</c:v>
                </c:pt>
                <c:pt idx="97">
                  <c:v>818</c:v>
                </c:pt>
                <c:pt idx="98">
                  <c:v>819</c:v>
                </c:pt>
                <c:pt idx="99">
                  <c:v>820</c:v>
                </c:pt>
                <c:pt idx="100">
                  <c:v>821</c:v>
                </c:pt>
                <c:pt idx="101">
                  <c:v>822</c:v>
                </c:pt>
                <c:pt idx="102">
                  <c:v>823</c:v>
                </c:pt>
                <c:pt idx="103">
                  <c:v>824</c:v>
                </c:pt>
                <c:pt idx="104">
                  <c:v>825</c:v>
                </c:pt>
                <c:pt idx="105">
                  <c:v>826</c:v>
                </c:pt>
                <c:pt idx="106">
                  <c:v>827</c:v>
                </c:pt>
                <c:pt idx="107">
                  <c:v>828</c:v>
                </c:pt>
                <c:pt idx="108">
                  <c:v>829</c:v>
                </c:pt>
                <c:pt idx="109">
                  <c:v>830</c:v>
                </c:pt>
                <c:pt idx="110">
                  <c:v>831</c:v>
                </c:pt>
                <c:pt idx="111">
                  <c:v>832</c:v>
                </c:pt>
                <c:pt idx="112">
                  <c:v>833</c:v>
                </c:pt>
                <c:pt idx="113">
                  <c:v>834</c:v>
                </c:pt>
                <c:pt idx="114">
                  <c:v>835</c:v>
                </c:pt>
                <c:pt idx="115">
                  <c:v>836</c:v>
                </c:pt>
                <c:pt idx="116">
                  <c:v>837</c:v>
                </c:pt>
                <c:pt idx="117">
                  <c:v>838</c:v>
                </c:pt>
                <c:pt idx="118">
                  <c:v>839</c:v>
                </c:pt>
                <c:pt idx="119">
                  <c:v>840</c:v>
                </c:pt>
                <c:pt idx="120">
                  <c:v>841</c:v>
                </c:pt>
                <c:pt idx="121">
                  <c:v>842</c:v>
                </c:pt>
                <c:pt idx="122">
                  <c:v>843</c:v>
                </c:pt>
                <c:pt idx="123">
                  <c:v>844</c:v>
                </c:pt>
                <c:pt idx="124">
                  <c:v>845</c:v>
                </c:pt>
                <c:pt idx="125">
                  <c:v>846</c:v>
                </c:pt>
                <c:pt idx="126">
                  <c:v>847</c:v>
                </c:pt>
                <c:pt idx="127">
                  <c:v>848</c:v>
                </c:pt>
                <c:pt idx="128">
                  <c:v>849</c:v>
                </c:pt>
                <c:pt idx="129">
                  <c:v>850</c:v>
                </c:pt>
                <c:pt idx="130">
                  <c:v>851</c:v>
                </c:pt>
                <c:pt idx="131">
                  <c:v>852</c:v>
                </c:pt>
                <c:pt idx="132">
                  <c:v>853</c:v>
                </c:pt>
                <c:pt idx="133">
                  <c:v>854</c:v>
                </c:pt>
                <c:pt idx="134">
                  <c:v>855</c:v>
                </c:pt>
                <c:pt idx="135">
                  <c:v>856</c:v>
                </c:pt>
                <c:pt idx="136">
                  <c:v>857</c:v>
                </c:pt>
                <c:pt idx="137">
                  <c:v>858</c:v>
                </c:pt>
                <c:pt idx="138">
                  <c:v>859</c:v>
                </c:pt>
                <c:pt idx="139">
                  <c:v>860</c:v>
                </c:pt>
                <c:pt idx="140">
                  <c:v>861</c:v>
                </c:pt>
                <c:pt idx="141">
                  <c:v>862</c:v>
                </c:pt>
                <c:pt idx="142">
                  <c:v>863</c:v>
                </c:pt>
                <c:pt idx="143">
                  <c:v>864</c:v>
                </c:pt>
                <c:pt idx="144">
                  <c:v>865</c:v>
                </c:pt>
                <c:pt idx="145">
                  <c:v>866</c:v>
                </c:pt>
                <c:pt idx="146">
                  <c:v>867</c:v>
                </c:pt>
                <c:pt idx="147">
                  <c:v>868</c:v>
                </c:pt>
                <c:pt idx="148">
                  <c:v>869</c:v>
                </c:pt>
                <c:pt idx="149">
                  <c:v>870</c:v>
                </c:pt>
                <c:pt idx="150">
                  <c:v>871</c:v>
                </c:pt>
                <c:pt idx="151">
                  <c:v>872</c:v>
                </c:pt>
                <c:pt idx="152">
                  <c:v>873</c:v>
                </c:pt>
                <c:pt idx="153">
                  <c:v>874</c:v>
                </c:pt>
              </c:numCache>
            </c:numRef>
          </c:xVal>
          <c:yVal>
            <c:numRef>
              <c:f>Graph!$H$723:$H$874</c:f>
              <c:numCache>
                <c:formatCode>General</c:formatCode>
                <c:ptCount val="15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59-498A-8519-60033E48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7408"/>
        <c:axId val="182976928"/>
      </c:scatterChart>
      <c:valAx>
        <c:axId val="182977408"/>
        <c:scaling>
          <c:orientation val="minMax"/>
          <c:max val="874"/>
          <c:min val="721"/>
        </c:scaling>
        <c:delete val="0"/>
        <c:axPos val="b"/>
        <c:numFmt formatCode="General" sourceLinked="1"/>
        <c:majorTickMark val="out"/>
        <c:minorTickMark val="none"/>
        <c:tickLblPos val="nextTo"/>
        <c:crossAx val="182976928"/>
        <c:crosses val="autoZero"/>
        <c:crossBetween val="midCat"/>
      </c:valAx>
      <c:valAx>
        <c:axId val="1829769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29774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Graph!$A$877:$A$1021</c:f>
              <c:numCache>
                <c:formatCode>General</c:formatCode>
                <c:ptCount val="145"/>
                <c:pt idx="0">
                  <c:v>876</c:v>
                </c:pt>
                <c:pt idx="1">
                  <c:v>877</c:v>
                </c:pt>
                <c:pt idx="2">
                  <c:v>878</c:v>
                </c:pt>
                <c:pt idx="3">
                  <c:v>879</c:v>
                </c:pt>
                <c:pt idx="4">
                  <c:v>880</c:v>
                </c:pt>
                <c:pt idx="5">
                  <c:v>881</c:v>
                </c:pt>
                <c:pt idx="6">
                  <c:v>882</c:v>
                </c:pt>
                <c:pt idx="7">
                  <c:v>883</c:v>
                </c:pt>
                <c:pt idx="8">
                  <c:v>884</c:v>
                </c:pt>
                <c:pt idx="9">
                  <c:v>885</c:v>
                </c:pt>
                <c:pt idx="10">
                  <c:v>886</c:v>
                </c:pt>
                <c:pt idx="11">
                  <c:v>887</c:v>
                </c:pt>
                <c:pt idx="12">
                  <c:v>888</c:v>
                </c:pt>
                <c:pt idx="13">
                  <c:v>889</c:v>
                </c:pt>
                <c:pt idx="14">
                  <c:v>890</c:v>
                </c:pt>
                <c:pt idx="15">
                  <c:v>891</c:v>
                </c:pt>
                <c:pt idx="16">
                  <c:v>892</c:v>
                </c:pt>
                <c:pt idx="17">
                  <c:v>893</c:v>
                </c:pt>
                <c:pt idx="18">
                  <c:v>894</c:v>
                </c:pt>
                <c:pt idx="19">
                  <c:v>895</c:v>
                </c:pt>
                <c:pt idx="20">
                  <c:v>896</c:v>
                </c:pt>
                <c:pt idx="21">
                  <c:v>897</c:v>
                </c:pt>
                <c:pt idx="22">
                  <c:v>898</c:v>
                </c:pt>
                <c:pt idx="23">
                  <c:v>899</c:v>
                </c:pt>
                <c:pt idx="24">
                  <c:v>900</c:v>
                </c:pt>
                <c:pt idx="25">
                  <c:v>901</c:v>
                </c:pt>
                <c:pt idx="26">
                  <c:v>902</c:v>
                </c:pt>
                <c:pt idx="27">
                  <c:v>903</c:v>
                </c:pt>
                <c:pt idx="28">
                  <c:v>904</c:v>
                </c:pt>
                <c:pt idx="29">
                  <c:v>905</c:v>
                </c:pt>
                <c:pt idx="30">
                  <c:v>906</c:v>
                </c:pt>
                <c:pt idx="31">
                  <c:v>907</c:v>
                </c:pt>
                <c:pt idx="32">
                  <c:v>908</c:v>
                </c:pt>
                <c:pt idx="33">
                  <c:v>909</c:v>
                </c:pt>
                <c:pt idx="34">
                  <c:v>910</c:v>
                </c:pt>
                <c:pt idx="35">
                  <c:v>911</c:v>
                </c:pt>
                <c:pt idx="36">
                  <c:v>912</c:v>
                </c:pt>
                <c:pt idx="37">
                  <c:v>913</c:v>
                </c:pt>
                <c:pt idx="38">
                  <c:v>914</c:v>
                </c:pt>
                <c:pt idx="39">
                  <c:v>915</c:v>
                </c:pt>
                <c:pt idx="40">
                  <c:v>916</c:v>
                </c:pt>
                <c:pt idx="41">
                  <c:v>917</c:v>
                </c:pt>
                <c:pt idx="42">
                  <c:v>918</c:v>
                </c:pt>
                <c:pt idx="43">
                  <c:v>919</c:v>
                </c:pt>
                <c:pt idx="44">
                  <c:v>920</c:v>
                </c:pt>
                <c:pt idx="45">
                  <c:v>921</c:v>
                </c:pt>
                <c:pt idx="46">
                  <c:v>922</c:v>
                </c:pt>
                <c:pt idx="47">
                  <c:v>923</c:v>
                </c:pt>
                <c:pt idx="48">
                  <c:v>924</c:v>
                </c:pt>
                <c:pt idx="49">
                  <c:v>925</c:v>
                </c:pt>
                <c:pt idx="50">
                  <c:v>926</c:v>
                </c:pt>
                <c:pt idx="51">
                  <c:v>927</c:v>
                </c:pt>
                <c:pt idx="52">
                  <c:v>928</c:v>
                </c:pt>
                <c:pt idx="53">
                  <c:v>929</c:v>
                </c:pt>
                <c:pt idx="54">
                  <c:v>930</c:v>
                </c:pt>
                <c:pt idx="55">
                  <c:v>931</c:v>
                </c:pt>
                <c:pt idx="56">
                  <c:v>932</c:v>
                </c:pt>
                <c:pt idx="57">
                  <c:v>933</c:v>
                </c:pt>
                <c:pt idx="58">
                  <c:v>934</c:v>
                </c:pt>
                <c:pt idx="59">
                  <c:v>935</c:v>
                </c:pt>
                <c:pt idx="60">
                  <c:v>936</c:v>
                </c:pt>
                <c:pt idx="61">
                  <c:v>937</c:v>
                </c:pt>
                <c:pt idx="62">
                  <c:v>938</c:v>
                </c:pt>
                <c:pt idx="63">
                  <c:v>939</c:v>
                </c:pt>
                <c:pt idx="64">
                  <c:v>940</c:v>
                </c:pt>
                <c:pt idx="65">
                  <c:v>941</c:v>
                </c:pt>
                <c:pt idx="66">
                  <c:v>942</c:v>
                </c:pt>
                <c:pt idx="67">
                  <c:v>943</c:v>
                </c:pt>
                <c:pt idx="68">
                  <c:v>944</c:v>
                </c:pt>
                <c:pt idx="69">
                  <c:v>945</c:v>
                </c:pt>
                <c:pt idx="70">
                  <c:v>946</c:v>
                </c:pt>
                <c:pt idx="71">
                  <c:v>947</c:v>
                </c:pt>
                <c:pt idx="72">
                  <c:v>948</c:v>
                </c:pt>
                <c:pt idx="73">
                  <c:v>949</c:v>
                </c:pt>
                <c:pt idx="74">
                  <c:v>950</c:v>
                </c:pt>
                <c:pt idx="75">
                  <c:v>951</c:v>
                </c:pt>
                <c:pt idx="76">
                  <c:v>952</c:v>
                </c:pt>
                <c:pt idx="77">
                  <c:v>953</c:v>
                </c:pt>
                <c:pt idx="78">
                  <c:v>954</c:v>
                </c:pt>
                <c:pt idx="79">
                  <c:v>955</c:v>
                </c:pt>
                <c:pt idx="80">
                  <c:v>956</c:v>
                </c:pt>
                <c:pt idx="81">
                  <c:v>957</c:v>
                </c:pt>
                <c:pt idx="82">
                  <c:v>958</c:v>
                </c:pt>
                <c:pt idx="83">
                  <c:v>959</c:v>
                </c:pt>
                <c:pt idx="84">
                  <c:v>960</c:v>
                </c:pt>
                <c:pt idx="85">
                  <c:v>961</c:v>
                </c:pt>
                <c:pt idx="86">
                  <c:v>962</c:v>
                </c:pt>
                <c:pt idx="87">
                  <c:v>963</c:v>
                </c:pt>
                <c:pt idx="88">
                  <c:v>964</c:v>
                </c:pt>
                <c:pt idx="89">
                  <c:v>965</c:v>
                </c:pt>
                <c:pt idx="90">
                  <c:v>966</c:v>
                </c:pt>
                <c:pt idx="91">
                  <c:v>967</c:v>
                </c:pt>
                <c:pt idx="92">
                  <c:v>968</c:v>
                </c:pt>
                <c:pt idx="93">
                  <c:v>969</c:v>
                </c:pt>
                <c:pt idx="94">
                  <c:v>970</c:v>
                </c:pt>
                <c:pt idx="95">
                  <c:v>971</c:v>
                </c:pt>
                <c:pt idx="96">
                  <c:v>972</c:v>
                </c:pt>
                <c:pt idx="97">
                  <c:v>973</c:v>
                </c:pt>
                <c:pt idx="98">
                  <c:v>974</c:v>
                </c:pt>
                <c:pt idx="99">
                  <c:v>975</c:v>
                </c:pt>
                <c:pt idx="100">
                  <c:v>976</c:v>
                </c:pt>
                <c:pt idx="101">
                  <c:v>977</c:v>
                </c:pt>
                <c:pt idx="102">
                  <c:v>978</c:v>
                </c:pt>
                <c:pt idx="103">
                  <c:v>979</c:v>
                </c:pt>
                <c:pt idx="104">
                  <c:v>980</c:v>
                </c:pt>
                <c:pt idx="105">
                  <c:v>981</c:v>
                </c:pt>
                <c:pt idx="106">
                  <c:v>982</c:v>
                </c:pt>
                <c:pt idx="107">
                  <c:v>983</c:v>
                </c:pt>
                <c:pt idx="108">
                  <c:v>984</c:v>
                </c:pt>
                <c:pt idx="109">
                  <c:v>985</c:v>
                </c:pt>
                <c:pt idx="110">
                  <c:v>986</c:v>
                </c:pt>
                <c:pt idx="111">
                  <c:v>987</c:v>
                </c:pt>
                <c:pt idx="112">
                  <c:v>988</c:v>
                </c:pt>
                <c:pt idx="113">
                  <c:v>989</c:v>
                </c:pt>
                <c:pt idx="114">
                  <c:v>990</c:v>
                </c:pt>
                <c:pt idx="115">
                  <c:v>991</c:v>
                </c:pt>
                <c:pt idx="116">
                  <c:v>992</c:v>
                </c:pt>
                <c:pt idx="117">
                  <c:v>993</c:v>
                </c:pt>
                <c:pt idx="118">
                  <c:v>994</c:v>
                </c:pt>
                <c:pt idx="119">
                  <c:v>995</c:v>
                </c:pt>
                <c:pt idx="120">
                  <c:v>996</c:v>
                </c:pt>
                <c:pt idx="121">
                  <c:v>997</c:v>
                </c:pt>
                <c:pt idx="122">
                  <c:v>998</c:v>
                </c:pt>
                <c:pt idx="123">
                  <c:v>999</c:v>
                </c:pt>
                <c:pt idx="124">
                  <c:v>1000</c:v>
                </c:pt>
                <c:pt idx="125">
                  <c:v>1001</c:v>
                </c:pt>
                <c:pt idx="126">
                  <c:v>1002</c:v>
                </c:pt>
                <c:pt idx="127">
                  <c:v>1003</c:v>
                </c:pt>
                <c:pt idx="128">
                  <c:v>1004</c:v>
                </c:pt>
                <c:pt idx="129">
                  <c:v>1005</c:v>
                </c:pt>
                <c:pt idx="130">
                  <c:v>1006</c:v>
                </c:pt>
                <c:pt idx="131">
                  <c:v>1007</c:v>
                </c:pt>
                <c:pt idx="132">
                  <c:v>1008</c:v>
                </c:pt>
                <c:pt idx="133">
                  <c:v>1009</c:v>
                </c:pt>
                <c:pt idx="134">
                  <c:v>1010</c:v>
                </c:pt>
                <c:pt idx="135">
                  <c:v>1011</c:v>
                </c:pt>
                <c:pt idx="136">
                  <c:v>1012</c:v>
                </c:pt>
                <c:pt idx="137">
                  <c:v>1013</c:v>
                </c:pt>
                <c:pt idx="138">
                  <c:v>1014</c:v>
                </c:pt>
                <c:pt idx="139">
                  <c:v>1015</c:v>
                </c:pt>
                <c:pt idx="140">
                  <c:v>1016</c:v>
                </c:pt>
                <c:pt idx="141">
                  <c:v>1017</c:v>
                </c:pt>
                <c:pt idx="142">
                  <c:v>1018</c:v>
                </c:pt>
                <c:pt idx="143">
                  <c:v>1019</c:v>
                </c:pt>
                <c:pt idx="144">
                  <c:v>1020</c:v>
                </c:pt>
              </c:numCache>
            </c:numRef>
          </c:xVal>
          <c:yVal>
            <c:numRef>
              <c:f>Graph!$D$878:$D$1020</c:f>
              <c:numCache>
                <c:formatCode>General</c:formatCode>
                <c:ptCount val="143"/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3-4A48-AC51-CC4937FEBDAC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Graph!$A$877:$A$1021</c:f>
              <c:numCache>
                <c:formatCode>General</c:formatCode>
                <c:ptCount val="145"/>
                <c:pt idx="0">
                  <c:v>876</c:v>
                </c:pt>
                <c:pt idx="1">
                  <c:v>877</c:v>
                </c:pt>
                <c:pt idx="2">
                  <c:v>878</c:v>
                </c:pt>
                <c:pt idx="3">
                  <c:v>879</c:v>
                </c:pt>
                <c:pt idx="4">
                  <c:v>880</c:v>
                </c:pt>
                <c:pt idx="5">
                  <c:v>881</c:v>
                </c:pt>
                <c:pt idx="6">
                  <c:v>882</c:v>
                </c:pt>
                <c:pt idx="7">
                  <c:v>883</c:v>
                </c:pt>
                <c:pt idx="8">
                  <c:v>884</c:v>
                </c:pt>
                <c:pt idx="9">
                  <c:v>885</c:v>
                </c:pt>
                <c:pt idx="10">
                  <c:v>886</c:v>
                </c:pt>
                <c:pt idx="11">
                  <c:v>887</c:v>
                </c:pt>
                <c:pt idx="12">
                  <c:v>888</c:v>
                </c:pt>
                <c:pt idx="13">
                  <c:v>889</c:v>
                </c:pt>
                <c:pt idx="14">
                  <c:v>890</c:v>
                </c:pt>
                <c:pt idx="15">
                  <c:v>891</c:v>
                </c:pt>
                <c:pt idx="16">
                  <c:v>892</c:v>
                </c:pt>
                <c:pt idx="17">
                  <c:v>893</c:v>
                </c:pt>
                <c:pt idx="18">
                  <c:v>894</c:v>
                </c:pt>
                <c:pt idx="19">
                  <c:v>895</c:v>
                </c:pt>
                <c:pt idx="20">
                  <c:v>896</c:v>
                </c:pt>
                <c:pt idx="21">
                  <c:v>897</c:v>
                </c:pt>
                <c:pt idx="22">
                  <c:v>898</c:v>
                </c:pt>
                <c:pt idx="23">
                  <c:v>899</c:v>
                </c:pt>
                <c:pt idx="24">
                  <c:v>900</c:v>
                </c:pt>
                <c:pt idx="25">
                  <c:v>901</c:v>
                </c:pt>
                <c:pt idx="26">
                  <c:v>902</c:v>
                </c:pt>
                <c:pt idx="27">
                  <c:v>903</c:v>
                </c:pt>
                <c:pt idx="28">
                  <c:v>904</c:v>
                </c:pt>
                <c:pt idx="29">
                  <c:v>905</c:v>
                </c:pt>
                <c:pt idx="30">
                  <c:v>906</c:v>
                </c:pt>
                <c:pt idx="31">
                  <c:v>907</c:v>
                </c:pt>
                <c:pt idx="32">
                  <c:v>908</c:v>
                </c:pt>
                <c:pt idx="33">
                  <c:v>909</c:v>
                </c:pt>
                <c:pt idx="34">
                  <c:v>910</c:v>
                </c:pt>
                <c:pt idx="35">
                  <c:v>911</c:v>
                </c:pt>
                <c:pt idx="36">
                  <c:v>912</c:v>
                </c:pt>
                <c:pt idx="37">
                  <c:v>913</c:v>
                </c:pt>
                <c:pt idx="38">
                  <c:v>914</c:v>
                </c:pt>
                <c:pt idx="39">
                  <c:v>915</c:v>
                </c:pt>
                <c:pt idx="40">
                  <c:v>916</c:v>
                </c:pt>
                <c:pt idx="41">
                  <c:v>917</c:v>
                </c:pt>
                <c:pt idx="42">
                  <c:v>918</c:v>
                </c:pt>
                <c:pt idx="43">
                  <c:v>919</c:v>
                </c:pt>
                <c:pt idx="44">
                  <c:v>920</c:v>
                </c:pt>
                <c:pt idx="45">
                  <c:v>921</c:v>
                </c:pt>
                <c:pt idx="46">
                  <c:v>922</c:v>
                </c:pt>
                <c:pt idx="47">
                  <c:v>923</c:v>
                </c:pt>
                <c:pt idx="48">
                  <c:v>924</c:v>
                </c:pt>
                <c:pt idx="49">
                  <c:v>925</c:v>
                </c:pt>
                <c:pt idx="50">
                  <c:v>926</c:v>
                </c:pt>
                <c:pt idx="51">
                  <c:v>927</c:v>
                </c:pt>
                <c:pt idx="52">
                  <c:v>928</c:v>
                </c:pt>
                <c:pt idx="53">
                  <c:v>929</c:v>
                </c:pt>
                <c:pt idx="54">
                  <c:v>930</c:v>
                </c:pt>
                <c:pt idx="55">
                  <c:v>931</c:v>
                </c:pt>
                <c:pt idx="56">
                  <c:v>932</c:v>
                </c:pt>
                <c:pt idx="57">
                  <c:v>933</c:v>
                </c:pt>
                <c:pt idx="58">
                  <c:v>934</c:v>
                </c:pt>
                <c:pt idx="59">
                  <c:v>935</c:v>
                </c:pt>
                <c:pt idx="60">
                  <c:v>936</c:v>
                </c:pt>
                <c:pt idx="61">
                  <c:v>937</c:v>
                </c:pt>
                <c:pt idx="62">
                  <c:v>938</c:v>
                </c:pt>
                <c:pt idx="63">
                  <c:v>939</c:v>
                </c:pt>
                <c:pt idx="64">
                  <c:v>940</c:v>
                </c:pt>
                <c:pt idx="65">
                  <c:v>941</c:v>
                </c:pt>
                <c:pt idx="66">
                  <c:v>942</c:v>
                </c:pt>
                <c:pt idx="67">
                  <c:v>943</c:v>
                </c:pt>
                <c:pt idx="68">
                  <c:v>944</c:v>
                </c:pt>
                <c:pt idx="69">
                  <c:v>945</c:v>
                </c:pt>
                <c:pt idx="70">
                  <c:v>946</c:v>
                </c:pt>
                <c:pt idx="71">
                  <c:v>947</c:v>
                </c:pt>
                <c:pt idx="72">
                  <c:v>948</c:v>
                </c:pt>
                <c:pt idx="73">
                  <c:v>949</c:v>
                </c:pt>
                <c:pt idx="74">
                  <c:v>950</c:v>
                </c:pt>
                <c:pt idx="75">
                  <c:v>951</c:v>
                </c:pt>
                <c:pt idx="76">
                  <c:v>952</c:v>
                </c:pt>
                <c:pt idx="77">
                  <c:v>953</c:v>
                </c:pt>
                <c:pt idx="78">
                  <c:v>954</c:v>
                </c:pt>
                <c:pt idx="79">
                  <c:v>955</c:v>
                </c:pt>
                <c:pt idx="80">
                  <c:v>956</c:v>
                </c:pt>
                <c:pt idx="81">
                  <c:v>957</c:v>
                </c:pt>
                <c:pt idx="82">
                  <c:v>958</c:v>
                </c:pt>
                <c:pt idx="83">
                  <c:v>959</c:v>
                </c:pt>
                <c:pt idx="84">
                  <c:v>960</c:v>
                </c:pt>
                <c:pt idx="85">
                  <c:v>961</c:v>
                </c:pt>
                <c:pt idx="86">
                  <c:v>962</c:v>
                </c:pt>
                <c:pt idx="87">
                  <c:v>963</c:v>
                </c:pt>
                <c:pt idx="88">
                  <c:v>964</c:v>
                </c:pt>
                <c:pt idx="89">
                  <c:v>965</c:v>
                </c:pt>
                <c:pt idx="90">
                  <c:v>966</c:v>
                </c:pt>
                <c:pt idx="91">
                  <c:v>967</c:v>
                </c:pt>
                <c:pt idx="92">
                  <c:v>968</c:v>
                </c:pt>
                <c:pt idx="93">
                  <c:v>969</c:v>
                </c:pt>
                <c:pt idx="94">
                  <c:v>970</c:v>
                </c:pt>
                <c:pt idx="95">
                  <c:v>971</c:v>
                </c:pt>
                <c:pt idx="96">
                  <c:v>972</c:v>
                </c:pt>
                <c:pt idx="97">
                  <c:v>973</c:v>
                </c:pt>
                <c:pt idx="98">
                  <c:v>974</c:v>
                </c:pt>
                <c:pt idx="99">
                  <c:v>975</c:v>
                </c:pt>
                <c:pt idx="100">
                  <c:v>976</c:v>
                </c:pt>
                <c:pt idx="101">
                  <c:v>977</c:v>
                </c:pt>
                <c:pt idx="102">
                  <c:v>978</c:v>
                </c:pt>
                <c:pt idx="103">
                  <c:v>979</c:v>
                </c:pt>
                <c:pt idx="104">
                  <c:v>980</c:v>
                </c:pt>
                <c:pt idx="105">
                  <c:v>981</c:v>
                </c:pt>
                <c:pt idx="106">
                  <c:v>982</c:v>
                </c:pt>
                <c:pt idx="107">
                  <c:v>983</c:v>
                </c:pt>
                <c:pt idx="108">
                  <c:v>984</c:v>
                </c:pt>
                <c:pt idx="109">
                  <c:v>985</c:v>
                </c:pt>
                <c:pt idx="110">
                  <c:v>986</c:v>
                </c:pt>
                <c:pt idx="111">
                  <c:v>987</c:v>
                </c:pt>
                <c:pt idx="112">
                  <c:v>988</c:v>
                </c:pt>
                <c:pt idx="113">
                  <c:v>989</c:v>
                </c:pt>
                <c:pt idx="114">
                  <c:v>990</c:v>
                </c:pt>
                <c:pt idx="115">
                  <c:v>991</c:v>
                </c:pt>
                <c:pt idx="116">
                  <c:v>992</c:v>
                </c:pt>
                <c:pt idx="117">
                  <c:v>993</c:v>
                </c:pt>
                <c:pt idx="118">
                  <c:v>994</c:v>
                </c:pt>
                <c:pt idx="119">
                  <c:v>995</c:v>
                </c:pt>
                <c:pt idx="120">
                  <c:v>996</c:v>
                </c:pt>
                <c:pt idx="121">
                  <c:v>997</c:v>
                </c:pt>
                <c:pt idx="122">
                  <c:v>998</c:v>
                </c:pt>
                <c:pt idx="123">
                  <c:v>999</c:v>
                </c:pt>
                <c:pt idx="124">
                  <c:v>1000</c:v>
                </c:pt>
                <c:pt idx="125">
                  <c:v>1001</c:v>
                </c:pt>
                <c:pt idx="126">
                  <c:v>1002</c:v>
                </c:pt>
                <c:pt idx="127">
                  <c:v>1003</c:v>
                </c:pt>
                <c:pt idx="128">
                  <c:v>1004</c:v>
                </c:pt>
                <c:pt idx="129">
                  <c:v>1005</c:v>
                </c:pt>
                <c:pt idx="130">
                  <c:v>1006</c:v>
                </c:pt>
                <c:pt idx="131">
                  <c:v>1007</c:v>
                </c:pt>
                <c:pt idx="132">
                  <c:v>1008</c:v>
                </c:pt>
                <c:pt idx="133">
                  <c:v>1009</c:v>
                </c:pt>
                <c:pt idx="134">
                  <c:v>1010</c:v>
                </c:pt>
                <c:pt idx="135">
                  <c:v>1011</c:v>
                </c:pt>
                <c:pt idx="136">
                  <c:v>1012</c:v>
                </c:pt>
                <c:pt idx="137">
                  <c:v>1013</c:v>
                </c:pt>
                <c:pt idx="138">
                  <c:v>1014</c:v>
                </c:pt>
                <c:pt idx="139">
                  <c:v>1015</c:v>
                </c:pt>
                <c:pt idx="140">
                  <c:v>1016</c:v>
                </c:pt>
                <c:pt idx="141">
                  <c:v>1017</c:v>
                </c:pt>
                <c:pt idx="142">
                  <c:v>1018</c:v>
                </c:pt>
                <c:pt idx="143">
                  <c:v>1019</c:v>
                </c:pt>
                <c:pt idx="144">
                  <c:v>1020</c:v>
                </c:pt>
              </c:numCache>
            </c:numRef>
          </c:xVal>
          <c:yVal>
            <c:numRef>
              <c:f>Graph!$B$878:$B$1020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E3-4A48-AC51-CC4937FEBDAC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Graph!$A$877:$A$1021</c:f>
              <c:numCache>
                <c:formatCode>General</c:formatCode>
                <c:ptCount val="145"/>
                <c:pt idx="0">
                  <c:v>876</c:v>
                </c:pt>
                <c:pt idx="1">
                  <c:v>877</c:v>
                </c:pt>
                <c:pt idx="2">
                  <c:v>878</c:v>
                </c:pt>
                <c:pt idx="3">
                  <c:v>879</c:v>
                </c:pt>
                <c:pt idx="4">
                  <c:v>880</c:v>
                </c:pt>
                <c:pt idx="5">
                  <c:v>881</c:v>
                </c:pt>
                <c:pt idx="6">
                  <c:v>882</c:v>
                </c:pt>
                <c:pt idx="7">
                  <c:v>883</c:v>
                </c:pt>
                <c:pt idx="8">
                  <c:v>884</c:v>
                </c:pt>
                <c:pt idx="9">
                  <c:v>885</c:v>
                </c:pt>
                <c:pt idx="10">
                  <c:v>886</c:v>
                </c:pt>
                <c:pt idx="11">
                  <c:v>887</c:v>
                </c:pt>
                <c:pt idx="12">
                  <c:v>888</c:v>
                </c:pt>
                <c:pt idx="13">
                  <c:v>889</c:v>
                </c:pt>
                <c:pt idx="14">
                  <c:v>890</c:v>
                </c:pt>
                <c:pt idx="15">
                  <c:v>891</c:v>
                </c:pt>
                <c:pt idx="16">
                  <c:v>892</c:v>
                </c:pt>
                <c:pt idx="17">
                  <c:v>893</c:v>
                </c:pt>
                <c:pt idx="18">
                  <c:v>894</c:v>
                </c:pt>
                <c:pt idx="19">
                  <c:v>895</c:v>
                </c:pt>
                <c:pt idx="20">
                  <c:v>896</c:v>
                </c:pt>
                <c:pt idx="21">
                  <c:v>897</c:v>
                </c:pt>
                <c:pt idx="22">
                  <c:v>898</c:v>
                </c:pt>
                <c:pt idx="23">
                  <c:v>899</c:v>
                </c:pt>
                <c:pt idx="24">
                  <c:v>900</c:v>
                </c:pt>
                <c:pt idx="25">
                  <c:v>901</c:v>
                </c:pt>
                <c:pt idx="26">
                  <c:v>902</c:v>
                </c:pt>
                <c:pt idx="27">
                  <c:v>903</c:v>
                </c:pt>
                <c:pt idx="28">
                  <c:v>904</c:v>
                </c:pt>
                <c:pt idx="29">
                  <c:v>905</c:v>
                </c:pt>
                <c:pt idx="30">
                  <c:v>906</c:v>
                </c:pt>
                <c:pt idx="31">
                  <c:v>907</c:v>
                </c:pt>
                <c:pt idx="32">
                  <c:v>908</c:v>
                </c:pt>
                <c:pt idx="33">
                  <c:v>909</c:v>
                </c:pt>
                <c:pt idx="34">
                  <c:v>910</c:v>
                </c:pt>
                <c:pt idx="35">
                  <c:v>911</c:v>
                </c:pt>
                <c:pt idx="36">
                  <c:v>912</c:v>
                </c:pt>
                <c:pt idx="37">
                  <c:v>913</c:v>
                </c:pt>
                <c:pt idx="38">
                  <c:v>914</c:v>
                </c:pt>
                <c:pt idx="39">
                  <c:v>915</c:v>
                </c:pt>
                <c:pt idx="40">
                  <c:v>916</c:v>
                </c:pt>
                <c:pt idx="41">
                  <c:v>917</c:v>
                </c:pt>
                <c:pt idx="42">
                  <c:v>918</c:v>
                </c:pt>
                <c:pt idx="43">
                  <c:v>919</c:v>
                </c:pt>
                <c:pt idx="44">
                  <c:v>920</c:v>
                </c:pt>
                <c:pt idx="45">
                  <c:v>921</c:v>
                </c:pt>
                <c:pt idx="46">
                  <c:v>922</c:v>
                </c:pt>
                <c:pt idx="47">
                  <c:v>923</c:v>
                </c:pt>
                <c:pt idx="48">
                  <c:v>924</c:v>
                </c:pt>
                <c:pt idx="49">
                  <c:v>925</c:v>
                </c:pt>
                <c:pt idx="50">
                  <c:v>926</c:v>
                </c:pt>
                <c:pt idx="51">
                  <c:v>927</c:v>
                </c:pt>
                <c:pt idx="52">
                  <c:v>928</c:v>
                </c:pt>
                <c:pt idx="53">
                  <c:v>929</c:v>
                </c:pt>
                <c:pt idx="54">
                  <c:v>930</c:v>
                </c:pt>
                <c:pt idx="55">
                  <c:v>931</c:v>
                </c:pt>
                <c:pt idx="56">
                  <c:v>932</c:v>
                </c:pt>
                <c:pt idx="57">
                  <c:v>933</c:v>
                </c:pt>
                <c:pt idx="58">
                  <c:v>934</c:v>
                </c:pt>
                <c:pt idx="59">
                  <c:v>935</c:v>
                </c:pt>
                <c:pt idx="60">
                  <c:v>936</c:v>
                </c:pt>
                <c:pt idx="61">
                  <c:v>937</c:v>
                </c:pt>
                <c:pt idx="62">
                  <c:v>938</c:v>
                </c:pt>
                <c:pt idx="63">
                  <c:v>939</c:v>
                </c:pt>
                <c:pt idx="64">
                  <c:v>940</c:v>
                </c:pt>
                <c:pt idx="65">
                  <c:v>941</c:v>
                </c:pt>
                <c:pt idx="66">
                  <c:v>942</c:v>
                </c:pt>
                <c:pt idx="67">
                  <c:v>943</c:v>
                </c:pt>
                <c:pt idx="68">
                  <c:v>944</c:v>
                </c:pt>
                <c:pt idx="69">
                  <c:v>945</c:v>
                </c:pt>
                <c:pt idx="70">
                  <c:v>946</c:v>
                </c:pt>
                <c:pt idx="71">
                  <c:v>947</c:v>
                </c:pt>
                <c:pt idx="72">
                  <c:v>948</c:v>
                </c:pt>
                <c:pt idx="73">
                  <c:v>949</c:v>
                </c:pt>
                <c:pt idx="74">
                  <c:v>950</c:v>
                </c:pt>
                <c:pt idx="75">
                  <c:v>951</c:v>
                </c:pt>
                <c:pt idx="76">
                  <c:v>952</c:v>
                </c:pt>
                <c:pt idx="77">
                  <c:v>953</c:v>
                </c:pt>
                <c:pt idx="78">
                  <c:v>954</c:v>
                </c:pt>
                <c:pt idx="79">
                  <c:v>955</c:v>
                </c:pt>
                <c:pt idx="80">
                  <c:v>956</c:v>
                </c:pt>
                <c:pt idx="81">
                  <c:v>957</c:v>
                </c:pt>
                <c:pt idx="82">
                  <c:v>958</c:v>
                </c:pt>
                <c:pt idx="83">
                  <c:v>959</c:v>
                </c:pt>
                <c:pt idx="84">
                  <c:v>960</c:v>
                </c:pt>
                <c:pt idx="85">
                  <c:v>961</c:v>
                </c:pt>
                <c:pt idx="86">
                  <c:v>962</c:v>
                </c:pt>
                <c:pt idx="87">
                  <c:v>963</c:v>
                </c:pt>
                <c:pt idx="88">
                  <c:v>964</c:v>
                </c:pt>
                <c:pt idx="89">
                  <c:v>965</c:v>
                </c:pt>
                <c:pt idx="90">
                  <c:v>966</c:v>
                </c:pt>
                <c:pt idx="91">
                  <c:v>967</c:v>
                </c:pt>
                <c:pt idx="92">
                  <c:v>968</c:v>
                </c:pt>
                <c:pt idx="93">
                  <c:v>969</c:v>
                </c:pt>
                <c:pt idx="94">
                  <c:v>970</c:v>
                </c:pt>
                <c:pt idx="95">
                  <c:v>971</c:v>
                </c:pt>
                <c:pt idx="96">
                  <c:v>972</c:v>
                </c:pt>
                <c:pt idx="97">
                  <c:v>973</c:v>
                </c:pt>
                <c:pt idx="98">
                  <c:v>974</c:v>
                </c:pt>
                <c:pt idx="99">
                  <c:v>975</c:v>
                </c:pt>
                <c:pt idx="100">
                  <c:v>976</c:v>
                </c:pt>
                <c:pt idx="101">
                  <c:v>977</c:v>
                </c:pt>
                <c:pt idx="102">
                  <c:v>978</c:v>
                </c:pt>
                <c:pt idx="103">
                  <c:v>979</c:v>
                </c:pt>
                <c:pt idx="104">
                  <c:v>980</c:v>
                </c:pt>
                <c:pt idx="105">
                  <c:v>981</c:v>
                </c:pt>
                <c:pt idx="106">
                  <c:v>982</c:v>
                </c:pt>
                <c:pt idx="107">
                  <c:v>983</c:v>
                </c:pt>
                <c:pt idx="108">
                  <c:v>984</c:v>
                </c:pt>
                <c:pt idx="109">
                  <c:v>985</c:v>
                </c:pt>
                <c:pt idx="110">
                  <c:v>986</c:v>
                </c:pt>
                <c:pt idx="111">
                  <c:v>987</c:v>
                </c:pt>
                <c:pt idx="112">
                  <c:v>988</c:v>
                </c:pt>
                <c:pt idx="113">
                  <c:v>989</c:v>
                </c:pt>
                <c:pt idx="114">
                  <c:v>990</c:v>
                </c:pt>
                <c:pt idx="115">
                  <c:v>991</c:v>
                </c:pt>
                <c:pt idx="116">
                  <c:v>992</c:v>
                </c:pt>
                <c:pt idx="117">
                  <c:v>993</c:v>
                </c:pt>
                <c:pt idx="118">
                  <c:v>994</c:v>
                </c:pt>
                <c:pt idx="119">
                  <c:v>995</c:v>
                </c:pt>
                <c:pt idx="120">
                  <c:v>996</c:v>
                </c:pt>
                <c:pt idx="121">
                  <c:v>997</c:v>
                </c:pt>
                <c:pt idx="122">
                  <c:v>998</c:v>
                </c:pt>
                <c:pt idx="123">
                  <c:v>999</c:v>
                </c:pt>
                <c:pt idx="124">
                  <c:v>1000</c:v>
                </c:pt>
                <c:pt idx="125">
                  <c:v>1001</c:v>
                </c:pt>
                <c:pt idx="126">
                  <c:v>1002</c:v>
                </c:pt>
                <c:pt idx="127">
                  <c:v>1003</c:v>
                </c:pt>
                <c:pt idx="128">
                  <c:v>1004</c:v>
                </c:pt>
                <c:pt idx="129">
                  <c:v>1005</c:v>
                </c:pt>
                <c:pt idx="130">
                  <c:v>1006</c:v>
                </c:pt>
                <c:pt idx="131">
                  <c:v>1007</c:v>
                </c:pt>
                <c:pt idx="132">
                  <c:v>1008</c:v>
                </c:pt>
                <c:pt idx="133">
                  <c:v>1009</c:v>
                </c:pt>
                <c:pt idx="134">
                  <c:v>1010</c:v>
                </c:pt>
                <c:pt idx="135">
                  <c:v>1011</c:v>
                </c:pt>
                <c:pt idx="136">
                  <c:v>1012</c:v>
                </c:pt>
                <c:pt idx="137">
                  <c:v>1013</c:v>
                </c:pt>
                <c:pt idx="138">
                  <c:v>1014</c:v>
                </c:pt>
                <c:pt idx="139">
                  <c:v>1015</c:v>
                </c:pt>
                <c:pt idx="140">
                  <c:v>1016</c:v>
                </c:pt>
                <c:pt idx="141">
                  <c:v>1017</c:v>
                </c:pt>
                <c:pt idx="142">
                  <c:v>1018</c:v>
                </c:pt>
                <c:pt idx="143">
                  <c:v>1019</c:v>
                </c:pt>
                <c:pt idx="144">
                  <c:v>1020</c:v>
                </c:pt>
              </c:numCache>
            </c:numRef>
          </c:xVal>
          <c:yVal>
            <c:numRef>
              <c:f>Graph!$C$878:$C$1020</c:f>
              <c:numCache>
                <c:formatCode>General</c:formatCode>
                <c:ptCount val="143"/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E3-4A48-AC51-CC4937FEBDAC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Graph!$A$877:$A$1021</c:f>
              <c:numCache>
                <c:formatCode>General</c:formatCode>
                <c:ptCount val="145"/>
                <c:pt idx="0">
                  <c:v>876</c:v>
                </c:pt>
                <c:pt idx="1">
                  <c:v>877</c:v>
                </c:pt>
                <c:pt idx="2">
                  <c:v>878</c:v>
                </c:pt>
                <c:pt idx="3">
                  <c:v>879</c:v>
                </c:pt>
                <c:pt idx="4">
                  <c:v>880</c:v>
                </c:pt>
                <c:pt idx="5">
                  <c:v>881</c:v>
                </c:pt>
                <c:pt idx="6">
                  <c:v>882</c:v>
                </c:pt>
                <c:pt idx="7">
                  <c:v>883</c:v>
                </c:pt>
                <c:pt idx="8">
                  <c:v>884</c:v>
                </c:pt>
                <c:pt idx="9">
                  <c:v>885</c:v>
                </c:pt>
                <c:pt idx="10">
                  <c:v>886</c:v>
                </c:pt>
                <c:pt idx="11">
                  <c:v>887</c:v>
                </c:pt>
                <c:pt idx="12">
                  <c:v>888</c:v>
                </c:pt>
                <c:pt idx="13">
                  <c:v>889</c:v>
                </c:pt>
                <c:pt idx="14">
                  <c:v>890</c:v>
                </c:pt>
                <c:pt idx="15">
                  <c:v>891</c:v>
                </c:pt>
                <c:pt idx="16">
                  <c:v>892</c:v>
                </c:pt>
                <c:pt idx="17">
                  <c:v>893</c:v>
                </c:pt>
                <c:pt idx="18">
                  <c:v>894</c:v>
                </c:pt>
                <c:pt idx="19">
                  <c:v>895</c:v>
                </c:pt>
                <c:pt idx="20">
                  <c:v>896</c:v>
                </c:pt>
                <c:pt idx="21">
                  <c:v>897</c:v>
                </c:pt>
                <c:pt idx="22">
                  <c:v>898</c:v>
                </c:pt>
                <c:pt idx="23">
                  <c:v>899</c:v>
                </c:pt>
                <c:pt idx="24">
                  <c:v>900</c:v>
                </c:pt>
                <c:pt idx="25">
                  <c:v>901</c:v>
                </c:pt>
                <c:pt idx="26">
                  <c:v>902</c:v>
                </c:pt>
                <c:pt idx="27">
                  <c:v>903</c:v>
                </c:pt>
                <c:pt idx="28">
                  <c:v>904</c:v>
                </c:pt>
                <c:pt idx="29">
                  <c:v>905</c:v>
                </c:pt>
                <c:pt idx="30">
                  <c:v>906</c:v>
                </c:pt>
                <c:pt idx="31">
                  <c:v>907</c:v>
                </c:pt>
                <c:pt idx="32">
                  <c:v>908</c:v>
                </c:pt>
                <c:pt idx="33">
                  <c:v>909</c:v>
                </c:pt>
                <c:pt idx="34">
                  <c:v>910</c:v>
                </c:pt>
                <c:pt idx="35">
                  <c:v>911</c:v>
                </c:pt>
                <c:pt idx="36">
                  <c:v>912</c:v>
                </c:pt>
                <c:pt idx="37">
                  <c:v>913</c:v>
                </c:pt>
                <c:pt idx="38">
                  <c:v>914</c:v>
                </c:pt>
                <c:pt idx="39">
                  <c:v>915</c:v>
                </c:pt>
                <c:pt idx="40">
                  <c:v>916</c:v>
                </c:pt>
                <c:pt idx="41">
                  <c:v>917</c:v>
                </c:pt>
                <c:pt idx="42">
                  <c:v>918</c:v>
                </c:pt>
                <c:pt idx="43">
                  <c:v>919</c:v>
                </c:pt>
                <c:pt idx="44">
                  <c:v>920</c:v>
                </c:pt>
                <c:pt idx="45">
                  <c:v>921</c:v>
                </c:pt>
                <c:pt idx="46">
                  <c:v>922</c:v>
                </c:pt>
                <c:pt idx="47">
                  <c:v>923</c:v>
                </c:pt>
                <c:pt idx="48">
                  <c:v>924</c:v>
                </c:pt>
                <c:pt idx="49">
                  <c:v>925</c:v>
                </c:pt>
                <c:pt idx="50">
                  <c:v>926</c:v>
                </c:pt>
                <c:pt idx="51">
                  <c:v>927</c:v>
                </c:pt>
                <c:pt idx="52">
                  <c:v>928</c:v>
                </c:pt>
                <c:pt idx="53">
                  <c:v>929</c:v>
                </c:pt>
                <c:pt idx="54">
                  <c:v>930</c:v>
                </c:pt>
                <c:pt idx="55">
                  <c:v>931</c:v>
                </c:pt>
                <c:pt idx="56">
                  <c:v>932</c:v>
                </c:pt>
                <c:pt idx="57">
                  <c:v>933</c:v>
                </c:pt>
                <c:pt idx="58">
                  <c:v>934</c:v>
                </c:pt>
                <c:pt idx="59">
                  <c:v>935</c:v>
                </c:pt>
                <c:pt idx="60">
                  <c:v>936</c:v>
                </c:pt>
                <c:pt idx="61">
                  <c:v>937</c:v>
                </c:pt>
                <c:pt idx="62">
                  <c:v>938</c:v>
                </c:pt>
                <c:pt idx="63">
                  <c:v>939</c:v>
                </c:pt>
                <c:pt idx="64">
                  <c:v>940</c:v>
                </c:pt>
                <c:pt idx="65">
                  <c:v>941</c:v>
                </c:pt>
                <c:pt idx="66">
                  <c:v>942</c:v>
                </c:pt>
                <c:pt idx="67">
                  <c:v>943</c:v>
                </c:pt>
                <c:pt idx="68">
                  <c:v>944</c:v>
                </c:pt>
                <c:pt idx="69">
                  <c:v>945</c:v>
                </c:pt>
                <c:pt idx="70">
                  <c:v>946</c:v>
                </c:pt>
                <c:pt idx="71">
                  <c:v>947</c:v>
                </c:pt>
                <c:pt idx="72">
                  <c:v>948</c:v>
                </c:pt>
                <c:pt idx="73">
                  <c:v>949</c:v>
                </c:pt>
                <c:pt idx="74">
                  <c:v>950</c:v>
                </c:pt>
                <c:pt idx="75">
                  <c:v>951</c:v>
                </c:pt>
                <c:pt idx="76">
                  <c:v>952</c:v>
                </c:pt>
                <c:pt idx="77">
                  <c:v>953</c:v>
                </c:pt>
                <c:pt idx="78">
                  <c:v>954</c:v>
                </c:pt>
                <c:pt idx="79">
                  <c:v>955</c:v>
                </c:pt>
                <c:pt idx="80">
                  <c:v>956</c:v>
                </c:pt>
                <c:pt idx="81">
                  <c:v>957</c:v>
                </c:pt>
                <c:pt idx="82">
                  <c:v>958</c:v>
                </c:pt>
                <c:pt idx="83">
                  <c:v>959</c:v>
                </c:pt>
                <c:pt idx="84">
                  <c:v>960</c:v>
                </c:pt>
                <c:pt idx="85">
                  <c:v>961</c:v>
                </c:pt>
                <c:pt idx="86">
                  <c:v>962</c:v>
                </c:pt>
                <c:pt idx="87">
                  <c:v>963</c:v>
                </c:pt>
                <c:pt idx="88">
                  <c:v>964</c:v>
                </c:pt>
                <c:pt idx="89">
                  <c:v>965</c:v>
                </c:pt>
                <c:pt idx="90">
                  <c:v>966</c:v>
                </c:pt>
                <c:pt idx="91">
                  <c:v>967</c:v>
                </c:pt>
                <c:pt idx="92">
                  <c:v>968</c:v>
                </c:pt>
                <c:pt idx="93">
                  <c:v>969</c:v>
                </c:pt>
                <c:pt idx="94">
                  <c:v>970</c:v>
                </c:pt>
                <c:pt idx="95">
                  <c:v>971</c:v>
                </c:pt>
                <c:pt idx="96">
                  <c:v>972</c:v>
                </c:pt>
                <c:pt idx="97">
                  <c:v>973</c:v>
                </c:pt>
                <c:pt idx="98">
                  <c:v>974</c:v>
                </c:pt>
                <c:pt idx="99">
                  <c:v>975</c:v>
                </c:pt>
                <c:pt idx="100">
                  <c:v>976</c:v>
                </c:pt>
                <c:pt idx="101">
                  <c:v>977</c:v>
                </c:pt>
                <c:pt idx="102">
                  <c:v>978</c:v>
                </c:pt>
                <c:pt idx="103">
                  <c:v>979</c:v>
                </c:pt>
                <c:pt idx="104">
                  <c:v>980</c:v>
                </c:pt>
                <c:pt idx="105">
                  <c:v>981</c:v>
                </c:pt>
                <c:pt idx="106">
                  <c:v>982</c:v>
                </c:pt>
                <c:pt idx="107">
                  <c:v>983</c:v>
                </c:pt>
                <c:pt idx="108">
                  <c:v>984</c:v>
                </c:pt>
                <c:pt idx="109">
                  <c:v>985</c:v>
                </c:pt>
                <c:pt idx="110">
                  <c:v>986</c:v>
                </c:pt>
                <c:pt idx="111">
                  <c:v>987</c:v>
                </c:pt>
                <c:pt idx="112">
                  <c:v>988</c:v>
                </c:pt>
                <c:pt idx="113">
                  <c:v>989</c:v>
                </c:pt>
                <c:pt idx="114">
                  <c:v>990</c:v>
                </c:pt>
                <c:pt idx="115">
                  <c:v>991</c:v>
                </c:pt>
                <c:pt idx="116">
                  <c:v>992</c:v>
                </c:pt>
                <c:pt idx="117">
                  <c:v>993</c:v>
                </c:pt>
                <c:pt idx="118">
                  <c:v>994</c:v>
                </c:pt>
                <c:pt idx="119">
                  <c:v>995</c:v>
                </c:pt>
                <c:pt idx="120">
                  <c:v>996</c:v>
                </c:pt>
                <c:pt idx="121">
                  <c:v>997</c:v>
                </c:pt>
                <c:pt idx="122">
                  <c:v>998</c:v>
                </c:pt>
                <c:pt idx="123">
                  <c:v>999</c:v>
                </c:pt>
                <c:pt idx="124">
                  <c:v>1000</c:v>
                </c:pt>
                <c:pt idx="125">
                  <c:v>1001</c:v>
                </c:pt>
                <c:pt idx="126">
                  <c:v>1002</c:v>
                </c:pt>
                <c:pt idx="127">
                  <c:v>1003</c:v>
                </c:pt>
                <c:pt idx="128">
                  <c:v>1004</c:v>
                </c:pt>
                <c:pt idx="129">
                  <c:v>1005</c:v>
                </c:pt>
                <c:pt idx="130">
                  <c:v>1006</c:v>
                </c:pt>
                <c:pt idx="131">
                  <c:v>1007</c:v>
                </c:pt>
                <c:pt idx="132">
                  <c:v>1008</c:v>
                </c:pt>
                <c:pt idx="133">
                  <c:v>1009</c:v>
                </c:pt>
                <c:pt idx="134">
                  <c:v>1010</c:v>
                </c:pt>
                <c:pt idx="135">
                  <c:v>1011</c:v>
                </c:pt>
                <c:pt idx="136">
                  <c:v>1012</c:v>
                </c:pt>
                <c:pt idx="137">
                  <c:v>1013</c:v>
                </c:pt>
                <c:pt idx="138">
                  <c:v>1014</c:v>
                </c:pt>
                <c:pt idx="139">
                  <c:v>1015</c:v>
                </c:pt>
                <c:pt idx="140">
                  <c:v>1016</c:v>
                </c:pt>
                <c:pt idx="141">
                  <c:v>1017</c:v>
                </c:pt>
                <c:pt idx="142">
                  <c:v>1018</c:v>
                </c:pt>
                <c:pt idx="143">
                  <c:v>1019</c:v>
                </c:pt>
                <c:pt idx="144">
                  <c:v>1020</c:v>
                </c:pt>
              </c:numCache>
            </c:numRef>
          </c:xVal>
          <c:yVal>
            <c:numRef>
              <c:f>Graph!$E$878:$E$1020</c:f>
              <c:numCache>
                <c:formatCode>General</c:formatCode>
                <c:ptCount val="143"/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E3-4A48-AC51-CC4937FEBDAC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Graph!$A$877:$A$1021</c:f>
              <c:numCache>
                <c:formatCode>General</c:formatCode>
                <c:ptCount val="145"/>
                <c:pt idx="0">
                  <c:v>876</c:v>
                </c:pt>
                <c:pt idx="1">
                  <c:v>877</c:v>
                </c:pt>
                <c:pt idx="2">
                  <c:v>878</c:v>
                </c:pt>
                <c:pt idx="3">
                  <c:v>879</c:v>
                </c:pt>
                <c:pt idx="4">
                  <c:v>880</c:v>
                </c:pt>
                <c:pt idx="5">
                  <c:v>881</c:v>
                </c:pt>
                <c:pt idx="6">
                  <c:v>882</c:v>
                </c:pt>
                <c:pt idx="7">
                  <c:v>883</c:v>
                </c:pt>
                <c:pt idx="8">
                  <c:v>884</c:v>
                </c:pt>
                <c:pt idx="9">
                  <c:v>885</c:v>
                </c:pt>
                <c:pt idx="10">
                  <c:v>886</c:v>
                </c:pt>
                <c:pt idx="11">
                  <c:v>887</c:v>
                </c:pt>
                <c:pt idx="12">
                  <c:v>888</c:v>
                </c:pt>
                <c:pt idx="13">
                  <c:v>889</c:v>
                </c:pt>
                <c:pt idx="14">
                  <c:v>890</c:v>
                </c:pt>
                <c:pt idx="15">
                  <c:v>891</c:v>
                </c:pt>
                <c:pt idx="16">
                  <c:v>892</c:v>
                </c:pt>
                <c:pt idx="17">
                  <c:v>893</c:v>
                </c:pt>
                <c:pt idx="18">
                  <c:v>894</c:v>
                </c:pt>
                <c:pt idx="19">
                  <c:v>895</c:v>
                </c:pt>
                <c:pt idx="20">
                  <c:v>896</c:v>
                </c:pt>
                <c:pt idx="21">
                  <c:v>897</c:v>
                </c:pt>
                <c:pt idx="22">
                  <c:v>898</c:v>
                </c:pt>
                <c:pt idx="23">
                  <c:v>899</c:v>
                </c:pt>
                <c:pt idx="24">
                  <c:v>900</c:v>
                </c:pt>
                <c:pt idx="25">
                  <c:v>901</c:v>
                </c:pt>
                <c:pt idx="26">
                  <c:v>902</c:v>
                </c:pt>
                <c:pt idx="27">
                  <c:v>903</c:v>
                </c:pt>
                <c:pt idx="28">
                  <c:v>904</c:v>
                </c:pt>
                <c:pt idx="29">
                  <c:v>905</c:v>
                </c:pt>
                <c:pt idx="30">
                  <c:v>906</c:v>
                </c:pt>
                <c:pt idx="31">
                  <c:v>907</c:v>
                </c:pt>
                <c:pt idx="32">
                  <c:v>908</c:v>
                </c:pt>
                <c:pt idx="33">
                  <c:v>909</c:v>
                </c:pt>
                <c:pt idx="34">
                  <c:v>910</c:v>
                </c:pt>
                <c:pt idx="35">
                  <c:v>911</c:v>
                </c:pt>
                <c:pt idx="36">
                  <c:v>912</c:v>
                </c:pt>
                <c:pt idx="37">
                  <c:v>913</c:v>
                </c:pt>
                <c:pt idx="38">
                  <c:v>914</c:v>
                </c:pt>
                <c:pt idx="39">
                  <c:v>915</c:v>
                </c:pt>
                <c:pt idx="40">
                  <c:v>916</c:v>
                </c:pt>
                <c:pt idx="41">
                  <c:v>917</c:v>
                </c:pt>
                <c:pt idx="42">
                  <c:v>918</c:v>
                </c:pt>
                <c:pt idx="43">
                  <c:v>919</c:v>
                </c:pt>
                <c:pt idx="44">
                  <c:v>920</c:v>
                </c:pt>
                <c:pt idx="45">
                  <c:v>921</c:v>
                </c:pt>
                <c:pt idx="46">
                  <c:v>922</c:v>
                </c:pt>
                <c:pt idx="47">
                  <c:v>923</c:v>
                </c:pt>
                <c:pt idx="48">
                  <c:v>924</c:v>
                </c:pt>
                <c:pt idx="49">
                  <c:v>925</c:v>
                </c:pt>
                <c:pt idx="50">
                  <c:v>926</c:v>
                </c:pt>
                <c:pt idx="51">
                  <c:v>927</c:v>
                </c:pt>
                <c:pt idx="52">
                  <c:v>928</c:v>
                </c:pt>
                <c:pt idx="53">
                  <c:v>929</c:v>
                </c:pt>
                <c:pt idx="54">
                  <c:v>930</c:v>
                </c:pt>
                <c:pt idx="55">
                  <c:v>931</c:v>
                </c:pt>
                <c:pt idx="56">
                  <c:v>932</c:v>
                </c:pt>
                <c:pt idx="57">
                  <c:v>933</c:v>
                </c:pt>
                <c:pt idx="58">
                  <c:v>934</c:v>
                </c:pt>
                <c:pt idx="59">
                  <c:v>935</c:v>
                </c:pt>
                <c:pt idx="60">
                  <c:v>936</c:v>
                </c:pt>
                <c:pt idx="61">
                  <c:v>937</c:v>
                </c:pt>
                <c:pt idx="62">
                  <c:v>938</c:v>
                </c:pt>
                <c:pt idx="63">
                  <c:v>939</c:v>
                </c:pt>
                <c:pt idx="64">
                  <c:v>940</c:v>
                </c:pt>
                <c:pt idx="65">
                  <c:v>941</c:v>
                </c:pt>
                <c:pt idx="66">
                  <c:v>942</c:v>
                </c:pt>
                <c:pt idx="67">
                  <c:v>943</c:v>
                </c:pt>
                <c:pt idx="68">
                  <c:v>944</c:v>
                </c:pt>
                <c:pt idx="69">
                  <c:v>945</c:v>
                </c:pt>
                <c:pt idx="70">
                  <c:v>946</c:v>
                </c:pt>
                <c:pt idx="71">
                  <c:v>947</c:v>
                </c:pt>
                <c:pt idx="72">
                  <c:v>948</c:v>
                </c:pt>
                <c:pt idx="73">
                  <c:v>949</c:v>
                </c:pt>
                <c:pt idx="74">
                  <c:v>950</c:v>
                </c:pt>
                <c:pt idx="75">
                  <c:v>951</c:v>
                </c:pt>
                <c:pt idx="76">
                  <c:v>952</c:v>
                </c:pt>
                <c:pt idx="77">
                  <c:v>953</c:v>
                </c:pt>
                <c:pt idx="78">
                  <c:v>954</c:v>
                </c:pt>
                <c:pt idx="79">
                  <c:v>955</c:v>
                </c:pt>
                <c:pt idx="80">
                  <c:v>956</c:v>
                </c:pt>
                <c:pt idx="81">
                  <c:v>957</c:v>
                </c:pt>
                <c:pt idx="82">
                  <c:v>958</c:v>
                </c:pt>
                <c:pt idx="83">
                  <c:v>959</c:v>
                </c:pt>
                <c:pt idx="84">
                  <c:v>960</c:v>
                </c:pt>
                <c:pt idx="85">
                  <c:v>961</c:v>
                </c:pt>
                <c:pt idx="86">
                  <c:v>962</c:v>
                </c:pt>
                <c:pt idx="87">
                  <c:v>963</c:v>
                </c:pt>
                <c:pt idx="88">
                  <c:v>964</c:v>
                </c:pt>
                <c:pt idx="89">
                  <c:v>965</c:v>
                </c:pt>
                <c:pt idx="90">
                  <c:v>966</c:v>
                </c:pt>
                <c:pt idx="91">
                  <c:v>967</c:v>
                </c:pt>
                <c:pt idx="92">
                  <c:v>968</c:v>
                </c:pt>
                <c:pt idx="93">
                  <c:v>969</c:v>
                </c:pt>
                <c:pt idx="94">
                  <c:v>970</c:v>
                </c:pt>
                <c:pt idx="95">
                  <c:v>971</c:v>
                </c:pt>
                <c:pt idx="96">
                  <c:v>972</c:v>
                </c:pt>
                <c:pt idx="97">
                  <c:v>973</c:v>
                </c:pt>
                <c:pt idx="98">
                  <c:v>974</c:v>
                </c:pt>
                <c:pt idx="99">
                  <c:v>975</c:v>
                </c:pt>
                <c:pt idx="100">
                  <c:v>976</c:v>
                </c:pt>
                <c:pt idx="101">
                  <c:v>977</c:v>
                </c:pt>
                <c:pt idx="102">
                  <c:v>978</c:v>
                </c:pt>
                <c:pt idx="103">
                  <c:v>979</c:v>
                </c:pt>
                <c:pt idx="104">
                  <c:v>980</c:v>
                </c:pt>
                <c:pt idx="105">
                  <c:v>981</c:v>
                </c:pt>
                <c:pt idx="106">
                  <c:v>982</c:v>
                </c:pt>
                <c:pt idx="107">
                  <c:v>983</c:v>
                </c:pt>
                <c:pt idx="108">
                  <c:v>984</c:v>
                </c:pt>
                <c:pt idx="109">
                  <c:v>985</c:v>
                </c:pt>
                <c:pt idx="110">
                  <c:v>986</c:v>
                </c:pt>
                <c:pt idx="111">
                  <c:v>987</c:v>
                </c:pt>
                <c:pt idx="112">
                  <c:v>988</c:v>
                </c:pt>
                <c:pt idx="113">
                  <c:v>989</c:v>
                </c:pt>
                <c:pt idx="114">
                  <c:v>990</c:v>
                </c:pt>
                <c:pt idx="115">
                  <c:v>991</c:v>
                </c:pt>
                <c:pt idx="116">
                  <c:v>992</c:v>
                </c:pt>
                <c:pt idx="117">
                  <c:v>993</c:v>
                </c:pt>
                <c:pt idx="118">
                  <c:v>994</c:v>
                </c:pt>
                <c:pt idx="119">
                  <c:v>995</c:v>
                </c:pt>
                <c:pt idx="120">
                  <c:v>996</c:v>
                </c:pt>
                <c:pt idx="121">
                  <c:v>997</c:v>
                </c:pt>
                <c:pt idx="122">
                  <c:v>998</c:v>
                </c:pt>
                <c:pt idx="123">
                  <c:v>999</c:v>
                </c:pt>
                <c:pt idx="124">
                  <c:v>1000</c:v>
                </c:pt>
                <c:pt idx="125">
                  <c:v>1001</c:v>
                </c:pt>
                <c:pt idx="126">
                  <c:v>1002</c:v>
                </c:pt>
                <c:pt idx="127">
                  <c:v>1003</c:v>
                </c:pt>
                <c:pt idx="128">
                  <c:v>1004</c:v>
                </c:pt>
                <c:pt idx="129">
                  <c:v>1005</c:v>
                </c:pt>
                <c:pt idx="130">
                  <c:v>1006</c:v>
                </c:pt>
                <c:pt idx="131">
                  <c:v>1007</c:v>
                </c:pt>
                <c:pt idx="132">
                  <c:v>1008</c:v>
                </c:pt>
                <c:pt idx="133">
                  <c:v>1009</c:v>
                </c:pt>
                <c:pt idx="134">
                  <c:v>1010</c:v>
                </c:pt>
                <c:pt idx="135">
                  <c:v>1011</c:v>
                </c:pt>
                <c:pt idx="136">
                  <c:v>1012</c:v>
                </c:pt>
                <c:pt idx="137">
                  <c:v>1013</c:v>
                </c:pt>
                <c:pt idx="138">
                  <c:v>1014</c:v>
                </c:pt>
                <c:pt idx="139">
                  <c:v>1015</c:v>
                </c:pt>
                <c:pt idx="140">
                  <c:v>1016</c:v>
                </c:pt>
                <c:pt idx="141">
                  <c:v>1017</c:v>
                </c:pt>
                <c:pt idx="142">
                  <c:v>1018</c:v>
                </c:pt>
                <c:pt idx="143">
                  <c:v>1019</c:v>
                </c:pt>
                <c:pt idx="144">
                  <c:v>1020</c:v>
                </c:pt>
              </c:numCache>
            </c:numRef>
          </c:xVal>
          <c:yVal>
            <c:numRef>
              <c:f>Graph!$G$878:$G$1020</c:f>
              <c:numCache>
                <c:formatCode>General</c:formatCode>
                <c:ptCount val="14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E3-4A48-AC51-CC4937FEBDAC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Graph!$A$877:$A$1021</c:f>
              <c:numCache>
                <c:formatCode>General</c:formatCode>
                <c:ptCount val="145"/>
                <c:pt idx="0">
                  <c:v>876</c:v>
                </c:pt>
                <c:pt idx="1">
                  <c:v>877</c:v>
                </c:pt>
                <c:pt idx="2">
                  <c:v>878</c:v>
                </c:pt>
                <c:pt idx="3">
                  <c:v>879</c:v>
                </c:pt>
                <c:pt idx="4">
                  <c:v>880</c:v>
                </c:pt>
                <c:pt idx="5">
                  <c:v>881</c:v>
                </c:pt>
                <c:pt idx="6">
                  <c:v>882</c:v>
                </c:pt>
                <c:pt idx="7">
                  <c:v>883</c:v>
                </c:pt>
                <c:pt idx="8">
                  <c:v>884</c:v>
                </c:pt>
                <c:pt idx="9">
                  <c:v>885</c:v>
                </c:pt>
                <c:pt idx="10">
                  <c:v>886</c:v>
                </c:pt>
                <c:pt idx="11">
                  <c:v>887</c:v>
                </c:pt>
                <c:pt idx="12">
                  <c:v>888</c:v>
                </c:pt>
                <c:pt idx="13">
                  <c:v>889</c:v>
                </c:pt>
                <c:pt idx="14">
                  <c:v>890</c:v>
                </c:pt>
                <c:pt idx="15">
                  <c:v>891</c:v>
                </c:pt>
                <c:pt idx="16">
                  <c:v>892</c:v>
                </c:pt>
                <c:pt idx="17">
                  <c:v>893</c:v>
                </c:pt>
                <c:pt idx="18">
                  <c:v>894</c:v>
                </c:pt>
                <c:pt idx="19">
                  <c:v>895</c:v>
                </c:pt>
                <c:pt idx="20">
                  <c:v>896</c:v>
                </c:pt>
                <c:pt idx="21">
                  <c:v>897</c:v>
                </c:pt>
                <c:pt idx="22">
                  <c:v>898</c:v>
                </c:pt>
                <c:pt idx="23">
                  <c:v>899</c:v>
                </c:pt>
                <c:pt idx="24">
                  <c:v>900</c:v>
                </c:pt>
                <c:pt idx="25">
                  <c:v>901</c:v>
                </c:pt>
                <c:pt idx="26">
                  <c:v>902</c:v>
                </c:pt>
                <c:pt idx="27">
                  <c:v>903</c:v>
                </c:pt>
                <c:pt idx="28">
                  <c:v>904</c:v>
                </c:pt>
                <c:pt idx="29">
                  <c:v>905</c:v>
                </c:pt>
                <c:pt idx="30">
                  <c:v>906</c:v>
                </c:pt>
                <c:pt idx="31">
                  <c:v>907</c:v>
                </c:pt>
                <c:pt idx="32">
                  <c:v>908</c:v>
                </c:pt>
                <c:pt idx="33">
                  <c:v>909</c:v>
                </c:pt>
                <c:pt idx="34">
                  <c:v>910</c:v>
                </c:pt>
                <c:pt idx="35">
                  <c:v>911</c:v>
                </c:pt>
                <c:pt idx="36">
                  <c:v>912</c:v>
                </c:pt>
                <c:pt idx="37">
                  <c:v>913</c:v>
                </c:pt>
                <c:pt idx="38">
                  <c:v>914</c:v>
                </c:pt>
                <c:pt idx="39">
                  <c:v>915</c:v>
                </c:pt>
                <c:pt idx="40">
                  <c:v>916</c:v>
                </c:pt>
                <c:pt idx="41">
                  <c:v>917</c:v>
                </c:pt>
                <c:pt idx="42">
                  <c:v>918</c:v>
                </c:pt>
                <c:pt idx="43">
                  <c:v>919</c:v>
                </c:pt>
                <c:pt idx="44">
                  <c:v>920</c:v>
                </c:pt>
                <c:pt idx="45">
                  <c:v>921</c:v>
                </c:pt>
                <c:pt idx="46">
                  <c:v>922</c:v>
                </c:pt>
                <c:pt idx="47">
                  <c:v>923</c:v>
                </c:pt>
                <c:pt idx="48">
                  <c:v>924</c:v>
                </c:pt>
                <c:pt idx="49">
                  <c:v>925</c:v>
                </c:pt>
                <c:pt idx="50">
                  <c:v>926</c:v>
                </c:pt>
                <c:pt idx="51">
                  <c:v>927</c:v>
                </c:pt>
                <c:pt idx="52">
                  <c:v>928</c:v>
                </c:pt>
                <c:pt idx="53">
                  <c:v>929</c:v>
                </c:pt>
                <c:pt idx="54">
                  <c:v>930</c:v>
                </c:pt>
                <c:pt idx="55">
                  <c:v>931</c:v>
                </c:pt>
                <c:pt idx="56">
                  <c:v>932</c:v>
                </c:pt>
                <c:pt idx="57">
                  <c:v>933</c:v>
                </c:pt>
                <c:pt idx="58">
                  <c:v>934</c:v>
                </c:pt>
                <c:pt idx="59">
                  <c:v>935</c:v>
                </c:pt>
                <c:pt idx="60">
                  <c:v>936</c:v>
                </c:pt>
                <c:pt idx="61">
                  <c:v>937</c:v>
                </c:pt>
                <c:pt idx="62">
                  <c:v>938</c:v>
                </c:pt>
                <c:pt idx="63">
                  <c:v>939</c:v>
                </c:pt>
                <c:pt idx="64">
                  <c:v>940</c:v>
                </c:pt>
                <c:pt idx="65">
                  <c:v>941</c:v>
                </c:pt>
                <c:pt idx="66">
                  <c:v>942</c:v>
                </c:pt>
                <c:pt idx="67">
                  <c:v>943</c:v>
                </c:pt>
                <c:pt idx="68">
                  <c:v>944</c:v>
                </c:pt>
                <c:pt idx="69">
                  <c:v>945</c:v>
                </c:pt>
                <c:pt idx="70">
                  <c:v>946</c:v>
                </c:pt>
                <c:pt idx="71">
                  <c:v>947</c:v>
                </c:pt>
                <c:pt idx="72">
                  <c:v>948</c:v>
                </c:pt>
                <c:pt idx="73">
                  <c:v>949</c:v>
                </c:pt>
                <c:pt idx="74">
                  <c:v>950</c:v>
                </c:pt>
                <c:pt idx="75">
                  <c:v>951</c:v>
                </c:pt>
                <c:pt idx="76">
                  <c:v>952</c:v>
                </c:pt>
                <c:pt idx="77">
                  <c:v>953</c:v>
                </c:pt>
                <c:pt idx="78">
                  <c:v>954</c:v>
                </c:pt>
                <c:pt idx="79">
                  <c:v>955</c:v>
                </c:pt>
                <c:pt idx="80">
                  <c:v>956</c:v>
                </c:pt>
                <c:pt idx="81">
                  <c:v>957</c:v>
                </c:pt>
                <c:pt idx="82">
                  <c:v>958</c:v>
                </c:pt>
                <c:pt idx="83">
                  <c:v>959</c:v>
                </c:pt>
                <c:pt idx="84">
                  <c:v>960</c:v>
                </c:pt>
                <c:pt idx="85">
                  <c:v>961</c:v>
                </c:pt>
                <c:pt idx="86">
                  <c:v>962</c:v>
                </c:pt>
                <c:pt idx="87">
                  <c:v>963</c:v>
                </c:pt>
                <c:pt idx="88">
                  <c:v>964</c:v>
                </c:pt>
                <c:pt idx="89">
                  <c:v>965</c:v>
                </c:pt>
                <c:pt idx="90">
                  <c:v>966</c:v>
                </c:pt>
                <c:pt idx="91">
                  <c:v>967</c:v>
                </c:pt>
                <c:pt idx="92">
                  <c:v>968</c:v>
                </c:pt>
                <c:pt idx="93">
                  <c:v>969</c:v>
                </c:pt>
                <c:pt idx="94">
                  <c:v>970</c:v>
                </c:pt>
                <c:pt idx="95">
                  <c:v>971</c:v>
                </c:pt>
                <c:pt idx="96">
                  <c:v>972</c:v>
                </c:pt>
                <c:pt idx="97">
                  <c:v>973</c:v>
                </c:pt>
                <c:pt idx="98">
                  <c:v>974</c:v>
                </c:pt>
                <c:pt idx="99">
                  <c:v>975</c:v>
                </c:pt>
                <c:pt idx="100">
                  <c:v>976</c:v>
                </c:pt>
                <c:pt idx="101">
                  <c:v>977</c:v>
                </c:pt>
                <c:pt idx="102">
                  <c:v>978</c:v>
                </c:pt>
                <c:pt idx="103">
                  <c:v>979</c:v>
                </c:pt>
                <c:pt idx="104">
                  <c:v>980</c:v>
                </c:pt>
                <c:pt idx="105">
                  <c:v>981</c:v>
                </c:pt>
                <c:pt idx="106">
                  <c:v>982</c:v>
                </c:pt>
                <c:pt idx="107">
                  <c:v>983</c:v>
                </c:pt>
                <c:pt idx="108">
                  <c:v>984</c:v>
                </c:pt>
                <c:pt idx="109">
                  <c:v>985</c:v>
                </c:pt>
                <c:pt idx="110">
                  <c:v>986</c:v>
                </c:pt>
                <c:pt idx="111">
                  <c:v>987</c:v>
                </c:pt>
                <c:pt idx="112">
                  <c:v>988</c:v>
                </c:pt>
                <c:pt idx="113">
                  <c:v>989</c:v>
                </c:pt>
                <c:pt idx="114">
                  <c:v>990</c:v>
                </c:pt>
                <c:pt idx="115">
                  <c:v>991</c:v>
                </c:pt>
                <c:pt idx="116">
                  <c:v>992</c:v>
                </c:pt>
                <c:pt idx="117">
                  <c:v>993</c:v>
                </c:pt>
                <c:pt idx="118">
                  <c:v>994</c:v>
                </c:pt>
                <c:pt idx="119">
                  <c:v>995</c:v>
                </c:pt>
                <c:pt idx="120">
                  <c:v>996</c:v>
                </c:pt>
                <c:pt idx="121">
                  <c:v>997</c:v>
                </c:pt>
                <c:pt idx="122">
                  <c:v>998</c:v>
                </c:pt>
                <c:pt idx="123">
                  <c:v>999</c:v>
                </c:pt>
                <c:pt idx="124">
                  <c:v>1000</c:v>
                </c:pt>
                <c:pt idx="125">
                  <c:v>1001</c:v>
                </c:pt>
                <c:pt idx="126">
                  <c:v>1002</c:v>
                </c:pt>
                <c:pt idx="127">
                  <c:v>1003</c:v>
                </c:pt>
                <c:pt idx="128">
                  <c:v>1004</c:v>
                </c:pt>
                <c:pt idx="129">
                  <c:v>1005</c:v>
                </c:pt>
                <c:pt idx="130">
                  <c:v>1006</c:v>
                </c:pt>
                <c:pt idx="131">
                  <c:v>1007</c:v>
                </c:pt>
                <c:pt idx="132">
                  <c:v>1008</c:v>
                </c:pt>
                <c:pt idx="133">
                  <c:v>1009</c:v>
                </c:pt>
                <c:pt idx="134">
                  <c:v>1010</c:v>
                </c:pt>
                <c:pt idx="135">
                  <c:v>1011</c:v>
                </c:pt>
                <c:pt idx="136">
                  <c:v>1012</c:v>
                </c:pt>
                <c:pt idx="137">
                  <c:v>1013</c:v>
                </c:pt>
                <c:pt idx="138">
                  <c:v>1014</c:v>
                </c:pt>
                <c:pt idx="139">
                  <c:v>1015</c:v>
                </c:pt>
                <c:pt idx="140">
                  <c:v>1016</c:v>
                </c:pt>
                <c:pt idx="141">
                  <c:v>1017</c:v>
                </c:pt>
                <c:pt idx="142">
                  <c:v>1018</c:v>
                </c:pt>
                <c:pt idx="143">
                  <c:v>1019</c:v>
                </c:pt>
                <c:pt idx="144">
                  <c:v>1020</c:v>
                </c:pt>
              </c:numCache>
            </c:numRef>
          </c:xVal>
          <c:yVal>
            <c:numRef>
              <c:f>Graph!$H$878:$H$1020</c:f>
              <c:numCache>
                <c:formatCode>General</c:formatCode>
                <c:ptCount val="14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E3-4A48-AC51-CC4937FEB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83424"/>
        <c:axId val="183082464"/>
      </c:scatterChart>
      <c:valAx>
        <c:axId val="183083424"/>
        <c:scaling>
          <c:orientation val="minMax"/>
          <c:max val="1020"/>
          <c:min val="876"/>
        </c:scaling>
        <c:delete val="0"/>
        <c:axPos val="b"/>
        <c:numFmt formatCode="General" sourceLinked="1"/>
        <c:majorTickMark val="out"/>
        <c:minorTickMark val="none"/>
        <c:tickLblPos val="nextTo"/>
        <c:crossAx val="183082464"/>
        <c:crosses val="autoZero"/>
        <c:crossBetween val="midCat"/>
      </c:valAx>
      <c:valAx>
        <c:axId val="183082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3083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Graph!$A$1023:$A$1143</c:f>
              <c:numCache>
                <c:formatCode>General</c:formatCode>
                <c:ptCount val="121"/>
                <c:pt idx="0">
                  <c:v>1022</c:v>
                </c:pt>
                <c:pt idx="1">
                  <c:v>1023</c:v>
                </c:pt>
                <c:pt idx="2">
                  <c:v>1024</c:v>
                </c:pt>
                <c:pt idx="3">
                  <c:v>1025</c:v>
                </c:pt>
                <c:pt idx="4">
                  <c:v>1026</c:v>
                </c:pt>
                <c:pt idx="5">
                  <c:v>1027</c:v>
                </c:pt>
                <c:pt idx="6">
                  <c:v>1028</c:v>
                </c:pt>
                <c:pt idx="7">
                  <c:v>1029</c:v>
                </c:pt>
                <c:pt idx="8">
                  <c:v>1030</c:v>
                </c:pt>
                <c:pt idx="9">
                  <c:v>1031</c:v>
                </c:pt>
                <c:pt idx="10">
                  <c:v>1032</c:v>
                </c:pt>
                <c:pt idx="11">
                  <c:v>1033</c:v>
                </c:pt>
                <c:pt idx="12">
                  <c:v>1034</c:v>
                </c:pt>
                <c:pt idx="13">
                  <c:v>1035</c:v>
                </c:pt>
                <c:pt idx="14">
                  <c:v>1036</c:v>
                </c:pt>
                <c:pt idx="15">
                  <c:v>1037</c:v>
                </c:pt>
                <c:pt idx="16">
                  <c:v>1038</c:v>
                </c:pt>
                <c:pt idx="17">
                  <c:v>1039</c:v>
                </c:pt>
                <c:pt idx="18">
                  <c:v>1040</c:v>
                </c:pt>
                <c:pt idx="19">
                  <c:v>1041</c:v>
                </c:pt>
                <c:pt idx="20">
                  <c:v>1042</c:v>
                </c:pt>
                <c:pt idx="21">
                  <c:v>1043</c:v>
                </c:pt>
                <c:pt idx="22">
                  <c:v>1044</c:v>
                </c:pt>
                <c:pt idx="23">
                  <c:v>1045</c:v>
                </c:pt>
                <c:pt idx="24">
                  <c:v>1046</c:v>
                </c:pt>
                <c:pt idx="25">
                  <c:v>1047</c:v>
                </c:pt>
                <c:pt idx="26">
                  <c:v>1048</c:v>
                </c:pt>
                <c:pt idx="27">
                  <c:v>1049</c:v>
                </c:pt>
                <c:pt idx="28">
                  <c:v>1050</c:v>
                </c:pt>
                <c:pt idx="29">
                  <c:v>1051</c:v>
                </c:pt>
                <c:pt idx="30">
                  <c:v>1052</c:v>
                </c:pt>
                <c:pt idx="31">
                  <c:v>1053</c:v>
                </c:pt>
                <c:pt idx="32">
                  <c:v>1054</c:v>
                </c:pt>
                <c:pt idx="33">
                  <c:v>1055</c:v>
                </c:pt>
                <c:pt idx="34">
                  <c:v>1056</c:v>
                </c:pt>
                <c:pt idx="35">
                  <c:v>1057</c:v>
                </c:pt>
                <c:pt idx="36">
                  <c:v>1058</c:v>
                </c:pt>
                <c:pt idx="37">
                  <c:v>1059</c:v>
                </c:pt>
                <c:pt idx="38">
                  <c:v>1060</c:v>
                </c:pt>
                <c:pt idx="39">
                  <c:v>1061</c:v>
                </c:pt>
                <c:pt idx="40">
                  <c:v>1062</c:v>
                </c:pt>
                <c:pt idx="41">
                  <c:v>1063</c:v>
                </c:pt>
                <c:pt idx="42">
                  <c:v>1064</c:v>
                </c:pt>
                <c:pt idx="43">
                  <c:v>1065</c:v>
                </c:pt>
                <c:pt idx="44">
                  <c:v>1066</c:v>
                </c:pt>
                <c:pt idx="45">
                  <c:v>1067</c:v>
                </c:pt>
                <c:pt idx="46">
                  <c:v>1068</c:v>
                </c:pt>
                <c:pt idx="47">
                  <c:v>1069</c:v>
                </c:pt>
                <c:pt idx="48">
                  <c:v>1070</c:v>
                </c:pt>
                <c:pt idx="49">
                  <c:v>1071</c:v>
                </c:pt>
                <c:pt idx="50">
                  <c:v>1072</c:v>
                </c:pt>
                <c:pt idx="51">
                  <c:v>1073</c:v>
                </c:pt>
                <c:pt idx="52">
                  <c:v>1074</c:v>
                </c:pt>
                <c:pt idx="53">
                  <c:v>1075</c:v>
                </c:pt>
                <c:pt idx="54">
                  <c:v>1076</c:v>
                </c:pt>
                <c:pt idx="55">
                  <c:v>1077</c:v>
                </c:pt>
                <c:pt idx="56">
                  <c:v>1078</c:v>
                </c:pt>
                <c:pt idx="57">
                  <c:v>1079</c:v>
                </c:pt>
                <c:pt idx="58">
                  <c:v>1080</c:v>
                </c:pt>
                <c:pt idx="59">
                  <c:v>1081</c:v>
                </c:pt>
                <c:pt idx="60">
                  <c:v>1082</c:v>
                </c:pt>
                <c:pt idx="61">
                  <c:v>1083</c:v>
                </c:pt>
                <c:pt idx="62">
                  <c:v>1084</c:v>
                </c:pt>
                <c:pt idx="63">
                  <c:v>1085</c:v>
                </c:pt>
                <c:pt idx="64">
                  <c:v>1086</c:v>
                </c:pt>
                <c:pt idx="65">
                  <c:v>1087</c:v>
                </c:pt>
                <c:pt idx="66">
                  <c:v>1088</c:v>
                </c:pt>
                <c:pt idx="67">
                  <c:v>1089</c:v>
                </c:pt>
                <c:pt idx="68">
                  <c:v>1090</c:v>
                </c:pt>
                <c:pt idx="69">
                  <c:v>1091</c:v>
                </c:pt>
                <c:pt idx="70">
                  <c:v>1092</c:v>
                </c:pt>
                <c:pt idx="71">
                  <c:v>1093</c:v>
                </c:pt>
                <c:pt idx="72">
                  <c:v>1094</c:v>
                </c:pt>
                <c:pt idx="73">
                  <c:v>1095</c:v>
                </c:pt>
                <c:pt idx="74">
                  <c:v>1096</c:v>
                </c:pt>
                <c:pt idx="75">
                  <c:v>1097</c:v>
                </c:pt>
                <c:pt idx="76">
                  <c:v>1098</c:v>
                </c:pt>
                <c:pt idx="77">
                  <c:v>1099</c:v>
                </c:pt>
                <c:pt idx="78">
                  <c:v>1100</c:v>
                </c:pt>
                <c:pt idx="79">
                  <c:v>1101</c:v>
                </c:pt>
                <c:pt idx="80">
                  <c:v>1102</c:v>
                </c:pt>
                <c:pt idx="81">
                  <c:v>1103</c:v>
                </c:pt>
                <c:pt idx="82">
                  <c:v>1104</c:v>
                </c:pt>
                <c:pt idx="83">
                  <c:v>1105</c:v>
                </c:pt>
                <c:pt idx="84">
                  <c:v>1106</c:v>
                </c:pt>
                <c:pt idx="85">
                  <c:v>1107</c:v>
                </c:pt>
                <c:pt idx="86">
                  <c:v>1108</c:v>
                </c:pt>
                <c:pt idx="87">
                  <c:v>1109</c:v>
                </c:pt>
                <c:pt idx="88">
                  <c:v>1110</c:v>
                </c:pt>
                <c:pt idx="89">
                  <c:v>1111</c:v>
                </c:pt>
                <c:pt idx="90">
                  <c:v>1112</c:v>
                </c:pt>
                <c:pt idx="91">
                  <c:v>1113</c:v>
                </c:pt>
                <c:pt idx="92">
                  <c:v>1114</c:v>
                </c:pt>
                <c:pt idx="93">
                  <c:v>1115</c:v>
                </c:pt>
                <c:pt idx="94">
                  <c:v>1116</c:v>
                </c:pt>
                <c:pt idx="95">
                  <c:v>1117</c:v>
                </c:pt>
                <c:pt idx="96">
                  <c:v>1118</c:v>
                </c:pt>
                <c:pt idx="97">
                  <c:v>1119</c:v>
                </c:pt>
                <c:pt idx="98">
                  <c:v>1120</c:v>
                </c:pt>
                <c:pt idx="99">
                  <c:v>1121</c:v>
                </c:pt>
                <c:pt idx="100">
                  <c:v>1122</c:v>
                </c:pt>
                <c:pt idx="101">
                  <c:v>1123</c:v>
                </c:pt>
                <c:pt idx="102">
                  <c:v>1124</c:v>
                </c:pt>
                <c:pt idx="103">
                  <c:v>1125</c:v>
                </c:pt>
                <c:pt idx="104">
                  <c:v>1126</c:v>
                </c:pt>
                <c:pt idx="105">
                  <c:v>1127</c:v>
                </c:pt>
                <c:pt idx="106">
                  <c:v>1128</c:v>
                </c:pt>
                <c:pt idx="107">
                  <c:v>1129</c:v>
                </c:pt>
                <c:pt idx="108">
                  <c:v>1130</c:v>
                </c:pt>
                <c:pt idx="109">
                  <c:v>1131</c:v>
                </c:pt>
                <c:pt idx="110">
                  <c:v>1132</c:v>
                </c:pt>
                <c:pt idx="111">
                  <c:v>1133</c:v>
                </c:pt>
                <c:pt idx="112">
                  <c:v>1134</c:v>
                </c:pt>
                <c:pt idx="113">
                  <c:v>1135</c:v>
                </c:pt>
                <c:pt idx="114">
                  <c:v>1136</c:v>
                </c:pt>
                <c:pt idx="115">
                  <c:v>1137</c:v>
                </c:pt>
                <c:pt idx="116">
                  <c:v>1138</c:v>
                </c:pt>
                <c:pt idx="117">
                  <c:v>1139</c:v>
                </c:pt>
                <c:pt idx="118">
                  <c:v>1140</c:v>
                </c:pt>
                <c:pt idx="119">
                  <c:v>1141</c:v>
                </c:pt>
                <c:pt idx="120">
                  <c:v>1142</c:v>
                </c:pt>
              </c:numCache>
            </c:numRef>
          </c:xVal>
          <c:yVal>
            <c:numRef>
              <c:f>Graph!$D$1024:$D$1142</c:f>
              <c:numCache>
                <c:formatCode>General</c:formatCode>
                <c:ptCount val="119"/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29-45E0-85C6-69E9AD94B37A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Graph!$A$1023:$A$1143</c:f>
              <c:numCache>
                <c:formatCode>General</c:formatCode>
                <c:ptCount val="121"/>
                <c:pt idx="0">
                  <c:v>1022</c:v>
                </c:pt>
                <c:pt idx="1">
                  <c:v>1023</c:v>
                </c:pt>
                <c:pt idx="2">
                  <c:v>1024</c:v>
                </c:pt>
                <c:pt idx="3">
                  <c:v>1025</c:v>
                </c:pt>
                <c:pt idx="4">
                  <c:v>1026</c:v>
                </c:pt>
                <c:pt idx="5">
                  <c:v>1027</c:v>
                </c:pt>
                <c:pt idx="6">
                  <c:v>1028</c:v>
                </c:pt>
                <c:pt idx="7">
                  <c:v>1029</c:v>
                </c:pt>
                <c:pt idx="8">
                  <c:v>1030</c:v>
                </c:pt>
                <c:pt idx="9">
                  <c:v>1031</c:v>
                </c:pt>
                <c:pt idx="10">
                  <c:v>1032</c:v>
                </c:pt>
                <c:pt idx="11">
                  <c:v>1033</c:v>
                </c:pt>
                <c:pt idx="12">
                  <c:v>1034</c:v>
                </c:pt>
                <c:pt idx="13">
                  <c:v>1035</c:v>
                </c:pt>
                <c:pt idx="14">
                  <c:v>1036</c:v>
                </c:pt>
                <c:pt idx="15">
                  <c:v>1037</c:v>
                </c:pt>
                <c:pt idx="16">
                  <c:v>1038</c:v>
                </c:pt>
                <c:pt idx="17">
                  <c:v>1039</c:v>
                </c:pt>
                <c:pt idx="18">
                  <c:v>1040</c:v>
                </c:pt>
                <c:pt idx="19">
                  <c:v>1041</c:v>
                </c:pt>
                <c:pt idx="20">
                  <c:v>1042</c:v>
                </c:pt>
                <c:pt idx="21">
                  <c:v>1043</c:v>
                </c:pt>
                <c:pt idx="22">
                  <c:v>1044</c:v>
                </c:pt>
                <c:pt idx="23">
                  <c:v>1045</c:v>
                </c:pt>
                <c:pt idx="24">
                  <c:v>1046</c:v>
                </c:pt>
                <c:pt idx="25">
                  <c:v>1047</c:v>
                </c:pt>
                <c:pt idx="26">
                  <c:v>1048</c:v>
                </c:pt>
                <c:pt idx="27">
                  <c:v>1049</c:v>
                </c:pt>
                <c:pt idx="28">
                  <c:v>1050</c:v>
                </c:pt>
                <c:pt idx="29">
                  <c:v>1051</c:v>
                </c:pt>
                <c:pt idx="30">
                  <c:v>1052</c:v>
                </c:pt>
                <c:pt idx="31">
                  <c:v>1053</c:v>
                </c:pt>
                <c:pt idx="32">
                  <c:v>1054</c:v>
                </c:pt>
                <c:pt idx="33">
                  <c:v>1055</c:v>
                </c:pt>
                <c:pt idx="34">
                  <c:v>1056</c:v>
                </c:pt>
                <c:pt idx="35">
                  <c:v>1057</c:v>
                </c:pt>
                <c:pt idx="36">
                  <c:v>1058</c:v>
                </c:pt>
                <c:pt idx="37">
                  <c:v>1059</c:v>
                </c:pt>
                <c:pt idx="38">
                  <c:v>1060</c:v>
                </c:pt>
                <c:pt idx="39">
                  <c:v>1061</c:v>
                </c:pt>
                <c:pt idx="40">
                  <c:v>1062</c:v>
                </c:pt>
                <c:pt idx="41">
                  <c:v>1063</c:v>
                </c:pt>
                <c:pt idx="42">
                  <c:v>1064</c:v>
                </c:pt>
                <c:pt idx="43">
                  <c:v>1065</c:v>
                </c:pt>
                <c:pt idx="44">
                  <c:v>1066</c:v>
                </c:pt>
                <c:pt idx="45">
                  <c:v>1067</c:v>
                </c:pt>
                <c:pt idx="46">
                  <c:v>1068</c:v>
                </c:pt>
                <c:pt idx="47">
                  <c:v>1069</c:v>
                </c:pt>
                <c:pt idx="48">
                  <c:v>1070</c:v>
                </c:pt>
                <c:pt idx="49">
                  <c:v>1071</c:v>
                </c:pt>
                <c:pt idx="50">
                  <c:v>1072</c:v>
                </c:pt>
                <c:pt idx="51">
                  <c:v>1073</c:v>
                </c:pt>
                <c:pt idx="52">
                  <c:v>1074</c:v>
                </c:pt>
                <c:pt idx="53">
                  <c:v>1075</c:v>
                </c:pt>
                <c:pt idx="54">
                  <c:v>1076</c:v>
                </c:pt>
                <c:pt idx="55">
                  <c:v>1077</c:v>
                </c:pt>
                <c:pt idx="56">
                  <c:v>1078</c:v>
                </c:pt>
                <c:pt idx="57">
                  <c:v>1079</c:v>
                </c:pt>
                <c:pt idx="58">
                  <c:v>1080</c:v>
                </c:pt>
                <c:pt idx="59">
                  <c:v>1081</c:v>
                </c:pt>
                <c:pt idx="60">
                  <c:v>1082</c:v>
                </c:pt>
                <c:pt idx="61">
                  <c:v>1083</c:v>
                </c:pt>
                <c:pt idx="62">
                  <c:v>1084</c:v>
                </c:pt>
                <c:pt idx="63">
                  <c:v>1085</c:v>
                </c:pt>
                <c:pt idx="64">
                  <c:v>1086</c:v>
                </c:pt>
                <c:pt idx="65">
                  <c:v>1087</c:v>
                </c:pt>
                <c:pt idx="66">
                  <c:v>1088</c:v>
                </c:pt>
                <c:pt idx="67">
                  <c:v>1089</c:v>
                </c:pt>
                <c:pt idx="68">
                  <c:v>1090</c:v>
                </c:pt>
                <c:pt idx="69">
                  <c:v>1091</c:v>
                </c:pt>
                <c:pt idx="70">
                  <c:v>1092</c:v>
                </c:pt>
                <c:pt idx="71">
                  <c:v>1093</c:v>
                </c:pt>
                <c:pt idx="72">
                  <c:v>1094</c:v>
                </c:pt>
                <c:pt idx="73">
                  <c:v>1095</c:v>
                </c:pt>
                <c:pt idx="74">
                  <c:v>1096</c:v>
                </c:pt>
                <c:pt idx="75">
                  <c:v>1097</c:v>
                </c:pt>
                <c:pt idx="76">
                  <c:v>1098</c:v>
                </c:pt>
                <c:pt idx="77">
                  <c:v>1099</c:v>
                </c:pt>
                <c:pt idx="78">
                  <c:v>1100</c:v>
                </c:pt>
                <c:pt idx="79">
                  <c:v>1101</c:v>
                </c:pt>
                <c:pt idx="80">
                  <c:v>1102</c:v>
                </c:pt>
                <c:pt idx="81">
                  <c:v>1103</c:v>
                </c:pt>
                <c:pt idx="82">
                  <c:v>1104</c:v>
                </c:pt>
                <c:pt idx="83">
                  <c:v>1105</c:v>
                </c:pt>
                <c:pt idx="84">
                  <c:v>1106</c:v>
                </c:pt>
                <c:pt idx="85">
                  <c:v>1107</c:v>
                </c:pt>
                <c:pt idx="86">
                  <c:v>1108</c:v>
                </c:pt>
                <c:pt idx="87">
                  <c:v>1109</c:v>
                </c:pt>
                <c:pt idx="88">
                  <c:v>1110</c:v>
                </c:pt>
                <c:pt idx="89">
                  <c:v>1111</c:v>
                </c:pt>
                <c:pt idx="90">
                  <c:v>1112</c:v>
                </c:pt>
                <c:pt idx="91">
                  <c:v>1113</c:v>
                </c:pt>
                <c:pt idx="92">
                  <c:v>1114</c:v>
                </c:pt>
                <c:pt idx="93">
                  <c:v>1115</c:v>
                </c:pt>
                <c:pt idx="94">
                  <c:v>1116</c:v>
                </c:pt>
                <c:pt idx="95">
                  <c:v>1117</c:v>
                </c:pt>
                <c:pt idx="96">
                  <c:v>1118</c:v>
                </c:pt>
                <c:pt idx="97">
                  <c:v>1119</c:v>
                </c:pt>
                <c:pt idx="98">
                  <c:v>1120</c:v>
                </c:pt>
                <c:pt idx="99">
                  <c:v>1121</c:v>
                </c:pt>
                <c:pt idx="100">
                  <c:v>1122</c:v>
                </c:pt>
                <c:pt idx="101">
                  <c:v>1123</c:v>
                </c:pt>
                <c:pt idx="102">
                  <c:v>1124</c:v>
                </c:pt>
                <c:pt idx="103">
                  <c:v>1125</c:v>
                </c:pt>
                <c:pt idx="104">
                  <c:v>1126</c:v>
                </c:pt>
                <c:pt idx="105">
                  <c:v>1127</c:v>
                </c:pt>
                <c:pt idx="106">
                  <c:v>1128</c:v>
                </c:pt>
                <c:pt idx="107">
                  <c:v>1129</c:v>
                </c:pt>
                <c:pt idx="108">
                  <c:v>1130</c:v>
                </c:pt>
                <c:pt idx="109">
                  <c:v>1131</c:v>
                </c:pt>
                <c:pt idx="110">
                  <c:v>1132</c:v>
                </c:pt>
                <c:pt idx="111">
                  <c:v>1133</c:v>
                </c:pt>
                <c:pt idx="112">
                  <c:v>1134</c:v>
                </c:pt>
                <c:pt idx="113">
                  <c:v>1135</c:v>
                </c:pt>
                <c:pt idx="114">
                  <c:v>1136</c:v>
                </c:pt>
                <c:pt idx="115">
                  <c:v>1137</c:v>
                </c:pt>
                <c:pt idx="116">
                  <c:v>1138</c:v>
                </c:pt>
                <c:pt idx="117">
                  <c:v>1139</c:v>
                </c:pt>
                <c:pt idx="118">
                  <c:v>1140</c:v>
                </c:pt>
                <c:pt idx="119">
                  <c:v>1141</c:v>
                </c:pt>
                <c:pt idx="120">
                  <c:v>1142</c:v>
                </c:pt>
              </c:numCache>
            </c:numRef>
          </c:xVal>
          <c:yVal>
            <c:numRef>
              <c:f>Graph!$B$1024:$B$1142</c:f>
              <c:numCache>
                <c:formatCode>General</c:formatCode>
                <c:ptCount val="119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29-45E0-85C6-69E9AD94B37A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Graph!$A$1023:$A$1143</c:f>
              <c:numCache>
                <c:formatCode>General</c:formatCode>
                <c:ptCount val="121"/>
                <c:pt idx="0">
                  <c:v>1022</c:v>
                </c:pt>
                <c:pt idx="1">
                  <c:v>1023</c:v>
                </c:pt>
                <c:pt idx="2">
                  <c:v>1024</c:v>
                </c:pt>
                <c:pt idx="3">
                  <c:v>1025</c:v>
                </c:pt>
                <c:pt idx="4">
                  <c:v>1026</c:v>
                </c:pt>
                <c:pt idx="5">
                  <c:v>1027</c:v>
                </c:pt>
                <c:pt idx="6">
                  <c:v>1028</c:v>
                </c:pt>
                <c:pt idx="7">
                  <c:v>1029</c:v>
                </c:pt>
                <c:pt idx="8">
                  <c:v>1030</c:v>
                </c:pt>
                <c:pt idx="9">
                  <c:v>1031</c:v>
                </c:pt>
                <c:pt idx="10">
                  <c:v>1032</c:v>
                </c:pt>
                <c:pt idx="11">
                  <c:v>1033</c:v>
                </c:pt>
                <c:pt idx="12">
                  <c:v>1034</c:v>
                </c:pt>
                <c:pt idx="13">
                  <c:v>1035</c:v>
                </c:pt>
                <c:pt idx="14">
                  <c:v>1036</c:v>
                </c:pt>
                <c:pt idx="15">
                  <c:v>1037</c:v>
                </c:pt>
                <c:pt idx="16">
                  <c:v>1038</c:v>
                </c:pt>
                <c:pt idx="17">
                  <c:v>1039</c:v>
                </c:pt>
                <c:pt idx="18">
                  <c:v>1040</c:v>
                </c:pt>
                <c:pt idx="19">
                  <c:v>1041</c:v>
                </c:pt>
                <c:pt idx="20">
                  <c:v>1042</c:v>
                </c:pt>
                <c:pt idx="21">
                  <c:v>1043</c:v>
                </c:pt>
                <c:pt idx="22">
                  <c:v>1044</c:v>
                </c:pt>
                <c:pt idx="23">
                  <c:v>1045</c:v>
                </c:pt>
                <c:pt idx="24">
                  <c:v>1046</c:v>
                </c:pt>
                <c:pt idx="25">
                  <c:v>1047</c:v>
                </c:pt>
                <c:pt idx="26">
                  <c:v>1048</c:v>
                </c:pt>
                <c:pt idx="27">
                  <c:v>1049</c:v>
                </c:pt>
                <c:pt idx="28">
                  <c:v>1050</c:v>
                </c:pt>
                <c:pt idx="29">
                  <c:v>1051</c:v>
                </c:pt>
                <c:pt idx="30">
                  <c:v>1052</c:v>
                </c:pt>
                <c:pt idx="31">
                  <c:v>1053</c:v>
                </c:pt>
                <c:pt idx="32">
                  <c:v>1054</c:v>
                </c:pt>
                <c:pt idx="33">
                  <c:v>1055</c:v>
                </c:pt>
                <c:pt idx="34">
                  <c:v>1056</c:v>
                </c:pt>
                <c:pt idx="35">
                  <c:v>1057</c:v>
                </c:pt>
                <c:pt idx="36">
                  <c:v>1058</c:v>
                </c:pt>
                <c:pt idx="37">
                  <c:v>1059</c:v>
                </c:pt>
                <c:pt idx="38">
                  <c:v>1060</c:v>
                </c:pt>
                <c:pt idx="39">
                  <c:v>1061</c:v>
                </c:pt>
                <c:pt idx="40">
                  <c:v>1062</c:v>
                </c:pt>
                <c:pt idx="41">
                  <c:v>1063</c:v>
                </c:pt>
                <c:pt idx="42">
                  <c:v>1064</c:v>
                </c:pt>
                <c:pt idx="43">
                  <c:v>1065</c:v>
                </c:pt>
                <c:pt idx="44">
                  <c:v>1066</c:v>
                </c:pt>
                <c:pt idx="45">
                  <c:v>1067</c:v>
                </c:pt>
                <c:pt idx="46">
                  <c:v>1068</c:v>
                </c:pt>
                <c:pt idx="47">
                  <c:v>1069</c:v>
                </c:pt>
                <c:pt idx="48">
                  <c:v>1070</c:v>
                </c:pt>
                <c:pt idx="49">
                  <c:v>1071</c:v>
                </c:pt>
                <c:pt idx="50">
                  <c:v>1072</c:v>
                </c:pt>
                <c:pt idx="51">
                  <c:v>1073</c:v>
                </c:pt>
                <c:pt idx="52">
                  <c:v>1074</c:v>
                </c:pt>
                <c:pt idx="53">
                  <c:v>1075</c:v>
                </c:pt>
                <c:pt idx="54">
                  <c:v>1076</c:v>
                </c:pt>
                <c:pt idx="55">
                  <c:v>1077</c:v>
                </c:pt>
                <c:pt idx="56">
                  <c:v>1078</c:v>
                </c:pt>
                <c:pt idx="57">
                  <c:v>1079</c:v>
                </c:pt>
                <c:pt idx="58">
                  <c:v>1080</c:v>
                </c:pt>
                <c:pt idx="59">
                  <c:v>1081</c:v>
                </c:pt>
                <c:pt idx="60">
                  <c:v>1082</c:v>
                </c:pt>
                <c:pt idx="61">
                  <c:v>1083</c:v>
                </c:pt>
                <c:pt idx="62">
                  <c:v>1084</c:v>
                </c:pt>
                <c:pt idx="63">
                  <c:v>1085</c:v>
                </c:pt>
                <c:pt idx="64">
                  <c:v>1086</c:v>
                </c:pt>
                <c:pt idx="65">
                  <c:v>1087</c:v>
                </c:pt>
                <c:pt idx="66">
                  <c:v>1088</c:v>
                </c:pt>
                <c:pt idx="67">
                  <c:v>1089</c:v>
                </c:pt>
                <c:pt idx="68">
                  <c:v>1090</c:v>
                </c:pt>
                <c:pt idx="69">
                  <c:v>1091</c:v>
                </c:pt>
                <c:pt idx="70">
                  <c:v>1092</c:v>
                </c:pt>
                <c:pt idx="71">
                  <c:v>1093</c:v>
                </c:pt>
                <c:pt idx="72">
                  <c:v>1094</c:v>
                </c:pt>
                <c:pt idx="73">
                  <c:v>1095</c:v>
                </c:pt>
                <c:pt idx="74">
                  <c:v>1096</c:v>
                </c:pt>
                <c:pt idx="75">
                  <c:v>1097</c:v>
                </c:pt>
                <c:pt idx="76">
                  <c:v>1098</c:v>
                </c:pt>
                <c:pt idx="77">
                  <c:v>1099</c:v>
                </c:pt>
                <c:pt idx="78">
                  <c:v>1100</c:v>
                </c:pt>
                <c:pt idx="79">
                  <c:v>1101</c:v>
                </c:pt>
                <c:pt idx="80">
                  <c:v>1102</c:v>
                </c:pt>
                <c:pt idx="81">
                  <c:v>1103</c:v>
                </c:pt>
                <c:pt idx="82">
                  <c:v>1104</c:v>
                </c:pt>
                <c:pt idx="83">
                  <c:v>1105</c:v>
                </c:pt>
                <c:pt idx="84">
                  <c:v>1106</c:v>
                </c:pt>
                <c:pt idx="85">
                  <c:v>1107</c:v>
                </c:pt>
                <c:pt idx="86">
                  <c:v>1108</c:v>
                </c:pt>
                <c:pt idx="87">
                  <c:v>1109</c:v>
                </c:pt>
                <c:pt idx="88">
                  <c:v>1110</c:v>
                </c:pt>
                <c:pt idx="89">
                  <c:v>1111</c:v>
                </c:pt>
                <c:pt idx="90">
                  <c:v>1112</c:v>
                </c:pt>
                <c:pt idx="91">
                  <c:v>1113</c:v>
                </c:pt>
                <c:pt idx="92">
                  <c:v>1114</c:v>
                </c:pt>
                <c:pt idx="93">
                  <c:v>1115</c:v>
                </c:pt>
                <c:pt idx="94">
                  <c:v>1116</c:v>
                </c:pt>
                <c:pt idx="95">
                  <c:v>1117</c:v>
                </c:pt>
                <c:pt idx="96">
                  <c:v>1118</c:v>
                </c:pt>
                <c:pt idx="97">
                  <c:v>1119</c:v>
                </c:pt>
                <c:pt idx="98">
                  <c:v>1120</c:v>
                </c:pt>
                <c:pt idx="99">
                  <c:v>1121</c:v>
                </c:pt>
                <c:pt idx="100">
                  <c:v>1122</c:v>
                </c:pt>
                <c:pt idx="101">
                  <c:v>1123</c:v>
                </c:pt>
                <c:pt idx="102">
                  <c:v>1124</c:v>
                </c:pt>
                <c:pt idx="103">
                  <c:v>1125</c:v>
                </c:pt>
                <c:pt idx="104">
                  <c:v>1126</c:v>
                </c:pt>
                <c:pt idx="105">
                  <c:v>1127</c:v>
                </c:pt>
                <c:pt idx="106">
                  <c:v>1128</c:v>
                </c:pt>
                <c:pt idx="107">
                  <c:v>1129</c:v>
                </c:pt>
                <c:pt idx="108">
                  <c:v>1130</c:v>
                </c:pt>
                <c:pt idx="109">
                  <c:v>1131</c:v>
                </c:pt>
                <c:pt idx="110">
                  <c:v>1132</c:v>
                </c:pt>
                <c:pt idx="111">
                  <c:v>1133</c:v>
                </c:pt>
                <c:pt idx="112">
                  <c:v>1134</c:v>
                </c:pt>
                <c:pt idx="113">
                  <c:v>1135</c:v>
                </c:pt>
                <c:pt idx="114">
                  <c:v>1136</c:v>
                </c:pt>
                <c:pt idx="115">
                  <c:v>1137</c:v>
                </c:pt>
                <c:pt idx="116">
                  <c:v>1138</c:v>
                </c:pt>
                <c:pt idx="117">
                  <c:v>1139</c:v>
                </c:pt>
                <c:pt idx="118">
                  <c:v>1140</c:v>
                </c:pt>
                <c:pt idx="119">
                  <c:v>1141</c:v>
                </c:pt>
                <c:pt idx="120">
                  <c:v>1142</c:v>
                </c:pt>
              </c:numCache>
            </c:numRef>
          </c:xVal>
          <c:yVal>
            <c:numRef>
              <c:f>Graph!$C$1024:$C$1142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29-45E0-85C6-69E9AD94B37A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Graph!$A$1023:$A$1143</c:f>
              <c:numCache>
                <c:formatCode>General</c:formatCode>
                <c:ptCount val="121"/>
                <c:pt idx="0">
                  <c:v>1022</c:v>
                </c:pt>
                <c:pt idx="1">
                  <c:v>1023</c:v>
                </c:pt>
                <c:pt idx="2">
                  <c:v>1024</c:v>
                </c:pt>
                <c:pt idx="3">
                  <c:v>1025</c:v>
                </c:pt>
                <c:pt idx="4">
                  <c:v>1026</c:v>
                </c:pt>
                <c:pt idx="5">
                  <c:v>1027</c:v>
                </c:pt>
                <c:pt idx="6">
                  <c:v>1028</c:v>
                </c:pt>
                <c:pt idx="7">
                  <c:v>1029</c:v>
                </c:pt>
                <c:pt idx="8">
                  <c:v>1030</c:v>
                </c:pt>
                <c:pt idx="9">
                  <c:v>1031</c:v>
                </c:pt>
                <c:pt idx="10">
                  <c:v>1032</c:v>
                </c:pt>
                <c:pt idx="11">
                  <c:v>1033</c:v>
                </c:pt>
                <c:pt idx="12">
                  <c:v>1034</c:v>
                </c:pt>
                <c:pt idx="13">
                  <c:v>1035</c:v>
                </c:pt>
                <c:pt idx="14">
                  <c:v>1036</c:v>
                </c:pt>
                <c:pt idx="15">
                  <c:v>1037</c:v>
                </c:pt>
                <c:pt idx="16">
                  <c:v>1038</c:v>
                </c:pt>
                <c:pt idx="17">
                  <c:v>1039</c:v>
                </c:pt>
                <c:pt idx="18">
                  <c:v>1040</c:v>
                </c:pt>
                <c:pt idx="19">
                  <c:v>1041</c:v>
                </c:pt>
                <c:pt idx="20">
                  <c:v>1042</c:v>
                </c:pt>
                <c:pt idx="21">
                  <c:v>1043</c:v>
                </c:pt>
                <c:pt idx="22">
                  <c:v>1044</c:v>
                </c:pt>
                <c:pt idx="23">
                  <c:v>1045</c:v>
                </c:pt>
                <c:pt idx="24">
                  <c:v>1046</c:v>
                </c:pt>
                <c:pt idx="25">
                  <c:v>1047</c:v>
                </c:pt>
                <c:pt idx="26">
                  <c:v>1048</c:v>
                </c:pt>
                <c:pt idx="27">
                  <c:v>1049</c:v>
                </c:pt>
                <c:pt idx="28">
                  <c:v>1050</c:v>
                </c:pt>
                <c:pt idx="29">
                  <c:v>1051</c:v>
                </c:pt>
                <c:pt idx="30">
                  <c:v>1052</c:v>
                </c:pt>
                <c:pt idx="31">
                  <c:v>1053</c:v>
                </c:pt>
                <c:pt idx="32">
                  <c:v>1054</c:v>
                </c:pt>
                <c:pt idx="33">
                  <c:v>1055</c:v>
                </c:pt>
                <c:pt idx="34">
                  <c:v>1056</c:v>
                </c:pt>
                <c:pt idx="35">
                  <c:v>1057</c:v>
                </c:pt>
                <c:pt idx="36">
                  <c:v>1058</c:v>
                </c:pt>
                <c:pt idx="37">
                  <c:v>1059</c:v>
                </c:pt>
                <c:pt idx="38">
                  <c:v>1060</c:v>
                </c:pt>
                <c:pt idx="39">
                  <c:v>1061</c:v>
                </c:pt>
                <c:pt idx="40">
                  <c:v>1062</c:v>
                </c:pt>
                <c:pt idx="41">
                  <c:v>1063</c:v>
                </c:pt>
                <c:pt idx="42">
                  <c:v>1064</c:v>
                </c:pt>
                <c:pt idx="43">
                  <c:v>1065</c:v>
                </c:pt>
                <c:pt idx="44">
                  <c:v>1066</c:v>
                </c:pt>
                <c:pt idx="45">
                  <c:v>1067</c:v>
                </c:pt>
                <c:pt idx="46">
                  <c:v>1068</c:v>
                </c:pt>
                <c:pt idx="47">
                  <c:v>1069</c:v>
                </c:pt>
                <c:pt idx="48">
                  <c:v>1070</c:v>
                </c:pt>
                <c:pt idx="49">
                  <c:v>1071</c:v>
                </c:pt>
                <c:pt idx="50">
                  <c:v>1072</c:v>
                </c:pt>
                <c:pt idx="51">
                  <c:v>1073</c:v>
                </c:pt>
                <c:pt idx="52">
                  <c:v>1074</c:v>
                </c:pt>
                <c:pt idx="53">
                  <c:v>1075</c:v>
                </c:pt>
                <c:pt idx="54">
                  <c:v>1076</c:v>
                </c:pt>
                <c:pt idx="55">
                  <c:v>1077</c:v>
                </c:pt>
                <c:pt idx="56">
                  <c:v>1078</c:v>
                </c:pt>
                <c:pt idx="57">
                  <c:v>1079</c:v>
                </c:pt>
                <c:pt idx="58">
                  <c:v>1080</c:v>
                </c:pt>
                <c:pt idx="59">
                  <c:v>1081</c:v>
                </c:pt>
                <c:pt idx="60">
                  <c:v>1082</c:v>
                </c:pt>
                <c:pt idx="61">
                  <c:v>1083</c:v>
                </c:pt>
                <c:pt idx="62">
                  <c:v>1084</c:v>
                </c:pt>
                <c:pt idx="63">
                  <c:v>1085</c:v>
                </c:pt>
                <c:pt idx="64">
                  <c:v>1086</c:v>
                </c:pt>
                <c:pt idx="65">
                  <c:v>1087</c:v>
                </c:pt>
                <c:pt idx="66">
                  <c:v>1088</c:v>
                </c:pt>
                <c:pt idx="67">
                  <c:v>1089</c:v>
                </c:pt>
                <c:pt idx="68">
                  <c:v>1090</c:v>
                </c:pt>
                <c:pt idx="69">
                  <c:v>1091</c:v>
                </c:pt>
                <c:pt idx="70">
                  <c:v>1092</c:v>
                </c:pt>
                <c:pt idx="71">
                  <c:v>1093</c:v>
                </c:pt>
                <c:pt idx="72">
                  <c:v>1094</c:v>
                </c:pt>
                <c:pt idx="73">
                  <c:v>1095</c:v>
                </c:pt>
                <c:pt idx="74">
                  <c:v>1096</c:v>
                </c:pt>
                <c:pt idx="75">
                  <c:v>1097</c:v>
                </c:pt>
                <c:pt idx="76">
                  <c:v>1098</c:v>
                </c:pt>
                <c:pt idx="77">
                  <c:v>1099</c:v>
                </c:pt>
                <c:pt idx="78">
                  <c:v>1100</c:v>
                </c:pt>
                <c:pt idx="79">
                  <c:v>1101</c:v>
                </c:pt>
                <c:pt idx="80">
                  <c:v>1102</c:v>
                </c:pt>
                <c:pt idx="81">
                  <c:v>1103</c:v>
                </c:pt>
                <c:pt idx="82">
                  <c:v>1104</c:v>
                </c:pt>
                <c:pt idx="83">
                  <c:v>1105</c:v>
                </c:pt>
                <c:pt idx="84">
                  <c:v>1106</c:v>
                </c:pt>
                <c:pt idx="85">
                  <c:v>1107</c:v>
                </c:pt>
                <c:pt idx="86">
                  <c:v>1108</c:v>
                </c:pt>
                <c:pt idx="87">
                  <c:v>1109</c:v>
                </c:pt>
                <c:pt idx="88">
                  <c:v>1110</c:v>
                </c:pt>
                <c:pt idx="89">
                  <c:v>1111</c:v>
                </c:pt>
                <c:pt idx="90">
                  <c:v>1112</c:v>
                </c:pt>
                <c:pt idx="91">
                  <c:v>1113</c:v>
                </c:pt>
                <c:pt idx="92">
                  <c:v>1114</c:v>
                </c:pt>
                <c:pt idx="93">
                  <c:v>1115</c:v>
                </c:pt>
                <c:pt idx="94">
                  <c:v>1116</c:v>
                </c:pt>
                <c:pt idx="95">
                  <c:v>1117</c:v>
                </c:pt>
                <c:pt idx="96">
                  <c:v>1118</c:v>
                </c:pt>
                <c:pt idx="97">
                  <c:v>1119</c:v>
                </c:pt>
                <c:pt idx="98">
                  <c:v>1120</c:v>
                </c:pt>
                <c:pt idx="99">
                  <c:v>1121</c:v>
                </c:pt>
                <c:pt idx="100">
                  <c:v>1122</c:v>
                </c:pt>
                <c:pt idx="101">
                  <c:v>1123</c:v>
                </c:pt>
                <c:pt idx="102">
                  <c:v>1124</c:v>
                </c:pt>
                <c:pt idx="103">
                  <c:v>1125</c:v>
                </c:pt>
                <c:pt idx="104">
                  <c:v>1126</c:v>
                </c:pt>
                <c:pt idx="105">
                  <c:v>1127</c:v>
                </c:pt>
                <c:pt idx="106">
                  <c:v>1128</c:v>
                </c:pt>
                <c:pt idx="107">
                  <c:v>1129</c:v>
                </c:pt>
                <c:pt idx="108">
                  <c:v>1130</c:v>
                </c:pt>
                <c:pt idx="109">
                  <c:v>1131</c:v>
                </c:pt>
                <c:pt idx="110">
                  <c:v>1132</c:v>
                </c:pt>
                <c:pt idx="111">
                  <c:v>1133</c:v>
                </c:pt>
                <c:pt idx="112">
                  <c:v>1134</c:v>
                </c:pt>
                <c:pt idx="113">
                  <c:v>1135</c:v>
                </c:pt>
                <c:pt idx="114">
                  <c:v>1136</c:v>
                </c:pt>
                <c:pt idx="115">
                  <c:v>1137</c:v>
                </c:pt>
                <c:pt idx="116">
                  <c:v>1138</c:v>
                </c:pt>
                <c:pt idx="117">
                  <c:v>1139</c:v>
                </c:pt>
                <c:pt idx="118">
                  <c:v>1140</c:v>
                </c:pt>
                <c:pt idx="119">
                  <c:v>1141</c:v>
                </c:pt>
                <c:pt idx="120">
                  <c:v>1142</c:v>
                </c:pt>
              </c:numCache>
            </c:numRef>
          </c:xVal>
          <c:yVal>
            <c:numRef>
              <c:f>Graph!$E$1024:$E$1142</c:f>
              <c:numCache>
                <c:formatCode>General</c:formatCode>
                <c:ptCount val="119"/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29-45E0-85C6-69E9AD94B37A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Graph!$A$1023:$A$1143</c:f>
              <c:numCache>
                <c:formatCode>General</c:formatCode>
                <c:ptCount val="121"/>
                <c:pt idx="0">
                  <c:v>1022</c:v>
                </c:pt>
                <c:pt idx="1">
                  <c:v>1023</c:v>
                </c:pt>
                <c:pt idx="2">
                  <c:v>1024</c:v>
                </c:pt>
                <c:pt idx="3">
                  <c:v>1025</c:v>
                </c:pt>
                <c:pt idx="4">
                  <c:v>1026</c:v>
                </c:pt>
                <c:pt idx="5">
                  <c:v>1027</c:v>
                </c:pt>
                <c:pt idx="6">
                  <c:v>1028</c:v>
                </c:pt>
                <c:pt idx="7">
                  <c:v>1029</c:v>
                </c:pt>
                <c:pt idx="8">
                  <c:v>1030</c:v>
                </c:pt>
                <c:pt idx="9">
                  <c:v>1031</c:v>
                </c:pt>
                <c:pt idx="10">
                  <c:v>1032</c:v>
                </c:pt>
                <c:pt idx="11">
                  <c:v>1033</c:v>
                </c:pt>
                <c:pt idx="12">
                  <c:v>1034</c:v>
                </c:pt>
                <c:pt idx="13">
                  <c:v>1035</c:v>
                </c:pt>
                <c:pt idx="14">
                  <c:v>1036</c:v>
                </c:pt>
                <c:pt idx="15">
                  <c:v>1037</c:v>
                </c:pt>
                <c:pt idx="16">
                  <c:v>1038</c:v>
                </c:pt>
                <c:pt idx="17">
                  <c:v>1039</c:v>
                </c:pt>
                <c:pt idx="18">
                  <c:v>1040</c:v>
                </c:pt>
                <c:pt idx="19">
                  <c:v>1041</c:v>
                </c:pt>
                <c:pt idx="20">
                  <c:v>1042</c:v>
                </c:pt>
                <c:pt idx="21">
                  <c:v>1043</c:v>
                </c:pt>
                <c:pt idx="22">
                  <c:v>1044</c:v>
                </c:pt>
                <c:pt idx="23">
                  <c:v>1045</c:v>
                </c:pt>
                <c:pt idx="24">
                  <c:v>1046</c:v>
                </c:pt>
                <c:pt idx="25">
                  <c:v>1047</c:v>
                </c:pt>
                <c:pt idx="26">
                  <c:v>1048</c:v>
                </c:pt>
                <c:pt idx="27">
                  <c:v>1049</c:v>
                </c:pt>
                <c:pt idx="28">
                  <c:v>1050</c:v>
                </c:pt>
                <c:pt idx="29">
                  <c:v>1051</c:v>
                </c:pt>
                <c:pt idx="30">
                  <c:v>1052</c:v>
                </c:pt>
                <c:pt idx="31">
                  <c:v>1053</c:v>
                </c:pt>
                <c:pt idx="32">
                  <c:v>1054</c:v>
                </c:pt>
                <c:pt idx="33">
                  <c:v>1055</c:v>
                </c:pt>
                <c:pt idx="34">
                  <c:v>1056</c:v>
                </c:pt>
                <c:pt idx="35">
                  <c:v>1057</c:v>
                </c:pt>
                <c:pt idx="36">
                  <c:v>1058</c:v>
                </c:pt>
                <c:pt idx="37">
                  <c:v>1059</c:v>
                </c:pt>
                <c:pt idx="38">
                  <c:v>1060</c:v>
                </c:pt>
                <c:pt idx="39">
                  <c:v>1061</c:v>
                </c:pt>
                <c:pt idx="40">
                  <c:v>1062</c:v>
                </c:pt>
                <c:pt idx="41">
                  <c:v>1063</c:v>
                </c:pt>
                <c:pt idx="42">
                  <c:v>1064</c:v>
                </c:pt>
                <c:pt idx="43">
                  <c:v>1065</c:v>
                </c:pt>
                <c:pt idx="44">
                  <c:v>1066</c:v>
                </c:pt>
                <c:pt idx="45">
                  <c:v>1067</c:v>
                </c:pt>
                <c:pt idx="46">
                  <c:v>1068</c:v>
                </c:pt>
                <c:pt idx="47">
                  <c:v>1069</c:v>
                </c:pt>
                <c:pt idx="48">
                  <c:v>1070</c:v>
                </c:pt>
                <c:pt idx="49">
                  <c:v>1071</c:v>
                </c:pt>
                <c:pt idx="50">
                  <c:v>1072</c:v>
                </c:pt>
                <c:pt idx="51">
                  <c:v>1073</c:v>
                </c:pt>
                <c:pt idx="52">
                  <c:v>1074</c:v>
                </c:pt>
                <c:pt idx="53">
                  <c:v>1075</c:v>
                </c:pt>
                <c:pt idx="54">
                  <c:v>1076</c:v>
                </c:pt>
                <c:pt idx="55">
                  <c:v>1077</c:v>
                </c:pt>
                <c:pt idx="56">
                  <c:v>1078</c:v>
                </c:pt>
                <c:pt idx="57">
                  <c:v>1079</c:v>
                </c:pt>
                <c:pt idx="58">
                  <c:v>1080</c:v>
                </c:pt>
                <c:pt idx="59">
                  <c:v>1081</c:v>
                </c:pt>
                <c:pt idx="60">
                  <c:v>1082</c:v>
                </c:pt>
                <c:pt idx="61">
                  <c:v>1083</c:v>
                </c:pt>
                <c:pt idx="62">
                  <c:v>1084</c:v>
                </c:pt>
                <c:pt idx="63">
                  <c:v>1085</c:v>
                </c:pt>
                <c:pt idx="64">
                  <c:v>1086</c:v>
                </c:pt>
                <c:pt idx="65">
                  <c:v>1087</c:v>
                </c:pt>
                <c:pt idx="66">
                  <c:v>1088</c:v>
                </c:pt>
                <c:pt idx="67">
                  <c:v>1089</c:v>
                </c:pt>
                <c:pt idx="68">
                  <c:v>1090</c:v>
                </c:pt>
                <c:pt idx="69">
                  <c:v>1091</c:v>
                </c:pt>
                <c:pt idx="70">
                  <c:v>1092</c:v>
                </c:pt>
                <c:pt idx="71">
                  <c:v>1093</c:v>
                </c:pt>
                <c:pt idx="72">
                  <c:v>1094</c:v>
                </c:pt>
                <c:pt idx="73">
                  <c:v>1095</c:v>
                </c:pt>
                <c:pt idx="74">
                  <c:v>1096</c:v>
                </c:pt>
                <c:pt idx="75">
                  <c:v>1097</c:v>
                </c:pt>
                <c:pt idx="76">
                  <c:v>1098</c:v>
                </c:pt>
                <c:pt idx="77">
                  <c:v>1099</c:v>
                </c:pt>
                <c:pt idx="78">
                  <c:v>1100</c:v>
                </c:pt>
                <c:pt idx="79">
                  <c:v>1101</c:v>
                </c:pt>
                <c:pt idx="80">
                  <c:v>1102</c:v>
                </c:pt>
                <c:pt idx="81">
                  <c:v>1103</c:v>
                </c:pt>
                <c:pt idx="82">
                  <c:v>1104</c:v>
                </c:pt>
                <c:pt idx="83">
                  <c:v>1105</c:v>
                </c:pt>
                <c:pt idx="84">
                  <c:v>1106</c:v>
                </c:pt>
                <c:pt idx="85">
                  <c:v>1107</c:v>
                </c:pt>
                <c:pt idx="86">
                  <c:v>1108</c:v>
                </c:pt>
                <c:pt idx="87">
                  <c:v>1109</c:v>
                </c:pt>
                <c:pt idx="88">
                  <c:v>1110</c:v>
                </c:pt>
                <c:pt idx="89">
                  <c:v>1111</c:v>
                </c:pt>
                <c:pt idx="90">
                  <c:v>1112</c:v>
                </c:pt>
                <c:pt idx="91">
                  <c:v>1113</c:v>
                </c:pt>
                <c:pt idx="92">
                  <c:v>1114</c:v>
                </c:pt>
                <c:pt idx="93">
                  <c:v>1115</c:v>
                </c:pt>
                <c:pt idx="94">
                  <c:v>1116</c:v>
                </c:pt>
                <c:pt idx="95">
                  <c:v>1117</c:v>
                </c:pt>
                <c:pt idx="96">
                  <c:v>1118</c:v>
                </c:pt>
                <c:pt idx="97">
                  <c:v>1119</c:v>
                </c:pt>
                <c:pt idx="98">
                  <c:v>1120</c:v>
                </c:pt>
                <c:pt idx="99">
                  <c:v>1121</c:v>
                </c:pt>
                <c:pt idx="100">
                  <c:v>1122</c:v>
                </c:pt>
                <c:pt idx="101">
                  <c:v>1123</c:v>
                </c:pt>
                <c:pt idx="102">
                  <c:v>1124</c:v>
                </c:pt>
                <c:pt idx="103">
                  <c:v>1125</c:v>
                </c:pt>
                <c:pt idx="104">
                  <c:v>1126</c:v>
                </c:pt>
                <c:pt idx="105">
                  <c:v>1127</c:v>
                </c:pt>
                <c:pt idx="106">
                  <c:v>1128</c:v>
                </c:pt>
                <c:pt idx="107">
                  <c:v>1129</c:v>
                </c:pt>
                <c:pt idx="108">
                  <c:v>1130</c:v>
                </c:pt>
                <c:pt idx="109">
                  <c:v>1131</c:v>
                </c:pt>
                <c:pt idx="110">
                  <c:v>1132</c:v>
                </c:pt>
                <c:pt idx="111">
                  <c:v>1133</c:v>
                </c:pt>
                <c:pt idx="112">
                  <c:v>1134</c:v>
                </c:pt>
                <c:pt idx="113">
                  <c:v>1135</c:v>
                </c:pt>
                <c:pt idx="114">
                  <c:v>1136</c:v>
                </c:pt>
                <c:pt idx="115">
                  <c:v>1137</c:v>
                </c:pt>
                <c:pt idx="116">
                  <c:v>1138</c:v>
                </c:pt>
                <c:pt idx="117">
                  <c:v>1139</c:v>
                </c:pt>
                <c:pt idx="118">
                  <c:v>1140</c:v>
                </c:pt>
                <c:pt idx="119">
                  <c:v>1141</c:v>
                </c:pt>
                <c:pt idx="120">
                  <c:v>1142</c:v>
                </c:pt>
              </c:numCache>
            </c:numRef>
          </c:xVal>
          <c:yVal>
            <c:numRef>
              <c:f>Graph!$G$1024:$G$1142</c:f>
              <c:numCache>
                <c:formatCode>General</c:formatCode>
                <c:ptCount val="1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29-45E0-85C6-69E9AD94B37A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Graph!$A$1023:$A$1143</c:f>
              <c:numCache>
                <c:formatCode>General</c:formatCode>
                <c:ptCount val="121"/>
                <c:pt idx="0">
                  <c:v>1022</c:v>
                </c:pt>
                <c:pt idx="1">
                  <c:v>1023</c:v>
                </c:pt>
                <c:pt idx="2">
                  <c:v>1024</c:v>
                </c:pt>
                <c:pt idx="3">
                  <c:v>1025</c:v>
                </c:pt>
                <c:pt idx="4">
                  <c:v>1026</c:v>
                </c:pt>
                <c:pt idx="5">
                  <c:v>1027</c:v>
                </c:pt>
                <c:pt idx="6">
                  <c:v>1028</c:v>
                </c:pt>
                <c:pt idx="7">
                  <c:v>1029</c:v>
                </c:pt>
                <c:pt idx="8">
                  <c:v>1030</c:v>
                </c:pt>
                <c:pt idx="9">
                  <c:v>1031</c:v>
                </c:pt>
                <c:pt idx="10">
                  <c:v>1032</c:v>
                </c:pt>
                <c:pt idx="11">
                  <c:v>1033</c:v>
                </c:pt>
                <c:pt idx="12">
                  <c:v>1034</c:v>
                </c:pt>
                <c:pt idx="13">
                  <c:v>1035</c:v>
                </c:pt>
                <c:pt idx="14">
                  <c:v>1036</c:v>
                </c:pt>
                <c:pt idx="15">
                  <c:v>1037</c:v>
                </c:pt>
                <c:pt idx="16">
                  <c:v>1038</c:v>
                </c:pt>
                <c:pt idx="17">
                  <c:v>1039</c:v>
                </c:pt>
                <c:pt idx="18">
                  <c:v>1040</c:v>
                </c:pt>
                <c:pt idx="19">
                  <c:v>1041</c:v>
                </c:pt>
                <c:pt idx="20">
                  <c:v>1042</c:v>
                </c:pt>
                <c:pt idx="21">
                  <c:v>1043</c:v>
                </c:pt>
                <c:pt idx="22">
                  <c:v>1044</c:v>
                </c:pt>
                <c:pt idx="23">
                  <c:v>1045</c:v>
                </c:pt>
                <c:pt idx="24">
                  <c:v>1046</c:v>
                </c:pt>
                <c:pt idx="25">
                  <c:v>1047</c:v>
                </c:pt>
                <c:pt idx="26">
                  <c:v>1048</c:v>
                </c:pt>
                <c:pt idx="27">
                  <c:v>1049</c:v>
                </c:pt>
                <c:pt idx="28">
                  <c:v>1050</c:v>
                </c:pt>
                <c:pt idx="29">
                  <c:v>1051</c:v>
                </c:pt>
                <c:pt idx="30">
                  <c:v>1052</c:v>
                </c:pt>
                <c:pt idx="31">
                  <c:v>1053</c:v>
                </c:pt>
                <c:pt idx="32">
                  <c:v>1054</c:v>
                </c:pt>
                <c:pt idx="33">
                  <c:v>1055</c:v>
                </c:pt>
                <c:pt idx="34">
                  <c:v>1056</c:v>
                </c:pt>
                <c:pt idx="35">
                  <c:v>1057</c:v>
                </c:pt>
                <c:pt idx="36">
                  <c:v>1058</c:v>
                </c:pt>
                <c:pt idx="37">
                  <c:v>1059</c:v>
                </c:pt>
                <c:pt idx="38">
                  <c:v>1060</c:v>
                </c:pt>
                <c:pt idx="39">
                  <c:v>1061</c:v>
                </c:pt>
                <c:pt idx="40">
                  <c:v>1062</c:v>
                </c:pt>
                <c:pt idx="41">
                  <c:v>1063</c:v>
                </c:pt>
                <c:pt idx="42">
                  <c:v>1064</c:v>
                </c:pt>
                <c:pt idx="43">
                  <c:v>1065</c:v>
                </c:pt>
                <c:pt idx="44">
                  <c:v>1066</c:v>
                </c:pt>
                <c:pt idx="45">
                  <c:v>1067</c:v>
                </c:pt>
                <c:pt idx="46">
                  <c:v>1068</c:v>
                </c:pt>
                <c:pt idx="47">
                  <c:v>1069</c:v>
                </c:pt>
                <c:pt idx="48">
                  <c:v>1070</c:v>
                </c:pt>
                <c:pt idx="49">
                  <c:v>1071</c:v>
                </c:pt>
                <c:pt idx="50">
                  <c:v>1072</c:v>
                </c:pt>
                <c:pt idx="51">
                  <c:v>1073</c:v>
                </c:pt>
                <c:pt idx="52">
                  <c:v>1074</c:v>
                </c:pt>
                <c:pt idx="53">
                  <c:v>1075</c:v>
                </c:pt>
                <c:pt idx="54">
                  <c:v>1076</c:v>
                </c:pt>
                <c:pt idx="55">
                  <c:v>1077</c:v>
                </c:pt>
                <c:pt idx="56">
                  <c:v>1078</c:v>
                </c:pt>
                <c:pt idx="57">
                  <c:v>1079</c:v>
                </c:pt>
                <c:pt idx="58">
                  <c:v>1080</c:v>
                </c:pt>
                <c:pt idx="59">
                  <c:v>1081</c:v>
                </c:pt>
                <c:pt idx="60">
                  <c:v>1082</c:v>
                </c:pt>
                <c:pt idx="61">
                  <c:v>1083</c:v>
                </c:pt>
                <c:pt idx="62">
                  <c:v>1084</c:v>
                </c:pt>
                <c:pt idx="63">
                  <c:v>1085</c:v>
                </c:pt>
                <c:pt idx="64">
                  <c:v>1086</c:v>
                </c:pt>
                <c:pt idx="65">
                  <c:v>1087</c:v>
                </c:pt>
                <c:pt idx="66">
                  <c:v>1088</c:v>
                </c:pt>
                <c:pt idx="67">
                  <c:v>1089</c:v>
                </c:pt>
                <c:pt idx="68">
                  <c:v>1090</c:v>
                </c:pt>
                <c:pt idx="69">
                  <c:v>1091</c:v>
                </c:pt>
                <c:pt idx="70">
                  <c:v>1092</c:v>
                </c:pt>
                <c:pt idx="71">
                  <c:v>1093</c:v>
                </c:pt>
                <c:pt idx="72">
                  <c:v>1094</c:v>
                </c:pt>
                <c:pt idx="73">
                  <c:v>1095</c:v>
                </c:pt>
                <c:pt idx="74">
                  <c:v>1096</c:v>
                </c:pt>
                <c:pt idx="75">
                  <c:v>1097</c:v>
                </c:pt>
                <c:pt idx="76">
                  <c:v>1098</c:v>
                </c:pt>
                <c:pt idx="77">
                  <c:v>1099</c:v>
                </c:pt>
                <c:pt idx="78">
                  <c:v>1100</c:v>
                </c:pt>
                <c:pt idx="79">
                  <c:v>1101</c:v>
                </c:pt>
                <c:pt idx="80">
                  <c:v>1102</c:v>
                </c:pt>
                <c:pt idx="81">
                  <c:v>1103</c:v>
                </c:pt>
                <c:pt idx="82">
                  <c:v>1104</c:v>
                </c:pt>
                <c:pt idx="83">
                  <c:v>1105</c:v>
                </c:pt>
                <c:pt idx="84">
                  <c:v>1106</c:v>
                </c:pt>
                <c:pt idx="85">
                  <c:v>1107</c:v>
                </c:pt>
                <c:pt idx="86">
                  <c:v>1108</c:v>
                </c:pt>
                <c:pt idx="87">
                  <c:v>1109</c:v>
                </c:pt>
                <c:pt idx="88">
                  <c:v>1110</c:v>
                </c:pt>
                <c:pt idx="89">
                  <c:v>1111</c:v>
                </c:pt>
                <c:pt idx="90">
                  <c:v>1112</c:v>
                </c:pt>
                <c:pt idx="91">
                  <c:v>1113</c:v>
                </c:pt>
                <c:pt idx="92">
                  <c:v>1114</c:v>
                </c:pt>
                <c:pt idx="93">
                  <c:v>1115</c:v>
                </c:pt>
                <c:pt idx="94">
                  <c:v>1116</c:v>
                </c:pt>
                <c:pt idx="95">
                  <c:v>1117</c:v>
                </c:pt>
                <c:pt idx="96">
                  <c:v>1118</c:v>
                </c:pt>
                <c:pt idx="97">
                  <c:v>1119</c:v>
                </c:pt>
                <c:pt idx="98">
                  <c:v>1120</c:v>
                </c:pt>
                <c:pt idx="99">
                  <c:v>1121</c:v>
                </c:pt>
                <c:pt idx="100">
                  <c:v>1122</c:v>
                </c:pt>
                <c:pt idx="101">
                  <c:v>1123</c:v>
                </c:pt>
                <c:pt idx="102">
                  <c:v>1124</c:v>
                </c:pt>
                <c:pt idx="103">
                  <c:v>1125</c:v>
                </c:pt>
                <c:pt idx="104">
                  <c:v>1126</c:v>
                </c:pt>
                <c:pt idx="105">
                  <c:v>1127</c:v>
                </c:pt>
                <c:pt idx="106">
                  <c:v>1128</c:v>
                </c:pt>
                <c:pt idx="107">
                  <c:v>1129</c:v>
                </c:pt>
                <c:pt idx="108">
                  <c:v>1130</c:v>
                </c:pt>
                <c:pt idx="109">
                  <c:v>1131</c:v>
                </c:pt>
                <c:pt idx="110">
                  <c:v>1132</c:v>
                </c:pt>
                <c:pt idx="111">
                  <c:v>1133</c:v>
                </c:pt>
                <c:pt idx="112">
                  <c:v>1134</c:v>
                </c:pt>
                <c:pt idx="113">
                  <c:v>1135</c:v>
                </c:pt>
                <c:pt idx="114">
                  <c:v>1136</c:v>
                </c:pt>
                <c:pt idx="115">
                  <c:v>1137</c:v>
                </c:pt>
                <c:pt idx="116">
                  <c:v>1138</c:v>
                </c:pt>
                <c:pt idx="117">
                  <c:v>1139</c:v>
                </c:pt>
                <c:pt idx="118">
                  <c:v>1140</c:v>
                </c:pt>
                <c:pt idx="119">
                  <c:v>1141</c:v>
                </c:pt>
                <c:pt idx="120">
                  <c:v>1142</c:v>
                </c:pt>
              </c:numCache>
            </c:numRef>
          </c:xVal>
          <c:yVal>
            <c:numRef>
              <c:f>Graph!$H$1024:$H$1142</c:f>
              <c:numCache>
                <c:formatCode>General</c:formatCode>
                <c:ptCount val="1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29-45E0-85C6-69E9AD94B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60848"/>
        <c:axId val="184382112"/>
      </c:scatterChart>
      <c:valAx>
        <c:axId val="183760848"/>
        <c:scaling>
          <c:orientation val="minMax"/>
          <c:max val="1142"/>
          <c:min val="1022"/>
        </c:scaling>
        <c:delete val="0"/>
        <c:axPos val="b"/>
        <c:numFmt formatCode="General" sourceLinked="1"/>
        <c:majorTickMark val="out"/>
        <c:minorTickMark val="none"/>
        <c:tickLblPos val="nextTo"/>
        <c:crossAx val="184382112"/>
        <c:crosses val="autoZero"/>
        <c:crossBetween val="midCat"/>
      </c:valAx>
      <c:valAx>
        <c:axId val="184382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37608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8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Graph!$A$1145:$A$1289</c:f>
              <c:numCache>
                <c:formatCode>General</c:formatCode>
                <c:ptCount val="145"/>
                <c:pt idx="0">
                  <c:v>1144</c:v>
                </c:pt>
                <c:pt idx="1">
                  <c:v>1145</c:v>
                </c:pt>
                <c:pt idx="2">
                  <c:v>1146</c:v>
                </c:pt>
                <c:pt idx="3">
                  <c:v>1147</c:v>
                </c:pt>
                <c:pt idx="4">
                  <c:v>1148</c:v>
                </c:pt>
                <c:pt idx="5">
                  <c:v>1149</c:v>
                </c:pt>
                <c:pt idx="6">
                  <c:v>1150</c:v>
                </c:pt>
                <c:pt idx="7">
                  <c:v>1151</c:v>
                </c:pt>
                <c:pt idx="8">
                  <c:v>1152</c:v>
                </c:pt>
                <c:pt idx="9">
                  <c:v>1153</c:v>
                </c:pt>
                <c:pt idx="10">
                  <c:v>1154</c:v>
                </c:pt>
                <c:pt idx="11">
                  <c:v>1155</c:v>
                </c:pt>
                <c:pt idx="12">
                  <c:v>1156</c:v>
                </c:pt>
                <c:pt idx="13">
                  <c:v>1157</c:v>
                </c:pt>
                <c:pt idx="14">
                  <c:v>1158</c:v>
                </c:pt>
                <c:pt idx="15">
                  <c:v>1159</c:v>
                </c:pt>
                <c:pt idx="16">
                  <c:v>1160</c:v>
                </c:pt>
                <c:pt idx="17">
                  <c:v>1161</c:v>
                </c:pt>
                <c:pt idx="18">
                  <c:v>1162</c:v>
                </c:pt>
                <c:pt idx="19">
                  <c:v>1163</c:v>
                </c:pt>
                <c:pt idx="20">
                  <c:v>1164</c:v>
                </c:pt>
                <c:pt idx="21">
                  <c:v>1165</c:v>
                </c:pt>
                <c:pt idx="22">
                  <c:v>1166</c:v>
                </c:pt>
                <c:pt idx="23">
                  <c:v>1167</c:v>
                </c:pt>
                <c:pt idx="24">
                  <c:v>1168</c:v>
                </c:pt>
                <c:pt idx="25">
                  <c:v>1169</c:v>
                </c:pt>
                <c:pt idx="26">
                  <c:v>1170</c:v>
                </c:pt>
                <c:pt idx="27">
                  <c:v>1171</c:v>
                </c:pt>
                <c:pt idx="28">
                  <c:v>1172</c:v>
                </c:pt>
                <c:pt idx="29">
                  <c:v>1173</c:v>
                </c:pt>
                <c:pt idx="30">
                  <c:v>1174</c:v>
                </c:pt>
                <c:pt idx="31">
                  <c:v>1175</c:v>
                </c:pt>
                <c:pt idx="32">
                  <c:v>1176</c:v>
                </c:pt>
                <c:pt idx="33">
                  <c:v>1177</c:v>
                </c:pt>
                <c:pt idx="34">
                  <c:v>1178</c:v>
                </c:pt>
                <c:pt idx="35">
                  <c:v>1179</c:v>
                </c:pt>
                <c:pt idx="36">
                  <c:v>1180</c:v>
                </c:pt>
                <c:pt idx="37">
                  <c:v>1181</c:v>
                </c:pt>
                <c:pt idx="38">
                  <c:v>1182</c:v>
                </c:pt>
                <c:pt idx="39">
                  <c:v>1183</c:v>
                </c:pt>
                <c:pt idx="40">
                  <c:v>1184</c:v>
                </c:pt>
                <c:pt idx="41">
                  <c:v>1185</c:v>
                </c:pt>
                <c:pt idx="42">
                  <c:v>1186</c:v>
                </c:pt>
                <c:pt idx="43">
                  <c:v>1187</c:v>
                </c:pt>
                <c:pt idx="44">
                  <c:v>1188</c:v>
                </c:pt>
                <c:pt idx="45">
                  <c:v>1189</c:v>
                </c:pt>
                <c:pt idx="46">
                  <c:v>1190</c:v>
                </c:pt>
                <c:pt idx="47">
                  <c:v>1191</c:v>
                </c:pt>
                <c:pt idx="48">
                  <c:v>1192</c:v>
                </c:pt>
                <c:pt idx="49">
                  <c:v>1193</c:v>
                </c:pt>
                <c:pt idx="50">
                  <c:v>1194</c:v>
                </c:pt>
                <c:pt idx="51">
                  <c:v>1195</c:v>
                </c:pt>
                <c:pt idx="52">
                  <c:v>1196</c:v>
                </c:pt>
                <c:pt idx="53">
                  <c:v>1197</c:v>
                </c:pt>
                <c:pt idx="54">
                  <c:v>1198</c:v>
                </c:pt>
                <c:pt idx="55">
                  <c:v>1199</c:v>
                </c:pt>
                <c:pt idx="56">
                  <c:v>1200</c:v>
                </c:pt>
                <c:pt idx="57">
                  <c:v>1201</c:v>
                </c:pt>
                <c:pt idx="58">
                  <c:v>1202</c:v>
                </c:pt>
                <c:pt idx="59">
                  <c:v>1203</c:v>
                </c:pt>
                <c:pt idx="60">
                  <c:v>1204</c:v>
                </c:pt>
                <c:pt idx="61">
                  <c:v>1205</c:v>
                </c:pt>
                <c:pt idx="62">
                  <c:v>1206</c:v>
                </c:pt>
                <c:pt idx="63">
                  <c:v>1207</c:v>
                </c:pt>
                <c:pt idx="64">
                  <c:v>1208</c:v>
                </c:pt>
                <c:pt idx="65">
                  <c:v>1209</c:v>
                </c:pt>
                <c:pt idx="66">
                  <c:v>1210</c:v>
                </c:pt>
                <c:pt idx="67">
                  <c:v>1211</c:v>
                </c:pt>
                <c:pt idx="68">
                  <c:v>1212</c:v>
                </c:pt>
                <c:pt idx="69">
                  <c:v>1213</c:v>
                </c:pt>
                <c:pt idx="70">
                  <c:v>1214</c:v>
                </c:pt>
                <c:pt idx="71">
                  <c:v>1215</c:v>
                </c:pt>
                <c:pt idx="72">
                  <c:v>1216</c:v>
                </c:pt>
                <c:pt idx="73">
                  <c:v>1217</c:v>
                </c:pt>
                <c:pt idx="74">
                  <c:v>1218</c:v>
                </c:pt>
                <c:pt idx="75">
                  <c:v>1219</c:v>
                </c:pt>
                <c:pt idx="76">
                  <c:v>1220</c:v>
                </c:pt>
                <c:pt idx="77">
                  <c:v>1221</c:v>
                </c:pt>
                <c:pt idx="78">
                  <c:v>1222</c:v>
                </c:pt>
                <c:pt idx="79">
                  <c:v>1223</c:v>
                </c:pt>
                <c:pt idx="80">
                  <c:v>1224</c:v>
                </c:pt>
                <c:pt idx="81">
                  <c:v>1225</c:v>
                </c:pt>
                <c:pt idx="82">
                  <c:v>1226</c:v>
                </c:pt>
                <c:pt idx="83">
                  <c:v>1227</c:v>
                </c:pt>
                <c:pt idx="84">
                  <c:v>1228</c:v>
                </c:pt>
                <c:pt idx="85">
                  <c:v>1229</c:v>
                </c:pt>
                <c:pt idx="86">
                  <c:v>1230</c:v>
                </c:pt>
                <c:pt idx="87">
                  <c:v>1231</c:v>
                </c:pt>
                <c:pt idx="88">
                  <c:v>1232</c:v>
                </c:pt>
                <c:pt idx="89">
                  <c:v>1233</c:v>
                </c:pt>
                <c:pt idx="90">
                  <c:v>1234</c:v>
                </c:pt>
                <c:pt idx="91">
                  <c:v>1235</c:v>
                </c:pt>
                <c:pt idx="92">
                  <c:v>1236</c:v>
                </c:pt>
                <c:pt idx="93">
                  <c:v>1237</c:v>
                </c:pt>
                <c:pt idx="94">
                  <c:v>1238</c:v>
                </c:pt>
                <c:pt idx="95">
                  <c:v>1239</c:v>
                </c:pt>
                <c:pt idx="96">
                  <c:v>1240</c:v>
                </c:pt>
                <c:pt idx="97">
                  <c:v>1241</c:v>
                </c:pt>
                <c:pt idx="98">
                  <c:v>1242</c:v>
                </c:pt>
                <c:pt idx="99">
                  <c:v>1243</c:v>
                </c:pt>
                <c:pt idx="100">
                  <c:v>1244</c:v>
                </c:pt>
                <c:pt idx="101">
                  <c:v>1245</c:v>
                </c:pt>
                <c:pt idx="102">
                  <c:v>1246</c:v>
                </c:pt>
                <c:pt idx="103">
                  <c:v>1247</c:v>
                </c:pt>
                <c:pt idx="104">
                  <c:v>1248</c:v>
                </c:pt>
                <c:pt idx="105">
                  <c:v>1249</c:v>
                </c:pt>
                <c:pt idx="106">
                  <c:v>1250</c:v>
                </c:pt>
                <c:pt idx="107">
                  <c:v>1251</c:v>
                </c:pt>
                <c:pt idx="108">
                  <c:v>1252</c:v>
                </c:pt>
                <c:pt idx="109">
                  <c:v>1253</c:v>
                </c:pt>
                <c:pt idx="110">
                  <c:v>1254</c:v>
                </c:pt>
                <c:pt idx="111">
                  <c:v>1255</c:v>
                </c:pt>
                <c:pt idx="112">
                  <c:v>1256</c:v>
                </c:pt>
                <c:pt idx="113">
                  <c:v>1257</c:v>
                </c:pt>
                <c:pt idx="114">
                  <c:v>1258</c:v>
                </c:pt>
                <c:pt idx="115">
                  <c:v>1259</c:v>
                </c:pt>
                <c:pt idx="116">
                  <c:v>1260</c:v>
                </c:pt>
                <c:pt idx="117">
                  <c:v>1261</c:v>
                </c:pt>
                <c:pt idx="118">
                  <c:v>1262</c:v>
                </c:pt>
                <c:pt idx="119">
                  <c:v>1263</c:v>
                </c:pt>
                <c:pt idx="120">
                  <c:v>1264</c:v>
                </c:pt>
                <c:pt idx="121">
                  <c:v>1265</c:v>
                </c:pt>
                <c:pt idx="122">
                  <c:v>1266</c:v>
                </c:pt>
                <c:pt idx="123">
                  <c:v>1267</c:v>
                </c:pt>
                <c:pt idx="124">
                  <c:v>1268</c:v>
                </c:pt>
                <c:pt idx="125">
                  <c:v>1269</c:v>
                </c:pt>
                <c:pt idx="126">
                  <c:v>1270</c:v>
                </c:pt>
                <c:pt idx="127">
                  <c:v>1271</c:v>
                </c:pt>
                <c:pt idx="128">
                  <c:v>1272</c:v>
                </c:pt>
                <c:pt idx="129">
                  <c:v>1273</c:v>
                </c:pt>
                <c:pt idx="130">
                  <c:v>1274</c:v>
                </c:pt>
                <c:pt idx="131">
                  <c:v>1275</c:v>
                </c:pt>
                <c:pt idx="132">
                  <c:v>1276</c:v>
                </c:pt>
                <c:pt idx="133">
                  <c:v>1277</c:v>
                </c:pt>
                <c:pt idx="134">
                  <c:v>1278</c:v>
                </c:pt>
                <c:pt idx="135">
                  <c:v>1279</c:v>
                </c:pt>
                <c:pt idx="136">
                  <c:v>1280</c:v>
                </c:pt>
                <c:pt idx="137">
                  <c:v>1281</c:v>
                </c:pt>
                <c:pt idx="138">
                  <c:v>1282</c:v>
                </c:pt>
                <c:pt idx="139">
                  <c:v>1283</c:v>
                </c:pt>
                <c:pt idx="140">
                  <c:v>1284</c:v>
                </c:pt>
                <c:pt idx="141">
                  <c:v>1285</c:v>
                </c:pt>
                <c:pt idx="142">
                  <c:v>1286</c:v>
                </c:pt>
                <c:pt idx="143">
                  <c:v>1287</c:v>
                </c:pt>
                <c:pt idx="144">
                  <c:v>1288</c:v>
                </c:pt>
              </c:numCache>
            </c:numRef>
          </c:xVal>
          <c:yVal>
            <c:numRef>
              <c:f>Graph!$D$1146:$D$1288</c:f>
              <c:numCache>
                <c:formatCode>General</c:formatCode>
                <c:ptCount val="143"/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EA-4E5E-8856-7A5826EAA8EF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Graph!$A$1145:$A$1289</c:f>
              <c:numCache>
                <c:formatCode>General</c:formatCode>
                <c:ptCount val="145"/>
                <c:pt idx="0">
                  <c:v>1144</c:v>
                </c:pt>
                <c:pt idx="1">
                  <c:v>1145</c:v>
                </c:pt>
                <c:pt idx="2">
                  <c:v>1146</c:v>
                </c:pt>
                <c:pt idx="3">
                  <c:v>1147</c:v>
                </c:pt>
                <c:pt idx="4">
                  <c:v>1148</c:v>
                </c:pt>
                <c:pt idx="5">
                  <c:v>1149</c:v>
                </c:pt>
                <c:pt idx="6">
                  <c:v>1150</c:v>
                </c:pt>
                <c:pt idx="7">
                  <c:v>1151</c:v>
                </c:pt>
                <c:pt idx="8">
                  <c:v>1152</c:v>
                </c:pt>
                <c:pt idx="9">
                  <c:v>1153</c:v>
                </c:pt>
                <c:pt idx="10">
                  <c:v>1154</c:v>
                </c:pt>
                <c:pt idx="11">
                  <c:v>1155</c:v>
                </c:pt>
                <c:pt idx="12">
                  <c:v>1156</c:v>
                </c:pt>
                <c:pt idx="13">
                  <c:v>1157</c:v>
                </c:pt>
                <c:pt idx="14">
                  <c:v>1158</c:v>
                </c:pt>
                <c:pt idx="15">
                  <c:v>1159</c:v>
                </c:pt>
                <c:pt idx="16">
                  <c:v>1160</c:v>
                </c:pt>
                <c:pt idx="17">
                  <c:v>1161</c:v>
                </c:pt>
                <c:pt idx="18">
                  <c:v>1162</c:v>
                </c:pt>
                <c:pt idx="19">
                  <c:v>1163</c:v>
                </c:pt>
                <c:pt idx="20">
                  <c:v>1164</c:v>
                </c:pt>
                <c:pt idx="21">
                  <c:v>1165</c:v>
                </c:pt>
                <c:pt idx="22">
                  <c:v>1166</c:v>
                </c:pt>
                <c:pt idx="23">
                  <c:v>1167</c:v>
                </c:pt>
                <c:pt idx="24">
                  <c:v>1168</c:v>
                </c:pt>
                <c:pt idx="25">
                  <c:v>1169</c:v>
                </c:pt>
                <c:pt idx="26">
                  <c:v>1170</c:v>
                </c:pt>
                <c:pt idx="27">
                  <c:v>1171</c:v>
                </c:pt>
                <c:pt idx="28">
                  <c:v>1172</c:v>
                </c:pt>
                <c:pt idx="29">
                  <c:v>1173</c:v>
                </c:pt>
                <c:pt idx="30">
                  <c:v>1174</c:v>
                </c:pt>
                <c:pt idx="31">
                  <c:v>1175</c:v>
                </c:pt>
                <c:pt idx="32">
                  <c:v>1176</c:v>
                </c:pt>
                <c:pt idx="33">
                  <c:v>1177</c:v>
                </c:pt>
                <c:pt idx="34">
                  <c:v>1178</c:v>
                </c:pt>
                <c:pt idx="35">
                  <c:v>1179</c:v>
                </c:pt>
                <c:pt idx="36">
                  <c:v>1180</c:v>
                </c:pt>
                <c:pt idx="37">
                  <c:v>1181</c:v>
                </c:pt>
                <c:pt idx="38">
                  <c:v>1182</c:v>
                </c:pt>
                <c:pt idx="39">
                  <c:v>1183</c:v>
                </c:pt>
                <c:pt idx="40">
                  <c:v>1184</c:v>
                </c:pt>
                <c:pt idx="41">
                  <c:v>1185</c:v>
                </c:pt>
                <c:pt idx="42">
                  <c:v>1186</c:v>
                </c:pt>
                <c:pt idx="43">
                  <c:v>1187</c:v>
                </c:pt>
                <c:pt idx="44">
                  <c:v>1188</c:v>
                </c:pt>
                <c:pt idx="45">
                  <c:v>1189</c:v>
                </c:pt>
                <c:pt idx="46">
                  <c:v>1190</c:v>
                </c:pt>
                <c:pt idx="47">
                  <c:v>1191</c:v>
                </c:pt>
                <c:pt idx="48">
                  <c:v>1192</c:v>
                </c:pt>
                <c:pt idx="49">
                  <c:v>1193</c:v>
                </c:pt>
                <c:pt idx="50">
                  <c:v>1194</c:v>
                </c:pt>
                <c:pt idx="51">
                  <c:v>1195</c:v>
                </c:pt>
                <c:pt idx="52">
                  <c:v>1196</c:v>
                </c:pt>
                <c:pt idx="53">
                  <c:v>1197</c:v>
                </c:pt>
                <c:pt idx="54">
                  <c:v>1198</c:v>
                </c:pt>
                <c:pt idx="55">
                  <c:v>1199</c:v>
                </c:pt>
                <c:pt idx="56">
                  <c:v>1200</c:v>
                </c:pt>
                <c:pt idx="57">
                  <c:v>1201</c:v>
                </c:pt>
                <c:pt idx="58">
                  <c:v>1202</c:v>
                </c:pt>
                <c:pt idx="59">
                  <c:v>1203</c:v>
                </c:pt>
                <c:pt idx="60">
                  <c:v>1204</c:v>
                </c:pt>
                <c:pt idx="61">
                  <c:v>1205</c:v>
                </c:pt>
                <c:pt idx="62">
                  <c:v>1206</c:v>
                </c:pt>
                <c:pt idx="63">
                  <c:v>1207</c:v>
                </c:pt>
                <c:pt idx="64">
                  <c:v>1208</c:v>
                </c:pt>
                <c:pt idx="65">
                  <c:v>1209</c:v>
                </c:pt>
                <c:pt idx="66">
                  <c:v>1210</c:v>
                </c:pt>
                <c:pt idx="67">
                  <c:v>1211</c:v>
                </c:pt>
                <c:pt idx="68">
                  <c:v>1212</c:v>
                </c:pt>
                <c:pt idx="69">
                  <c:v>1213</c:v>
                </c:pt>
                <c:pt idx="70">
                  <c:v>1214</c:v>
                </c:pt>
                <c:pt idx="71">
                  <c:v>1215</c:v>
                </c:pt>
                <c:pt idx="72">
                  <c:v>1216</c:v>
                </c:pt>
                <c:pt idx="73">
                  <c:v>1217</c:v>
                </c:pt>
                <c:pt idx="74">
                  <c:v>1218</c:v>
                </c:pt>
                <c:pt idx="75">
                  <c:v>1219</c:v>
                </c:pt>
                <c:pt idx="76">
                  <c:v>1220</c:v>
                </c:pt>
                <c:pt idx="77">
                  <c:v>1221</c:v>
                </c:pt>
                <c:pt idx="78">
                  <c:v>1222</c:v>
                </c:pt>
                <c:pt idx="79">
                  <c:v>1223</c:v>
                </c:pt>
                <c:pt idx="80">
                  <c:v>1224</c:v>
                </c:pt>
                <c:pt idx="81">
                  <c:v>1225</c:v>
                </c:pt>
                <c:pt idx="82">
                  <c:v>1226</c:v>
                </c:pt>
                <c:pt idx="83">
                  <c:v>1227</c:v>
                </c:pt>
                <c:pt idx="84">
                  <c:v>1228</c:v>
                </c:pt>
                <c:pt idx="85">
                  <c:v>1229</c:v>
                </c:pt>
                <c:pt idx="86">
                  <c:v>1230</c:v>
                </c:pt>
                <c:pt idx="87">
                  <c:v>1231</c:v>
                </c:pt>
                <c:pt idx="88">
                  <c:v>1232</c:v>
                </c:pt>
                <c:pt idx="89">
                  <c:v>1233</c:v>
                </c:pt>
                <c:pt idx="90">
                  <c:v>1234</c:v>
                </c:pt>
                <c:pt idx="91">
                  <c:v>1235</c:v>
                </c:pt>
                <c:pt idx="92">
                  <c:v>1236</c:v>
                </c:pt>
                <c:pt idx="93">
                  <c:v>1237</c:v>
                </c:pt>
                <c:pt idx="94">
                  <c:v>1238</c:v>
                </c:pt>
                <c:pt idx="95">
                  <c:v>1239</c:v>
                </c:pt>
                <c:pt idx="96">
                  <c:v>1240</c:v>
                </c:pt>
                <c:pt idx="97">
                  <c:v>1241</c:v>
                </c:pt>
                <c:pt idx="98">
                  <c:v>1242</c:v>
                </c:pt>
                <c:pt idx="99">
                  <c:v>1243</c:v>
                </c:pt>
                <c:pt idx="100">
                  <c:v>1244</c:v>
                </c:pt>
                <c:pt idx="101">
                  <c:v>1245</c:v>
                </c:pt>
                <c:pt idx="102">
                  <c:v>1246</c:v>
                </c:pt>
                <c:pt idx="103">
                  <c:v>1247</c:v>
                </c:pt>
                <c:pt idx="104">
                  <c:v>1248</c:v>
                </c:pt>
                <c:pt idx="105">
                  <c:v>1249</c:v>
                </c:pt>
                <c:pt idx="106">
                  <c:v>1250</c:v>
                </c:pt>
                <c:pt idx="107">
                  <c:v>1251</c:v>
                </c:pt>
                <c:pt idx="108">
                  <c:v>1252</c:v>
                </c:pt>
                <c:pt idx="109">
                  <c:v>1253</c:v>
                </c:pt>
                <c:pt idx="110">
                  <c:v>1254</c:v>
                </c:pt>
                <c:pt idx="111">
                  <c:v>1255</c:v>
                </c:pt>
                <c:pt idx="112">
                  <c:v>1256</c:v>
                </c:pt>
                <c:pt idx="113">
                  <c:v>1257</c:v>
                </c:pt>
                <c:pt idx="114">
                  <c:v>1258</c:v>
                </c:pt>
                <c:pt idx="115">
                  <c:v>1259</c:v>
                </c:pt>
                <c:pt idx="116">
                  <c:v>1260</c:v>
                </c:pt>
                <c:pt idx="117">
                  <c:v>1261</c:v>
                </c:pt>
                <c:pt idx="118">
                  <c:v>1262</c:v>
                </c:pt>
                <c:pt idx="119">
                  <c:v>1263</c:v>
                </c:pt>
                <c:pt idx="120">
                  <c:v>1264</c:v>
                </c:pt>
                <c:pt idx="121">
                  <c:v>1265</c:v>
                </c:pt>
                <c:pt idx="122">
                  <c:v>1266</c:v>
                </c:pt>
                <c:pt idx="123">
                  <c:v>1267</c:v>
                </c:pt>
                <c:pt idx="124">
                  <c:v>1268</c:v>
                </c:pt>
                <c:pt idx="125">
                  <c:v>1269</c:v>
                </c:pt>
                <c:pt idx="126">
                  <c:v>1270</c:v>
                </c:pt>
                <c:pt idx="127">
                  <c:v>1271</c:v>
                </c:pt>
                <c:pt idx="128">
                  <c:v>1272</c:v>
                </c:pt>
                <c:pt idx="129">
                  <c:v>1273</c:v>
                </c:pt>
                <c:pt idx="130">
                  <c:v>1274</c:v>
                </c:pt>
                <c:pt idx="131">
                  <c:v>1275</c:v>
                </c:pt>
                <c:pt idx="132">
                  <c:v>1276</c:v>
                </c:pt>
                <c:pt idx="133">
                  <c:v>1277</c:v>
                </c:pt>
                <c:pt idx="134">
                  <c:v>1278</c:v>
                </c:pt>
                <c:pt idx="135">
                  <c:v>1279</c:v>
                </c:pt>
                <c:pt idx="136">
                  <c:v>1280</c:v>
                </c:pt>
                <c:pt idx="137">
                  <c:v>1281</c:v>
                </c:pt>
                <c:pt idx="138">
                  <c:v>1282</c:v>
                </c:pt>
                <c:pt idx="139">
                  <c:v>1283</c:v>
                </c:pt>
                <c:pt idx="140">
                  <c:v>1284</c:v>
                </c:pt>
                <c:pt idx="141">
                  <c:v>1285</c:v>
                </c:pt>
                <c:pt idx="142">
                  <c:v>1286</c:v>
                </c:pt>
                <c:pt idx="143">
                  <c:v>1287</c:v>
                </c:pt>
                <c:pt idx="144">
                  <c:v>1288</c:v>
                </c:pt>
              </c:numCache>
            </c:numRef>
          </c:xVal>
          <c:yVal>
            <c:numRef>
              <c:f>Graph!$B$1146:$B$1288</c:f>
              <c:numCache>
                <c:formatCode>General</c:formatCode>
                <c:ptCount val="14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EA-4E5E-8856-7A5826EAA8EF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Graph!$A$1145:$A$1289</c:f>
              <c:numCache>
                <c:formatCode>General</c:formatCode>
                <c:ptCount val="145"/>
                <c:pt idx="0">
                  <c:v>1144</c:v>
                </c:pt>
                <c:pt idx="1">
                  <c:v>1145</c:v>
                </c:pt>
                <c:pt idx="2">
                  <c:v>1146</c:v>
                </c:pt>
                <c:pt idx="3">
                  <c:v>1147</c:v>
                </c:pt>
                <c:pt idx="4">
                  <c:v>1148</c:v>
                </c:pt>
                <c:pt idx="5">
                  <c:v>1149</c:v>
                </c:pt>
                <c:pt idx="6">
                  <c:v>1150</c:v>
                </c:pt>
                <c:pt idx="7">
                  <c:v>1151</c:v>
                </c:pt>
                <c:pt idx="8">
                  <c:v>1152</c:v>
                </c:pt>
                <c:pt idx="9">
                  <c:v>1153</c:v>
                </c:pt>
                <c:pt idx="10">
                  <c:v>1154</c:v>
                </c:pt>
                <c:pt idx="11">
                  <c:v>1155</c:v>
                </c:pt>
                <c:pt idx="12">
                  <c:v>1156</c:v>
                </c:pt>
                <c:pt idx="13">
                  <c:v>1157</c:v>
                </c:pt>
                <c:pt idx="14">
                  <c:v>1158</c:v>
                </c:pt>
                <c:pt idx="15">
                  <c:v>1159</c:v>
                </c:pt>
                <c:pt idx="16">
                  <c:v>1160</c:v>
                </c:pt>
                <c:pt idx="17">
                  <c:v>1161</c:v>
                </c:pt>
                <c:pt idx="18">
                  <c:v>1162</c:v>
                </c:pt>
                <c:pt idx="19">
                  <c:v>1163</c:v>
                </c:pt>
                <c:pt idx="20">
                  <c:v>1164</c:v>
                </c:pt>
                <c:pt idx="21">
                  <c:v>1165</c:v>
                </c:pt>
                <c:pt idx="22">
                  <c:v>1166</c:v>
                </c:pt>
                <c:pt idx="23">
                  <c:v>1167</c:v>
                </c:pt>
                <c:pt idx="24">
                  <c:v>1168</c:v>
                </c:pt>
                <c:pt idx="25">
                  <c:v>1169</c:v>
                </c:pt>
                <c:pt idx="26">
                  <c:v>1170</c:v>
                </c:pt>
                <c:pt idx="27">
                  <c:v>1171</c:v>
                </c:pt>
                <c:pt idx="28">
                  <c:v>1172</c:v>
                </c:pt>
                <c:pt idx="29">
                  <c:v>1173</c:v>
                </c:pt>
                <c:pt idx="30">
                  <c:v>1174</c:v>
                </c:pt>
                <c:pt idx="31">
                  <c:v>1175</c:v>
                </c:pt>
                <c:pt idx="32">
                  <c:v>1176</c:v>
                </c:pt>
                <c:pt idx="33">
                  <c:v>1177</c:v>
                </c:pt>
                <c:pt idx="34">
                  <c:v>1178</c:v>
                </c:pt>
                <c:pt idx="35">
                  <c:v>1179</c:v>
                </c:pt>
                <c:pt idx="36">
                  <c:v>1180</c:v>
                </c:pt>
                <c:pt idx="37">
                  <c:v>1181</c:v>
                </c:pt>
                <c:pt idx="38">
                  <c:v>1182</c:v>
                </c:pt>
                <c:pt idx="39">
                  <c:v>1183</c:v>
                </c:pt>
                <c:pt idx="40">
                  <c:v>1184</c:v>
                </c:pt>
                <c:pt idx="41">
                  <c:v>1185</c:v>
                </c:pt>
                <c:pt idx="42">
                  <c:v>1186</c:v>
                </c:pt>
                <c:pt idx="43">
                  <c:v>1187</c:v>
                </c:pt>
                <c:pt idx="44">
                  <c:v>1188</c:v>
                </c:pt>
                <c:pt idx="45">
                  <c:v>1189</c:v>
                </c:pt>
                <c:pt idx="46">
                  <c:v>1190</c:v>
                </c:pt>
                <c:pt idx="47">
                  <c:v>1191</c:v>
                </c:pt>
                <c:pt idx="48">
                  <c:v>1192</c:v>
                </c:pt>
                <c:pt idx="49">
                  <c:v>1193</c:v>
                </c:pt>
                <c:pt idx="50">
                  <c:v>1194</c:v>
                </c:pt>
                <c:pt idx="51">
                  <c:v>1195</c:v>
                </c:pt>
                <c:pt idx="52">
                  <c:v>1196</c:v>
                </c:pt>
                <c:pt idx="53">
                  <c:v>1197</c:v>
                </c:pt>
                <c:pt idx="54">
                  <c:v>1198</c:v>
                </c:pt>
                <c:pt idx="55">
                  <c:v>1199</c:v>
                </c:pt>
                <c:pt idx="56">
                  <c:v>1200</c:v>
                </c:pt>
                <c:pt idx="57">
                  <c:v>1201</c:v>
                </c:pt>
                <c:pt idx="58">
                  <c:v>1202</c:v>
                </c:pt>
                <c:pt idx="59">
                  <c:v>1203</c:v>
                </c:pt>
                <c:pt idx="60">
                  <c:v>1204</c:v>
                </c:pt>
                <c:pt idx="61">
                  <c:v>1205</c:v>
                </c:pt>
                <c:pt idx="62">
                  <c:v>1206</c:v>
                </c:pt>
                <c:pt idx="63">
                  <c:v>1207</c:v>
                </c:pt>
                <c:pt idx="64">
                  <c:v>1208</c:v>
                </c:pt>
                <c:pt idx="65">
                  <c:v>1209</c:v>
                </c:pt>
                <c:pt idx="66">
                  <c:v>1210</c:v>
                </c:pt>
                <c:pt idx="67">
                  <c:v>1211</c:v>
                </c:pt>
                <c:pt idx="68">
                  <c:v>1212</c:v>
                </c:pt>
                <c:pt idx="69">
                  <c:v>1213</c:v>
                </c:pt>
                <c:pt idx="70">
                  <c:v>1214</c:v>
                </c:pt>
                <c:pt idx="71">
                  <c:v>1215</c:v>
                </c:pt>
                <c:pt idx="72">
                  <c:v>1216</c:v>
                </c:pt>
                <c:pt idx="73">
                  <c:v>1217</c:v>
                </c:pt>
                <c:pt idx="74">
                  <c:v>1218</c:v>
                </c:pt>
                <c:pt idx="75">
                  <c:v>1219</c:v>
                </c:pt>
                <c:pt idx="76">
                  <c:v>1220</c:v>
                </c:pt>
                <c:pt idx="77">
                  <c:v>1221</c:v>
                </c:pt>
                <c:pt idx="78">
                  <c:v>1222</c:v>
                </c:pt>
                <c:pt idx="79">
                  <c:v>1223</c:v>
                </c:pt>
                <c:pt idx="80">
                  <c:v>1224</c:v>
                </c:pt>
                <c:pt idx="81">
                  <c:v>1225</c:v>
                </c:pt>
                <c:pt idx="82">
                  <c:v>1226</c:v>
                </c:pt>
                <c:pt idx="83">
                  <c:v>1227</c:v>
                </c:pt>
                <c:pt idx="84">
                  <c:v>1228</c:v>
                </c:pt>
                <c:pt idx="85">
                  <c:v>1229</c:v>
                </c:pt>
                <c:pt idx="86">
                  <c:v>1230</c:v>
                </c:pt>
                <c:pt idx="87">
                  <c:v>1231</c:v>
                </c:pt>
                <c:pt idx="88">
                  <c:v>1232</c:v>
                </c:pt>
                <c:pt idx="89">
                  <c:v>1233</c:v>
                </c:pt>
                <c:pt idx="90">
                  <c:v>1234</c:v>
                </c:pt>
                <c:pt idx="91">
                  <c:v>1235</c:v>
                </c:pt>
                <c:pt idx="92">
                  <c:v>1236</c:v>
                </c:pt>
                <c:pt idx="93">
                  <c:v>1237</c:v>
                </c:pt>
                <c:pt idx="94">
                  <c:v>1238</c:v>
                </c:pt>
                <c:pt idx="95">
                  <c:v>1239</c:v>
                </c:pt>
                <c:pt idx="96">
                  <c:v>1240</c:v>
                </c:pt>
                <c:pt idx="97">
                  <c:v>1241</c:v>
                </c:pt>
                <c:pt idx="98">
                  <c:v>1242</c:v>
                </c:pt>
                <c:pt idx="99">
                  <c:v>1243</c:v>
                </c:pt>
                <c:pt idx="100">
                  <c:v>1244</c:v>
                </c:pt>
                <c:pt idx="101">
                  <c:v>1245</c:v>
                </c:pt>
                <c:pt idx="102">
                  <c:v>1246</c:v>
                </c:pt>
                <c:pt idx="103">
                  <c:v>1247</c:v>
                </c:pt>
                <c:pt idx="104">
                  <c:v>1248</c:v>
                </c:pt>
                <c:pt idx="105">
                  <c:v>1249</c:v>
                </c:pt>
                <c:pt idx="106">
                  <c:v>1250</c:v>
                </c:pt>
                <c:pt idx="107">
                  <c:v>1251</c:v>
                </c:pt>
                <c:pt idx="108">
                  <c:v>1252</c:v>
                </c:pt>
                <c:pt idx="109">
                  <c:v>1253</c:v>
                </c:pt>
                <c:pt idx="110">
                  <c:v>1254</c:v>
                </c:pt>
                <c:pt idx="111">
                  <c:v>1255</c:v>
                </c:pt>
                <c:pt idx="112">
                  <c:v>1256</c:v>
                </c:pt>
                <c:pt idx="113">
                  <c:v>1257</c:v>
                </c:pt>
                <c:pt idx="114">
                  <c:v>1258</c:v>
                </c:pt>
                <c:pt idx="115">
                  <c:v>1259</c:v>
                </c:pt>
                <c:pt idx="116">
                  <c:v>1260</c:v>
                </c:pt>
                <c:pt idx="117">
                  <c:v>1261</c:v>
                </c:pt>
                <c:pt idx="118">
                  <c:v>1262</c:v>
                </c:pt>
                <c:pt idx="119">
                  <c:v>1263</c:v>
                </c:pt>
                <c:pt idx="120">
                  <c:v>1264</c:v>
                </c:pt>
                <c:pt idx="121">
                  <c:v>1265</c:v>
                </c:pt>
                <c:pt idx="122">
                  <c:v>1266</c:v>
                </c:pt>
                <c:pt idx="123">
                  <c:v>1267</c:v>
                </c:pt>
                <c:pt idx="124">
                  <c:v>1268</c:v>
                </c:pt>
                <c:pt idx="125">
                  <c:v>1269</c:v>
                </c:pt>
                <c:pt idx="126">
                  <c:v>1270</c:v>
                </c:pt>
                <c:pt idx="127">
                  <c:v>1271</c:v>
                </c:pt>
                <c:pt idx="128">
                  <c:v>1272</c:v>
                </c:pt>
                <c:pt idx="129">
                  <c:v>1273</c:v>
                </c:pt>
                <c:pt idx="130">
                  <c:v>1274</c:v>
                </c:pt>
                <c:pt idx="131">
                  <c:v>1275</c:v>
                </c:pt>
                <c:pt idx="132">
                  <c:v>1276</c:v>
                </c:pt>
                <c:pt idx="133">
                  <c:v>1277</c:v>
                </c:pt>
                <c:pt idx="134">
                  <c:v>1278</c:v>
                </c:pt>
                <c:pt idx="135">
                  <c:v>1279</c:v>
                </c:pt>
                <c:pt idx="136">
                  <c:v>1280</c:v>
                </c:pt>
                <c:pt idx="137">
                  <c:v>1281</c:v>
                </c:pt>
                <c:pt idx="138">
                  <c:v>1282</c:v>
                </c:pt>
                <c:pt idx="139">
                  <c:v>1283</c:v>
                </c:pt>
                <c:pt idx="140">
                  <c:v>1284</c:v>
                </c:pt>
                <c:pt idx="141">
                  <c:v>1285</c:v>
                </c:pt>
                <c:pt idx="142">
                  <c:v>1286</c:v>
                </c:pt>
                <c:pt idx="143">
                  <c:v>1287</c:v>
                </c:pt>
                <c:pt idx="144">
                  <c:v>1288</c:v>
                </c:pt>
              </c:numCache>
            </c:numRef>
          </c:xVal>
          <c:yVal>
            <c:numRef>
              <c:f>Graph!$C$1146:$C$1288</c:f>
              <c:numCache>
                <c:formatCode>General</c:formatCode>
                <c:ptCount val="14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EA-4E5E-8856-7A5826EAA8EF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Graph!$A$1145:$A$1289</c:f>
              <c:numCache>
                <c:formatCode>General</c:formatCode>
                <c:ptCount val="145"/>
                <c:pt idx="0">
                  <c:v>1144</c:v>
                </c:pt>
                <c:pt idx="1">
                  <c:v>1145</c:v>
                </c:pt>
                <c:pt idx="2">
                  <c:v>1146</c:v>
                </c:pt>
                <c:pt idx="3">
                  <c:v>1147</c:v>
                </c:pt>
                <c:pt idx="4">
                  <c:v>1148</c:v>
                </c:pt>
                <c:pt idx="5">
                  <c:v>1149</c:v>
                </c:pt>
                <c:pt idx="6">
                  <c:v>1150</c:v>
                </c:pt>
                <c:pt idx="7">
                  <c:v>1151</c:v>
                </c:pt>
                <c:pt idx="8">
                  <c:v>1152</c:v>
                </c:pt>
                <c:pt idx="9">
                  <c:v>1153</c:v>
                </c:pt>
                <c:pt idx="10">
                  <c:v>1154</c:v>
                </c:pt>
                <c:pt idx="11">
                  <c:v>1155</c:v>
                </c:pt>
                <c:pt idx="12">
                  <c:v>1156</c:v>
                </c:pt>
                <c:pt idx="13">
                  <c:v>1157</c:v>
                </c:pt>
                <c:pt idx="14">
                  <c:v>1158</c:v>
                </c:pt>
                <c:pt idx="15">
                  <c:v>1159</c:v>
                </c:pt>
                <c:pt idx="16">
                  <c:v>1160</c:v>
                </c:pt>
                <c:pt idx="17">
                  <c:v>1161</c:v>
                </c:pt>
                <c:pt idx="18">
                  <c:v>1162</c:v>
                </c:pt>
                <c:pt idx="19">
                  <c:v>1163</c:v>
                </c:pt>
                <c:pt idx="20">
                  <c:v>1164</c:v>
                </c:pt>
                <c:pt idx="21">
                  <c:v>1165</c:v>
                </c:pt>
                <c:pt idx="22">
                  <c:v>1166</c:v>
                </c:pt>
                <c:pt idx="23">
                  <c:v>1167</c:v>
                </c:pt>
                <c:pt idx="24">
                  <c:v>1168</c:v>
                </c:pt>
                <c:pt idx="25">
                  <c:v>1169</c:v>
                </c:pt>
                <c:pt idx="26">
                  <c:v>1170</c:v>
                </c:pt>
                <c:pt idx="27">
                  <c:v>1171</c:v>
                </c:pt>
                <c:pt idx="28">
                  <c:v>1172</c:v>
                </c:pt>
                <c:pt idx="29">
                  <c:v>1173</c:v>
                </c:pt>
                <c:pt idx="30">
                  <c:v>1174</c:v>
                </c:pt>
                <c:pt idx="31">
                  <c:v>1175</c:v>
                </c:pt>
                <c:pt idx="32">
                  <c:v>1176</c:v>
                </c:pt>
                <c:pt idx="33">
                  <c:v>1177</c:v>
                </c:pt>
                <c:pt idx="34">
                  <c:v>1178</c:v>
                </c:pt>
                <c:pt idx="35">
                  <c:v>1179</c:v>
                </c:pt>
                <c:pt idx="36">
                  <c:v>1180</c:v>
                </c:pt>
                <c:pt idx="37">
                  <c:v>1181</c:v>
                </c:pt>
                <c:pt idx="38">
                  <c:v>1182</c:v>
                </c:pt>
                <c:pt idx="39">
                  <c:v>1183</c:v>
                </c:pt>
                <c:pt idx="40">
                  <c:v>1184</c:v>
                </c:pt>
                <c:pt idx="41">
                  <c:v>1185</c:v>
                </c:pt>
                <c:pt idx="42">
                  <c:v>1186</c:v>
                </c:pt>
                <c:pt idx="43">
                  <c:v>1187</c:v>
                </c:pt>
                <c:pt idx="44">
                  <c:v>1188</c:v>
                </c:pt>
                <c:pt idx="45">
                  <c:v>1189</c:v>
                </c:pt>
                <c:pt idx="46">
                  <c:v>1190</c:v>
                </c:pt>
                <c:pt idx="47">
                  <c:v>1191</c:v>
                </c:pt>
                <c:pt idx="48">
                  <c:v>1192</c:v>
                </c:pt>
                <c:pt idx="49">
                  <c:v>1193</c:v>
                </c:pt>
                <c:pt idx="50">
                  <c:v>1194</c:v>
                </c:pt>
                <c:pt idx="51">
                  <c:v>1195</c:v>
                </c:pt>
                <c:pt idx="52">
                  <c:v>1196</c:v>
                </c:pt>
                <c:pt idx="53">
                  <c:v>1197</c:v>
                </c:pt>
                <c:pt idx="54">
                  <c:v>1198</c:v>
                </c:pt>
                <c:pt idx="55">
                  <c:v>1199</c:v>
                </c:pt>
                <c:pt idx="56">
                  <c:v>1200</c:v>
                </c:pt>
                <c:pt idx="57">
                  <c:v>1201</c:v>
                </c:pt>
                <c:pt idx="58">
                  <c:v>1202</c:v>
                </c:pt>
                <c:pt idx="59">
                  <c:v>1203</c:v>
                </c:pt>
                <c:pt idx="60">
                  <c:v>1204</c:v>
                </c:pt>
                <c:pt idx="61">
                  <c:v>1205</c:v>
                </c:pt>
                <c:pt idx="62">
                  <c:v>1206</c:v>
                </c:pt>
                <c:pt idx="63">
                  <c:v>1207</c:v>
                </c:pt>
                <c:pt idx="64">
                  <c:v>1208</c:v>
                </c:pt>
                <c:pt idx="65">
                  <c:v>1209</c:v>
                </c:pt>
                <c:pt idx="66">
                  <c:v>1210</c:v>
                </c:pt>
                <c:pt idx="67">
                  <c:v>1211</c:v>
                </c:pt>
                <c:pt idx="68">
                  <c:v>1212</c:v>
                </c:pt>
                <c:pt idx="69">
                  <c:v>1213</c:v>
                </c:pt>
                <c:pt idx="70">
                  <c:v>1214</c:v>
                </c:pt>
                <c:pt idx="71">
                  <c:v>1215</c:v>
                </c:pt>
                <c:pt idx="72">
                  <c:v>1216</c:v>
                </c:pt>
                <c:pt idx="73">
                  <c:v>1217</c:v>
                </c:pt>
                <c:pt idx="74">
                  <c:v>1218</c:v>
                </c:pt>
                <c:pt idx="75">
                  <c:v>1219</c:v>
                </c:pt>
                <c:pt idx="76">
                  <c:v>1220</c:v>
                </c:pt>
                <c:pt idx="77">
                  <c:v>1221</c:v>
                </c:pt>
                <c:pt idx="78">
                  <c:v>1222</c:v>
                </c:pt>
                <c:pt idx="79">
                  <c:v>1223</c:v>
                </c:pt>
                <c:pt idx="80">
                  <c:v>1224</c:v>
                </c:pt>
                <c:pt idx="81">
                  <c:v>1225</c:v>
                </c:pt>
                <c:pt idx="82">
                  <c:v>1226</c:v>
                </c:pt>
                <c:pt idx="83">
                  <c:v>1227</c:v>
                </c:pt>
                <c:pt idx="84">
                  <c:v>1228</c:v>
                </c:pt>
                <c:pt idx="85">
                  <c:v>1229</c:v>
                </c:pt>
                <c:pt idx="86">
                  <c:v>1230</c:v>
                </c:pt>
                <c:pt idx="87">
                  <c:v>1231</c:v>
                </c:pt>
                <c:pt idx="88">
                  <c:v>1232</c:v>
                </c:pt>
                <c:pt idx="89">
                  <c:v>1233</c:v>
                </c:pt>
                <c:pt idx="90">
                  <c:v>1234</c:v>
                </c:pt>
                <c:pt idx="91">
                  <c:v>1235</c:v>
                </c:pt>
                <c:pt idx="92">
                  <c:v>1236</c:v>
                </c:pt>
                <c:pt idx="93">
                  <c:v>1237</c:v>
                </c:pt>
                <c:pt idx="94">
                  <c:v>1238</c:v>
                </c:pt>
                <c:pt idx="95">
                  <c:v>1239</c:v>
                </c:pt>
                <c:pt idx="96">
                  <c:v>1240</c:v>
                </c:pt>
                <c:pt idx="97">
                  <c:v>1241</c:v>
                </c:pt>
                <c:pt idx="98">
                  <c:v>1242</c:v>
                </c:pt>
                <c:pt idx="99">
                  <c:v>1243</c:v>
                </c:pt>
                <c:pt idx="100">
                  <c:v>1244</c:v>
                </c:pt>
                <c:pt idx="101">
                  <c:v>1245</c:v>
                </c:pt>
                <c:pt idx="102">
                  <c:v>1246</c:v>
                </c:pt>
                <c:pt idx="103">
                  <c:v>1247</c:v>
                </c:pt>
                <c:pt idx="104">
                  <c:v>1248</c:v>
                </c:pt>
                <c:pt idx="105">
                  <c:v>1249</c:v>
                </c:pt>
                <c:pt idx="106">
                  <c:v>1250</c:v>
                </c:pt>
                <c:pt idx="107">
                  <c:v>1251</c:v>
                </c:pt>
                <c:pt idx="108">
                  <c:v>1252</c:v>
                </c:pt>
                <c:pt idx="109">
                  <c:v>1253</c:v>
                </c:pt>
                <c:pt idx="110">
                  <c:v>1254</c:v>
                </c:pt>
                <c:pt idx="111">
                  <c:v>1255</c:v>
                </c:pt>
                <c:pt idx="112">
                  <c:v>1256</c:v>
                </c:pt>
                <c:pt idx="113">
                  <c:v>1257</c:v>
                </c:pt>
                <c:pt idx="114">
                  <c:v>1258</c:v>
                </c:pt>
                <c:pt idx="115">
                  <c:v>1259</c:v>
                </c:pt>
                <c:pt idx="116">
                  <c:v>1260</c:v>
                </c:pt>
                <c:pt idx="117">
                  <c:v>1261</c:v>
                </c:pt>
                <c:pt idx="118">
                  <c:v>1262</c:v>
                </c:pt>
                <c:pt idx="119">
                  <c:v>1263</c:v>
                </c:pt>
                <c:pt idx="120">
                  <c:v>1264</c:v>
                </c:pt>
                <c:pt idx="121">
                  <c:v>1265</c:v>
                </c:pt>
                <c:pt idx="122">
                  <c:v>1266</c:v>
                </c:pt>
                <c:pt idx="123">
                  <c:v>1267</c:v>
                </c:pt>
                <c:pt idx="124">
                  <c:v>1268</c:v>
                </c:pt>
                <c:pt idx="125">
                  <c:v>1269</c:v>
                </c:pt>
                <c:pt idx="126">
                  <c:v>1270</c:v>
                </c:pt>
                <c:pt idx="127">
                  <c:v>1271</c:v>
                </c:pt>
                <c:pt idx="128">
                  <c:v>1272</c:v>
                </c:pt>
                <c:pt idx="129">
                  <c:v>1273</c:v>
                </c:pt>
                <c:pt idx="130">
                  <c:v>1274</c:v>
                </c:pt>
                <c:pt idx="131">
                  <c:v>1275</c:v>
                </c:pt>
                <c:pt idx="132">
                  <c:v>1276</c:v>
                </c:pt>
                <c:pt idx="133">
                  <c:v>1277</c:v>
                </c:pt>
                <c:pt idx="134">
                  <c:v>1278</c:v>
                </c:pt>
                <c:pt idx="135">
                  <c:v>1279</c:v>
                </c:pt>
                <c:pt idx="136">
                  <c:v>1280</c:v>
                </c:pt>
                <c:pt idx="137">
                  <c:v>1281</c:v>
                </c:pt>
                <c:pt idx="138">
                  <c:v>1282</c:v>
                </c:pt>
                <c:pt idx="139">
                  <c:v>1283</c:v>
                </c:pt>
                <c:pt idx="140">
                  <c:v>1284</c:v>
                </c:pt>
                <c:pt idx="141">
                  <c:v>1285</c:v>
                </c:pt>
                <c:pt idx="142">
                  <c:v>1286</c:v>
                </c:pt>
                <c:pt idx="143">
                  <c:v>1287</c:v>
                </c:pt>
                <c:pt idx="144">
                  <c:v>1288</c:v>
                </c:pt>
              </c:numCache>
            </c:numRef>
          </c:xVal>
          <c:yVal>
            <c:numRef>
              <c:f>Graph!$E$1146:$E$1288</c:f>
              <c:numCache>
                <c:formatCode>General</c:formatCode>
                <c:ptCount val="143"/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EA-4E5E-8856-7A5826EAA8EF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Graph!$A$1145:$A$1289</c:f>
              <c:numCache>
                <c:formatCode>General</c:formatCode>
                <c:ptCount val="145"/>
                <c:pt idx="0">
                  <c:v>1144</c:v>
                </c:pt>
                <c:pt idx="1">
                  <c:v>1145</c:v>
                </c:pt>
                <c:pt idx="2">
                  <c:v>1146</c:v>
                </c:pt>
                <c:pt idx="3">
                  <c:v>1147</c:v>
                </c:pt>
                <c:pt idx="4">
                  <c:v>1148</c:v>
                </c:pt>
                <c:pt idx="5">
                  <c:v>1149</c:v>
                </c:pt>
                <c:pt idx="6">
                  <c:v>1150</c:v>
                </c:pt>
                <c:pt idx="7">
                  <c:v>1151</c:v>
                </c:pt>
                <c:pt idx="8">
                  <c:v>1152</c:v>
                </c:pt>
                <c:pt idx="9">
                  <c:v>1153</c:v>
                </c:pt>
                <c:pt idx="10">
                  <c:v>1154</c:v>
                </c:pt>
                <c:pt idx="11">
                  <c:v>1155</c:v>
                </c:pt>
                <c:pt idx="12">
                  <c:v>1156</c:v>
                </c:pt>
                <c:pt idx="13">
                  <c:v>1157</c:v>
                </c:pt>
                <c:pt idx="14">
                  <c:v>1158</c:v>
                </c:pt>
                <c:pt idx="15">
                  <c:v>1159</c:v>
                </c:pt>
                <c:pt idx="16">
                  <c:v>1160</c:v>
                </c:pt>
                <c:pt idx="17">
                  <c:v>1161</c:v>
                </c:pt>
                <c:pt idx="18">
                  <c:v>1162</c:v>
                </c:pt>
                <c:pt idx="19">
                  <c:v>1163</c:v>
                </c:pt>
                <c:pt idx="20">
                  <c:v>1164</c:v>
                </c:pt>
                <c:pt idx="21">
                  <c:v>1165</c:v>
                </c:pt>
                <c:pt idx="22">
                  <c:v>1166</c:v>
                </c:pt>
                <c:pt idx="23">
                  <c:v>1167</c:v>
                </c:pt>
                <c:pt idx="24">
                  <c:v>1168</c:v>
                </c:pt>
                <c:pt idx="25">
                  <c:v>1169</c:v>
                </c:pt>
                <c:pt idx="26">
                  <c:v>1170</c:v>
                </c:pt>
                <c:pt idx="27">
                  <c:v>1171</c:v>
                </c:pt>
                <c:pt idx="28">
                  <c:v>1172</c:v>
                </c:pt>
                <c:pt idx="29">
                  <c:v>1173</c:v>
                </c:pt>
                <c:pt idx="30">
                  <c:v>1174</c:v>
                </c:pt>
                <c:pt idx="31">
                  <c:v>1175</c:v>
                </c:pt>
                <c:pt idx="32">
                  <c:v>1176</c:v>
                </c:pt>
                <c:pt idx="33">
                  <c:v>1177</c:v>
                </c:pt>
                <c:pt idx="34">
                  <c:v>1178</c:v>
                </c:pt>
                <c:pt idx="35">
                  <c:v>1179</c:v>
                </c:pt>
                <c:pt idx="36">
                  <c:v>1180</c:v>
                </c:pt>
                <c:pt idx="37">
                  <c:v>1181</c:v>
                </c:pt>
                <c:pt idx="38">
                  <c:v>1182</c:v>
                </c:pt>
                <c:pt idx="39">
                  <c:v>1183</c:v>
                </c:pt>
                <c:pt idx="40">
                  <c:v>1184</c:v>
                </c:pt>
                <c:pt idx="41">
                  <c:v>1185</c:v>
                </c:pt>
                <c:pt idx="42">
                  <c:v>1186</c:v>
                </c:pt>
                <c:pt idx="43">
                  <c:v>1187</c:v>
                </c:pt>
                <c:pt idx="44">
                  <c:v>1188</c:v>
                </c:pt>
                <c:pt idx="45">
                  <c:v>1189</c:v>
                </c:pt>
                <c:pt idx="46">
                  <c:v>1190</c:v>
                </c:pt>
                <c:pt idx="47">
                  <c:v>1191</c:v>
                </c:pt>
                <c:pt idx="48">
                  <c:v>1192</c:v>
                </c:pt>
                <c:pt idx="49">
                  <c:v>1193</c:v>
                </c:pt>
                <c:pt idx="50">
                  <c:v>1194</c:v>
                </c:pt>
                <c:pt idx="51">
                  <c:v>1195</c:v>
                </c:pt>
                <c:pt idx="52">
                  <c:v>1196</c:v>
                </c:pt>
                <c:pt idx="53">
                  <c:v>1197</c:v>
                </c:pt>
                <c:pt idx="54">
                  <c:v>1198</c:v>
                </c:pt>
                <c:pt idx="55">
                  <c:v>1199</c:v>
                </c:pt>
                <c:pt idx="56">
                  <c:v>1200</c:v>
                </c:pt>
                <c:pt idx="57">
                  <c:v>1201</c:v>
                </c:pt>
                <c:pt idx="58">
                  <c:v>1202</c:v>
                </c:pt>
                <c:pt idx="59">
                  <c:v>1203</c:v>
                </c:pt>
                <c:pt idx="60">
                  <c:v>1204</c:v>
                </c:pt>
                <c:pt idx="61">
                  <c:v>1205</c:v>
                </c:pt>
                <c:pt idx="62">
                  <c:v>1206</c:v>
                </c:pt>
                <c:pt idx="63">
                  <c:v>1207</c:v>
                </c:pt>
                <c:pt idx="64">
                  <c:v>1208</c:v>
                </c:pt>
                <c:pt idx="65">
                  <c:v>1209</c:v>
                </c:pt>
                <c:pt idx="66">
                  <c:v>1210</c:v>
                </c:pt>
                <c:pt idx="67">
                  <c:v>1211</c:v>
                </c:pt>
                <c:pt idx="68">
                  <c:v>1212</c:v>
                </c:pt>
                <c:pt idx="69">
                  <c:v>1213</c:v>
                </c:pt>
                <c:pt idx="70">
                  <c:v>1214</c:v>
                </c:pt>
                <c:pt idx="71">
                  <c:v>1215</c:v>
                </c:pt>
                <c:pt idx="72">
                  <c:v>1216</c:v>
                </c:pt>
                <c:pt idx="73">
                  <c:v>1217</c:v>
                </c:pt>
                <c:pt idx="74">
                  <c:v>1218</c:v>
                </c:pt>
                <c:pt idx="75">
                  <c:v>1219</c:v>
                </c:pt>
                <c:pt idx="76">
                  <c:v>1220</c:v>
                </c:pt>
                <c:pt idx="77">
                  <c:v>1221</c:v>
                </c:pt>
                <c:pt idx="78">
                  <c:v>1222</c:v>
                </c:pt>
                <c:pt idx="79">
                  <c:v>1223</c:v>
                </c:pt>
                <c:pt idx="80">
                  <c:v>1224</c:v>
                </c:pt>
                <c:pt idx="81">
                  <c:v>1225</c:v>
                </c:pt>
                <c:pt idx="82">
                  <c:v>1226</c:v>
                </c:pt>
                <c:pt idx="83">
                  <c:v>1227</c:v>
                </c:pt>
                <c:pt idx="84">
                  <c:v>1228</c:v>
                </c:pt>
                <c:pt idx="85">
                  <c:v>1229</c:v>
                </c:pt>
                <c:pt idx="86">
                  <c:v>1230</c:v>
                </c:pt>
                <c:pt idx="87">
                  <c:v>1231</c:v>
                </c:pt>
                <c:pt idx="88">
                  <c:v>1232</c:v>
                </c:pt>
                <c:pt idx="89">
                  <c:v>1233</c:v>
                </c:pt>
                <c:pt idx="90">
                  <c:v>1234</c:v>
                </c:pt>
                <c:pt idx="91">
                  <c:v>1235</c:v>
                </c:pt>
                <c:pt idx="92">
                  <c:v>1236</c:v>
                </c:pt>
                <c:pt idx="93">
                  <c:v>1237</c:v>
                </c:pt>
                <c:pt idx="94">
                  <c:v>1238</c:v>
                </c:pt>
                <c:pt idx="95">
                  <c:v>1239</c:v>
                </c:pt>
                <c:pt idx="96">
                  <c:v>1240</c:v>
                </c:pt>
                <c:pt idx="97">
                  <c:v>1241</c:v>
                </c:pt>
                <c:pt idx="98">
                  <c:v>1242</c:v>
                </c:pt>
                <c:pt idx="99">
                  <c:v>1243</c:v>
                </c:pt>
                <c:pt idx="100">
                  <c:v>1244</c:v>
                </c:pt>
                <c:pt idx="101">
                  <c:v>1245</c:v>
                </c:pt>
                <c:pt idx="102">
                  <c:v>1246</c:v>
                </c:pt>
                <c:pt idx="103">
                  <c:v>1247</c:v>
                </c:pt>
                <c:pt idx="104">
                  <c:v>1248</c:v>
                </c:pt>
                <c:pt idx="105">
                  <c:v>1249</c:v>
                </c:pt>
                <c:pt idx="106">
                  <c:v>1250</c:v>
                </c:pt>
                <c:pt idx="107">
                  <c:v>1251</c:v>
                </c:pt>
                <c:pt idx="108">
                  <c:v>1252</c:v>
                </c:pt>
                <c:pt idx="109">
                  <c:v>1253</c:v>
                </c:pt>
                <c:pt idx="110">
                  <c:v>1254</c:v>
                </c:pt>
                <c:pt idx="111">
                  <c:v>1255</c:v>
                </c:pt>
                <c:pt idx="112">
                  <c:v>1256</c:v>
                </c:pt>
                <c:pt idx="113">
                  <c:v>1257</c:v>
                </c:pt>
                <c:pt idx="114">
                  <c:v>1258</c:v>
                </c:pt>
                <c:pt idx="115">
                  <c:v>1259</c:v>
                </c:pt>
                <c:pt idx="116">
                  <c:v>1260</c:v>
                </c:pt>
                <c:pt idx="117">
                  <c:v>1261</c:v>
                </c:pt>
                <c:pt idx="118">
                  <c:v>1262</c:v>
                </c:pt>
                <c:pt idx="119">
                  <c:v>1263</c:v>
                </c:pt>
                <c:pt idx="120">
                  <c:v>1264</c:v>
                </c:pt>
                <c:pt idx="121">
                  <c:v>1265</c:v>
                </c:pt>
                <c:pt idx="122">
                  <c:v>1266</c:v>
                </c:pt>
                <c:pt idx="123">
                  <c:v>1267</c:v>
                </c:pt>
                <c:pt idx="124">
                  <c:v>1268</c:v>
                </c:pt>
                <c:pt idx="125">
                  <c:v>1269</c:v>
                </c:pt>
                <c:pt idx="126">
                  <c:v>1270</c:v>
                </c:pt>
                <c:pt idx="127">
                  <c:v>1271</c:v>
                </c:pt>
                <c:pt idx="128">
                  <c:v>1272</c:v>
                </c:pt>
                <c:pt idx="129">
                  <c:v>1273</c:v>
                </c:pt>
                <c:pt idx="130">
                  <c:v>1274</c:v>
                </c:pt>
                <c:pt idx="131">
                  <c:v>1275</c:v>
                </c:pt>
                <c:pt idx="132">
                  <c:v>1276</c:v>
                </c:pt>
                <c:pt idx="133">
                  <c:v>1277</c:v>
                </c:pt>
                <c:pt idx="134">
                  <c:v>1278</c:v>
                </c:pt>
                <c:pt idx="135">
                  <c:v>1279</c:v>
                </c:pt>
                <c:pt idx="136">
                  <c:v>1280</c:v>
                </c:pt>
                <c:pt idx="137">
                  <c:v>1281</c:v>
                </c:pt>
                <c:pt idx="138">
                  <c:v>1282</c:v>
                </c:pt>
                <c:pt idx="139">
                  <c:v>1283</c:v>
                </c:pt>
                <c:pt idx="140">
                  <c:v>1284</c:v>
                </c:pt>
                <c:pt idx="141">
                  <c:v>1285</c:v>
                </c:pt>
                <c:pt idx="142">
                  <c:v>1286</c:v>
                </c:pt>
                <c:pt idx="143">
                  <c:v>1287</c:v>
                </c:pt>
                <c:pt idx="144">
                  <c:v>1288</c:v>
                </c:pt>
              </c:numCache>
            </c:numRef>
          </c:xVal>
          <c:yVal>
            <c:numRef>
              <c:f>Graph!$G$1146:$G$1288</c:f>
              <c:numCache>
                <c:formatCode>General</c:formatCode>
                <c:ptCount val="14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EA-4E5E-8856-7A5826EAA8EF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Graph!$A$1145:$A$1289</c:f>
              <c:numCache>
                <c:formatCode>General</c:formatCode>
                <c:ptCount val="145"/>
                <c:pt idx="0">
                  <c:v>1144</c:v>
                </c:pt>
                <c:pt idx="1">
                  <c:v>1145</c:v>
                </c:pt>
                <c:pt idx="2">
                  <c:v>1146</c:v>
                </c:pt>
                <c:pt idx="3">
                  <c:v>1147</c:v>
                </c:pt>
                <c:pt idx="4">
                  <c:v>1148</c:v>
                </c:pt>
                <c:pt idx="5">
                  <c:v>1149</c:v>
                </c:pt>
                <c:pt idx="6">
                  <c:v>1150</c:v>
                </c:pt>
                <c:pt idx="7">
                  <c:v>1151</c:v>
                </c:pt>
                <c:pt idx="8">
                  <c:v>1152</c:v>
                </c:pt>
                <c:pt idx="9">
                  <c:v>1153</c:v>
                </c:pt>
                <c:pt idx="10">
                  <c:v>1154</c:v>
                </c:pt>
                <c:pt idx="11">
                  <c:v>1155</c:v>
                </c:pt>
                <c:pt idx="12">
                  <c:v>1156</c:v>
                </c:pt>
                <c:pt idx="13">
                  <c:v>1157</c:v>
                </c:pt>
                <c:pt idx="14">
                  <c:v>1158</c:v>
                </c:pt>
                <c:pt idx="15">
                  <c:v>1159</c:v>
                </c:pt>
                <c:pt idx="16">
                  <c:v>1160</c:v>
                </c:pt>
                <c:pt idx="17">
                  <c:v>1161</c:v>
                </c:pt>
                <c:pt idx="18">
                  <c:v>1162</c:v>
                </c:pt>
                <c:pt idx="19">
                  <c:v>1163</c:v>
                </c:pt>
                <c:pt idx="20">
                  <c:v>1164</c:v>
                </c:pt>
                <c:pt idx="21">
                  <c:v>1165</c:v>
                </c:pt>
                <c:pt idx="22">
                  <c:v>1166</c:v>
                </c:pt>
                <c:pt idx="23">
                  <c:v>1167</c:v>
                </c:pt>
                <c:pt idx="24">
                  <c:v>1168</c:v>
                </c:pt>
                <c:pt idx="25">
                  <c:v>1169</c:v>
                </c:pt>
                <c:pt idx="26">
                  <c:v>1170</c:v>
                </c:pt>
                <c:pt idx="27">
                  <c:v>1171</c:v>
                </c:pt>
                <c:pt idx="28">
                  <c:v>1172</c:v>
                </c:pt>
                <c:pt idx="29">
                  <c:v>1173</c:v>
                </c:pt>
                <c:pt idx="30">
                  <c:v>1174</c:v>
                </c:pt>
                <c:pt idx="31">
                  <c:v>1175</c:v>
                </c:pt>
                <c:pt idx="32">
                  <c:v>1176</c:v>
                </c:pt>
                <c:pt idx="33">
                  <c:v>1177</c:v>
                </c:pt>
                <c:pt idx="34">
                  <c:v>1178</c:v>
                </c:pt>
                <c:pt idx="35">
                  <c:v>1179</c:v>
                </c:pt>
                <c:pt idx="36">
                  <c:v>1180</c:v>
                </c:pt>
                <c:pt idx="37">
                  <c:v>1181</c:v>
                </c:pt>
                <c:pt idx="38">
                  <c:v>1182</c:v>
                </c:pt>
                <c:pt idx="39">
                  <c:v>1183</c:v>
                </c:pt>
                <c:pt idx="40">
                  <c:v>1184</c:v>
                </c:pt>
                <c:pt idx="41">
                  <c:v>1185</c:v>
                </c:pt>
                <c:pt idx="42">
                  <c:v>1186</c:v>
                </c:pt>
                <c:pt idx="43">
                  <c:v>1187</c:v>
                </c:pt>
                <c:pt idx="44">
                  <c:v>1188</c:v>
                </c:pt>
                <c:pt idx="45">
                  <c:v>1189</c:v>
                </c:pt>
                <c:pt idx="46">
                  <c:v>1190</c:v>
                </c:pt>
                <c:pt idx="47">
                  <c:v>1191</c:v>
                </c:pt>
                <c:pt idx="48">
                  <c:v>1192</c:v>
                </c:pt>
                <c:pt idx="49">
                  <c:v>1193</c:v>
                </c:pt>
                <c:pt idx="50">
                  <c:v>1194</c:v>
                </c:pt>
                <c:pt idx="51">
                  <c:v>1195</c:v>
                </c:pt>
                <c:pt idx="52">
                  <c:v>1196</c:v>
                </c:pt>
                <c:pt idx="53">
                  <c:v>1197</c:v>
                </c:pt>
                <c:pt idx="54">
                  <c:v>1198</c:v>
                </c:pt>
                <c:pt idx="55">
                  <c:v>1199</c:v>
                </c:pt>
                <c:pt idx="56">
                  <c:v>1200</c:v>
                </c:pt>
                <c:pt idx="57">
                  <c:v>1201</c:v>
                </c:pt>
                <c:pt idx="58">
                  <c:v>1202</c:v>
                </c:pt>
                <c:pt idx="59">
                  <c:v>1203</c:v>
                </c:pt>
                <c:pt idx="60">
                  <c:v>1204</c:v>
                </c:pt>
                <c:pt idx="61">
                  <c:v>1205</c:v>
                </c:pt>
                <c:pt idx="62">
                  <c:v>1206</c:v>
                </c:pt>
                <c:pt idx="63">
                  <c:v>1207</c:v>
                </c:pt>
                <c:pt idx="64">
                  <c:v>1208</c:v>
                </c:pt>
                <c:pt idx="65">
                  <c:v>1209</c:v>
                </c:pt>
                <c:pt idx="66">
                  <c:v>1210</c:v>
                </c:pt>
                <c:pt idx="67">
                  <c:v>1211</c:v>
                </c:pt>
                <c:pt idx="68">
                  <c:v>1212</c:v>
                </c:pt>
                <c:pt idx="69">
                  <c:v>1213</c:v>
                </c:pt>
                <c:pt idx="70">
                  <c:v>1214</c:v>
                </c:pt>
                <c:pt idx="71">
                  <c:v>1215</c:v>
                </c:pt>
                <c:pt idx="72">
                  <c:v>1216</c:v>
                </c:pt>
                <c:pt idx="73">
                  <c:v>1217</c:v>
                </c:pt>
                <c:pt idx="74">
                  <c:v>1218</c:v>
                </c:pt>
                <c:pt idx="75">
                  <c:v>1219</c:v>
                </c:pt>
                <c:pt idx="76">
                  <c:v>1220</c:v>
                </c:pt>
                <c:pt idx="77">
                  <c:v>1221</c:v>
                </c:pt>
                <c:pt idx="78">
                  <c:v>1222</c:v>
                </c:pt>
                <c:pt idx="79">
                  <c:v>1223</c:v>
                </c:pt>
                <c:pt idx="80">
                  <c:v>1224</c:v>
                </c:pt>
                <c:pt idx="81">
                  <c:v>1225</c:v>
                </c:pt>
                <c:pt idx="82">
                  <c:v>1226</c:v>
                </c:pt>
                <c:pt idx="83">
                  <c:v>1227</c:v>
                </c:pt>
                <c:pt idx="84">
                  <c:v>1228</c:v>
                </c:pt>
                <c:pt idx="85">
                  <c:v>1229</c:v>
                </c:pt>
                <c:pt idx="86">
                  <c:v>1230</c:v>
                </c:pt>
                <c:pt idx="87">
                  <c:v>1231</c:v>
                </c:pt>
                <c:pt idx="88">
                  <c:v>1232</c:v>
                </c:pt>
                <c:pt idx="89">
                  <c:v>1233</c:v>
                </c:pt>
                <c:pt idx="90">
                  <c:v>1234</c:v>
                </c:pt>
                <c:pt idx="91">
                  <c:v>1235</c:v>
                </c:pt>
                <c:pt idx="92">
                  <c:v>1236</c:v>
                </c:pt>
                <c:pt idx="93">
                  <c:v>1237</c:v>
                </c:pt>
                <c:pt idx="94">
                  <c:v>1238</c:v>
                </c:pt>
                <c:pt idx="95">
                  <c:v>1239</c:v>
                </c:pt>
                <c:pt idx="96">
                  <c:v>1240</c:v>
                </c:pt>
                <c:pt idx="97">
                  <c:v>1241</c:v>
                </c:pt>
                <c:pt idx="98">
                  <c:v>1242</c:v>
                </c:pt>
                <c:pt idx="99">
                  <c:v>1243</c:v>
                </c:pt>
                <c:pt idx="100">
                  <c:v>1244</c:v>
                </c:pt>
                <c:pt idx="101">
                  <c:v>1245</c:v>
                </c:pt>
                <c:pt idx="102">
                  <c:v>1246</c:v>
                </c:pt>
                <c:pt idx="103">
                  <c:v>1247</c:v>
                </c:pt>
                <c:pt idx="104">
                  <c:v>1248</c:v>
                </c:pt>
                <c:pt idx="105">
                  <c:v>1249</c:v>
                </c:pt>
                <c:pt idx="106">
                  <c:v>1250</c:v>
                </c:pt>
                <c:pt idx="107">
                  <c:v>1251</c:v>
                </c:pt>
                <c:pt idx="108">
                  <c:v>1252</c:v>
                </c:pt>
                <c:pt idx="109">
                  <c:v>1253</c:v>
                </c:pt>
                <c:pt idx="110">
                  <c:v>1254</c:v>
                </c:pt>
                <c:pt idx="111">
                  <c:v>1255</c:v>
                </c:pt>
                <c:pt idx="112">
                  <c:v>1256</c:v>
                </c:pt>
                <c:pt idx="113">
                  <c:v>1257</c:v>
                </c:pt>
                <c:pt idx="114">
                  <c:v>1258</c:v>
                </c:pt>
                <c:pt idx="115">
                  <c:v>1259</c:v>
                </c:pt>
                <c:pt idx="116">
                  <c:v>1260</c:v>
                </c:pt>
                <c:pt idx="117">
                  <c:v>1261</c:v>
                </c:pt>
                <c:pt idx="118">
                  <c:v>1262</c:v>
                </c:pt>
                <c:pt idx="119">
                  <c:v>1263</c:v>
                </c:pt>
                <c:pt idx="120">
                  <c:v>1264</c:v>
                </c:pt>
                <c:pt idx="121">
                  <c:v>1265</c:v>
                </c:pt>
                <c:pt idx="122">
                  <c:v>1266</c:v>
                </c:pt>
                <c:pt idx="123">
                  <c:v>1267</c:v>
                </c:pt>
                <c:pt idx="124">
                  <c:v>1268</c:v>
                </c:pt>
                <c:pt idx="125">
                  <c:v>1269</c:v>
                </c:pt>
                <c:pt idx="126">
                  <c:v>1270</c:v>
                </c:pt>
                <c:pt idx="127">
                  <c:v>1271</c:v>
                </c:pt>
                <c:pt idx="128">
                  <c:v>1272</c:v>
                </c:pt>
                <c:pt idx="129">
                  <c:v>1273</c:v>
                </c:pt>
                <c:pt idx="130">
                  <c:v>1274</c:v>
                </c:pt>
                <c:pt idx="131">
                  <c:v>1275</c:v>
                </c:pt>
                <c:pt idx="132">
                  <c:v>1276</c:v>
                </c:pt>
                <c:pt idx="133">
                  <c:v>1277</c:v>
                </c:pt>
                <c:pt idx="134">
                  <c:v>1278</c:v>
                </c:pt>
                <c:pt idx="135">
                  <c:v>1279</c:v>
                </c:pt>
                <c:pt idx="136">
                  <c:v>1280</c:v>
                </c:pt>
                <c:pt idx="137">
                  <c:v>1281</c:v>
                </c:pt>
                <c:pt idx="138">
                  <c:v>1282</c:v>
                </c:pt>
                <c:pt idx="139">
                  <c:v>1283</c:v>
                </c:pt>
                <c:pt idx="140">
                  <c:v>1284</c:v>
                </c:pt>
                <c:pt idx="141">
                  <c:v>1285</c:v>
                </c:pt>
                <c:pt idx="142">
                  <c:v>1286</c:v>
                </c:pt>
                <c:pt idx="143">
                  <c:v>1287</c:v>
                </c:pt>
                <c:pt idx="144">
                  <c:v>1288</c:v>
                </c:pt>
              </c:numCache>
            </c:numRef>
          </c:xVal>
          <c:yVal>
            <c:numRef>
              <c:f>Graph!$H$1146:$H$1288</c:f>
              <c:numCache>
                <c:formatCode>General</c:formatCode>
                <c:ptCount val="14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EA-4E5E-8856-7A5826EAA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88832"/>
        <c:axId val="184382592"/>
      </c:scatterChart>
      <c:valAx>
        <c:axId val="184388832"/>
        <c:scaling>
          <c:orientation val="minMax"/>
          <c:max val="1288"/>
          <c:min val="1144"/>
        </c:scaling>
        <c:delete val="0"/>
        <c:axPos val="b"/>
        <c:numFmt formatCode="General" sourceLinked="1"/>
        <c:majorTickMark val="out"/>
        <c:minorTickMark val="none"/>
        <c:tickLblPos val="nextTo"/>
        <c:crossAx val="184382592"/>
        <c:crosses val="autoZero"/>
        <c:crossBetween val="midCat"/>
      </c:valAx>
      <c:valAx>
        <c:axId val="184382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43888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9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Graph!$A$1291:$A$1426</c:f>
              <c:numCache>
                <c:formatCode>General</c:formatCode>
                <c:ptCount val="136"/>
                <c:pt idx="0">
                  <c:v>1290</c:v>
                </c:pt>
                <c:pt idx="1">
                  <c:v>1291</c:v>
                </c:pt>
                <c:pt idx="2">
                  <c:v>1292</c:v>
                </c:pt>
                <c:pt idx="3">
                  <c:v>1293</c:v>
                </c:pt>
                <c:pt idx="4">
                  <c:v>1294</c:v>
                </c:pt>
                <c:pt idx="5">
                  <c:v>1295</c:v>
                </c:pt>
                <c:pt idx="6">
                  <c:v>1296</c:v>
                </c:pt>
                <c:pt idx="7">
                  <c:v>1297</c:v>
                </c:pt>
                <c:pt idx="8">
                  <c:v>1298</c:v>
                </c:pt>
                <c:pt idx="9">
                  <c:v>1299</c:v>
                </c:pt>
                <c:pt idx="10">
                  <c:v>1300</c:v>
                </c:pt>
                <c:pt idx="11">
                  <c:v>1301</c:v>
                </c:pt>
                <c:pt idx="12">
                  <c:v>1302</c:v>
                </c:pt>
                <c:pt idx="13">
                  <c:v>1303</c:v>
                </c:pt>
                <c:pt idx="14">
                  <c:v>1304</c:v>
                </c:pt>
                <c:pt idx="15">
                  <c:v>1305</c:v>
                </c:pt>
                <c:pt idx="16">
                  <c:v>1306</c:v>
                </c:pt>
                <c:pt idx="17">
                  <c:v>1307</c:v>
                </c:pt>
                <c:pt idx="18">
                  <c:v>1308</c:v>
                </c:pt>
                <c:pt idx="19">
                  <c:v>1309</c:v>
                </c:pt>
                <c:pt idx="20">
                  <c:v>1310</c:v>
                </c:pt>
                <c:pt idx="21">
                  <c:v>1311</c:v>
                </c:pt>
                <c:pt idx="22">
                  <c:v>1312</c:v>
                </c:pt>
                <c:pt idx="23">
                  <c:v>1313</c:v>
                </c:pt>
                <c:pt idx="24">
                  <c:v>1314</c:v>
                </c:pt>
                <c:pt idx="25">
                  <c:v>1315</c:v>
                </c:pt>
                <c:pt idx="26">
                  <c:v>1316</c:v>
                </c:pt>
                <c:pt idx="27">
                  <c:v>1317</c:v>
                </c:pt>
                <c:pt idx="28">
                  <c:v>1318</c:v>
                </c:pt>
                <c:pt idx="29">
                  <c:v>1319</c:v>
                </c:pt>
                <c:pt idx="30">
                  <c:v>1320</c:v>
                </c:pt>
                <c:pt idx="31">
                  <c:v>1321</c:v>
                </c:pt>
                <c:pt idx="32">
                  <c:v>1322</c:v>
                </c:pt>
                <c:pt idx="33">
                  <c:v>1323</c:v>
                </c:pt>
                <c:pt idx="34">
                  <c:v>1324</c:v>
                </c:pt>
                <c:pt idx="35">
                  <c:v>1325</c:v>
                </c:pt>
                <c:pt idx="36">
                  <c:v>1326</c:v>
                </c:pt>
                <c:pt idx="37">
                  <c:v>1327</c:v>
                </c:pt>
                <c:pt idx="38">
                  <c:v>1328</c:v>
                </c:pt>
                <c:pt idx="39">
                  <c:v>1329</c:v>
                </c:pt>
                <c:pt idx="40">
                  <c:v>1330</c:v>
                </c:pt>
                <c:pt idx="41">
                  <c:v>1331</c:v>
                </c:pt>
                <c:pt idx="42">
                  <c:v>1332</c:v>
                </c:pt>
                <c:pt idx="43">
                  <c:v>1333</c:v>
                </c:pt>
                <c:pt idx="44">
                  <c:v>1334</c:v>
                </c:pt>
                <c:pt idx="45">
                  <c:v>1335</c:v>
                </c:pt>
                <c:pt idx="46">
                  <c:v>1336</c:v>
                </c:pt>
                <c:pt idx="47">
                  <c:v>1337</c:v>
                </c:pt>
                <c:pt idx="48">
                  <c:v>1338</c:v>
                </c:pt>
                <c:pt idx="49">
                  <c:v>1339</c:v>
                </c:pt>
                <c:pt idx="50">
                  <c:v>1340</c:v>
                </c:pt>
                <c:pt idx="51">
                  <c:v>1341</c:v>
                </c:pt>
                <c:pt idx="52">
                  <c:v>1342</c:v>
                </c:pt>
                <c:pt idx="53">
                  <c:v>1343</c:v>
                </c:pt>
                <c:pt idx="54">
                  <c:v>1344</c:v>
                </c:pt>
                <c:pt idx="55">
                  <c:v>1345</c:v>
                </c:pt>
                <c:pt idx="56">
                  <c:v>1346</c:v>
                </c:pt>
                <c:pt idx="57">
                  <c:v>1347</c:v>
                </c:pt>
                <c:pt idx="58">
                  <c:v>1348</c:v>
                </c:pt>
                <c:pt idx="59">
                  <c:v>1349</c:v>
                </c:pt>
                <c:pt idx="60">
                  <c:v>1350</c:v>
                </c:pt>
                <c:pt idx="61">
                  <c:v>1351</c:v>
                </c:pt>
                <c:pt idx="62">
                  <c:v>1352</c:v>
                </c:pt>
                <c:pt idx="63">
                  <c:v>1353</c:v>
                </c:pt>
                <c:pt idx="64">
                  <c:v>1354</c:v>
                </c:pt>
                <c:pt idx="65">
                  <c:v>1355</c:v>
                </c:pt>
                <c:pt idx="66">
                  <c:v>1356</c:v>
                </c:pt>
                <c:pt idx="67">
                  <c:v>1357</c:v>
                </c:pt>
                <c:pt idx="68">
                  <c:v>1358</c:v>
                </c:pt>
                <c:pt idx="69">
                  <c:v>1359</c:v>
                </c:pt>
                <c:pt idx="70">
                  <c:v>1360</c:v>
                </c:pt>
                <c:pt idx="71">
                  <c:v>1361</c:v>
                </c:pt>
                <c:pt idx="72">
                  <c:v>1362</c:v>
                </c:pt>
                <c:pt idx="73">
                  <c:v>1363</c:v>
                </c:pt>
                <c:pt idx="74">
                  <c:v>1364</c:v>
                </c:pt>
                <c:pt idx="75">
                  <c:v>1365</c:v>
                </c:pt>
                <c:pt idx="76">
                  <c:v>1366</c:v>
                </c:pt>
                <c:pt idx="77">
                  <c:v>1367</c:v>
                </c:pt>
                <c:pt idx="78">
                  <c:v>1368</c:v>
                </c:pt>
                <c:pt idx="79">
                  <c:v>1369</c:v>
                </c:pt>
                <c:pt idx="80">
                  <c:v>1370</c:v>
                </c:pt>
                <c:pt idx="81">
                  <c:v>1371</c:v>
                </c:pt>
                <c:pt idx="82">
                  <c:v>1372</c:v>
                </c:pt>
                <c:pt idx="83">
                  <c:v>1373</c:v>
                </c:pt>
                <c:pt idx="84">
                  <c:v>1374</c:v>
                </c:pt>
                <c:pt idx="85">
                  <c:v>1375</c:v>
                </c:pt>
                <c:pt idx="86">
                  <c:v>1376</c:v>
                </c:pt>
                <c:pt idx="87">
                  <c:v>1377</c:v>
                </c:pt>
                <c:pt idx="88">
                  <c:v>1378</c:v>
                </c:pt>
                <c:pt idx="89">
                  <c:v>1379</c:v>
                </c:pt>
                <c:pt idx="90">
                  <c:v>1380</c:v>
                </c:pt>
                <c:pt idx="91">
                  <c:v>1381</c:v>
                </c:pt>
                <c:pt idx="92">
                  <c:v>1382</c:v>
                </c:pt>
                <c:pt idx="93">
                  <c:v>1383</c:v>
                </c:pt>
                <c:pt idx="94">
                  <c:v>1384</c:v>
                </c:pt>
                <c:pt idx="95">
                  <c:v>1385</c:v>
                </c:pt>
                <c:pt idx="96">
                  <c:v>1386</c:v>
                </c:pt>
                <c:pt idx="97">
                  <c:v>1387</c:v>
                </c:pt>
                <c:pt idx="98">
                  <c:v>1388</c:v>
                </c:pt>
                <c:pt idx="99">
                  <c:v>1389</c:v>
                </c:pt>
                <c:pt idx="100">
                  <c:v>1390</c:v>
                </c:pt>
                <c:pt idx="101">
                  <c:v>1391</c:v>
                </c:pt>
                <c:pt idx="102">
                  <c:v>1392</c:v>
                </c:pt>
                <c:pt idx="103">
                  <c:v>1393</c:v>
                </c:pt>
                <c:pt idx="104">
                  <c:v>1394</c:v>
                </c:pt>
                <c:pt idx="105">
                  <c:v>1395</c:v>
                </c:pt>
                <c:pt idx="106">
                  <c:v>1396</c:v>
                </c:pt>
                <c:pt idx="107">
                  <c:v>1397</c:v>
                </c:pt>
                <c:pt idx="108">
                  <c:v>1398</c:v>
                </c:pt>
                <c:pt idx="109">
                  <c:v>1399</c:v>
                </c:pt>
                <c:pt idx="110">
                  <c:v>1400</c:v>
                </c:pt>
                <c:pt idx="111">
                  <c:v>1401</c:v>
                </c:pt>
                <c:pt idx="112">
                  <c:v>1402</c:v>
                </c:pt>
                <c:pt idx="113">
                  <c:v>1403</c:v>
                </c:pt>
                <c:pt idx="114">
                  <c:v>1404</c:v>
                </c:pt>
                <c:pt idx="115">
                  <c:v>1405</c:v>
                </c:pt>
                <c:pt idx="116">
                  <c:v>1406</c:v>
                </c:pt>
                <c:pt idx="117">
                  <c:v>1407</c:v>
                </c:pt>
                <c:pt idx="118">
                  <c:v>1408</c:v>
                </c:pt>
                <c:pt idx="119">
                  <c:v>1409</c:v>
                </c:pt>
                <c:pt idx="120">
                  <c:v>1410</c:v>
                </c:pt>
                <c:pt idx="121">
                  <c:v>1411</c:v>
                </c:pt>
                <c:pt idx="122">
                  <c:v>1412</c:v>
                </c:pt>
                <c:pt idx="123">
                  <c:v>1413</c:v>
                </c:pt>
                <c:pt idx="124">
                  <c:v>1414</c:v>
                </c:pt>
                <c:pt idx="125">
                  <c:v>1415</c:v>
                </c:pt>
                <c:pt idx="126">
                  <c:v>1416</c:v>
                </c:pt>
                <c:pt idx="127">
                  <c:v>1417</c:v>
                </c:pt>
                <c:pt idx="128">
                  <c:v>1418</c:v>
                </c:pt>
                <c:pt idx="129">
                  <c:v>1419</c:v>
                </c:pt>
                <c:pt idx="130">
                  <c:v>1420</c:v>
                </c:pt>
                <c:pt idx="131">
                  <c:v>1421</c:v>
                </c:pt>
                <c:pt idx="132">
                  <c:v>1422</c:v>
                </c:pt>
                <c:pt idx="133">
                  <c:v>1423</c:v>
                </c:pt>
                <c:pt idx="134">
                  <c:v>1424</c:v>
                </c:pt>
                <c:pt idx="135">
                  <c:v>1425</c:v>
                </c:pt>
              </c:numCache>
            </c:numRef>
          </c:xVal>
          <c:yVal>
            <c:numRef>
              <c:f>Graph!$D$1292:$D$1425</c:f>
              <c:numCache>
                <c:formatCode>General</c:formatCode>
                <c:ptCount val="134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3-492E-B52F-79BB1F5F2830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Graph!$A$1291:$A$1426</c:f>
              <c:numCache>
                <c:formatCode>General</c:formatCode>
                <c:ptCount val="136"/>
                <c:pt idx="0">
                  <c:v>1290</c:v>
                </c:pt>
                <c:pt idx="1">
                  <c:v>1291</c:v>
                </c:pt>
                <c:pt idx="2">
                  <c:v>1292</c:v>
                </c:pt>
                <c:pt idx="3">
                  <c:v>1293</c:v>
                </c:pt>
                <c:pt idx="4">
                  <c:v>1294</c:v>
                </c:pt>
                <c:pt idx="5">
                  <c:v>1295</c:v>
                </c:pt>
                <c:pt idx="6">
                  <c:v>1296</c:v>
                </c:pt>
                <c:pt idx="7">
                  <c:v>1297</c:v>
                </c:pt>
                <c:pt idx="8">
                  <c:v>1298</c:v>
                </c:pt>
                <c:pt idx="9">
                  <c:v>1299</c:v>
                </c:pt>
                <c:pt idx="10">
                  <c:v>1300</c:v>
                </c:pt>
                <c:pt idx="11">
                  <c:v>1301</c:v>
                </c:pt>
                <c:pt idx="12">
                  <c:v>1302</c:v>
                </c:pt>
                <c:pt idx="13">
                  <c:v>1303</c:v>
                </c:pt>
                <c:pt idx="14">
                  <c:v>1304</c:v>
                </c:pt>
                <c:pt idx="15">
                  <c:v>1305</c:v>
                </c:pt>
                <c:pt idx="16">
                  <c:v>1306</c:v>
                </c:pt>
                <c:pt idx="17">
                  <c:v>1307</c:v>
                </c:pt>
                <c:pt idx="18">
                  <c:v>1308</c:v>
                </c:pt>
                <c:pt idx="19">
                  <c:v>1309</c:v>
                </c:pt>
                <c:pt idx="20">
                  <c:v>1310</c:v>
                </c:pt>
                <c:pt idx="21">
                  <c:v>1311</c:v>
                </c:pt>
                <c:pt idx="22">
                  <c:v>1312</c:v>
                </c:pt>
                <c:pt idx="23">
                  <c:v>1313</c:v>
                </c:pt>
                <c:pt idx="24">
                  <c:v>1314</c:v>
                </c:pt>
                <c:pt idx="25">
                  <c:v>1315</c:v>
                </c:pt>
                <c:pt idx="26">
                  <c:v>1316</c:v>
                </c:pt>
                <c:pt idx="27">
                  <c:v>1317</c:v>
                </c:pt>
                <c:pt idx="28">
                  <c:v>1318</c:v>
                </c:pt>
                <c:pt idx="29">
                  <c:v>1319</c:v>
                </c:pt>
                <c:pt idx="30">
                  <c:v>1320</c:v>
                </c:pt>
                <c:pt idx="31">
                  <c:v>1321</c:v>
                </c:pt>
                <c:pt idx="32">
                  <c:v>1322</c:v>
                </c:pt>
                <c:pt idx="33">
                  <c:v>1323</c:v>
                </c:pt>
                <c:pt idx="34">
                  <c:v>1324</c:v>
                </c:pt>
                <c:pt idx="35">
                  <c:v>1325</c:v>
                </c:pt>
                <c:pt idx="36">
                  <c:v>1326</c:v>
                </c:pt>
                <c:pt idx="37">
                  <c:v>1327</c:v>
                </c:pt>
                <c:pt idx="38">
                  <c:v>1328</c:v>
                </c:pt>
                <c:pt idx="39">
                  <c:v>1329</c:v>
                </c:pt>
                <c:pt idx="40">
                  <c:v>1330</c:v>
                </c:pt>
                <c:pt idx="41">
                  <c:v>1331</c:v>
                </c:pt>
                <c:pt idx="42">
                  <c:v>1332</c:v>
                </c:pt>
                <c:pt idx="43">
                  <c:v>1333</c:v>
                </c:pt>
                <c:pt idx="44">
                  <c:v>1334</c:v>
                </c:pt>
                <c:pt idx="45">
                  <c:v>1335</c:v>
                </c:pt>
                <c:pt idx="46">
                  <c:v>1336</c:v>
                </c:pt>
                <c:pt idx="47">
                  <c:v>1337</c:v>
                </c:pt>
                <c:pt idx="48">
                  <c:v>1338</c:v>
                </c:pt>
                <c:pt idx="49">
                  <c:v>1339</c:v>
                </c:pt>
                <c:pt idx="50">
                  <c:v>1340</c:v>
                </c:pt>
                <c:pt idx="51">
                  <c:v>1341</c:v>
                </c:pt>
                <c:pt idx="52">
                  <c:v>1342</c:v>
                </c:pt>
                <c:pt idx="53">
                  <c:v>1343</c:v>
                </c:pt>
                <c:pt idx="54">
                  <c:v>1344</c:v>
                </c:pt>
                <c:pt idx="55">
                  <c:v>1345</c:v>
                </c:pt>
                <c:pt idx="56">
                  <c:v>1346</c:v>
                </c:pt>
                <c:pt idx="57">
                  <c:v>1347</c:v>
                </c:pt>
                <c:pt idx="58">
                  <c:v>1348</c:v>
                </c:pt>
                <c:pt idx="59">
                  <c:v>1349</c:v>
                </c:pt>
                <c:pt idx="60">
                  <c:v>1350</c:v>
                </c:pt>
                <c:pt idx="61">
                  <c:v>1351</c:v>
                </c:pt>
                <c:pt idx="62">
                  <c:v>1352</c:v>
                </c:pt>
                <c:pt idx="63">
                  <c:v>1353</c:v>
                </c:pt>
                <c:pt idx="64">
                  <c:v>1354</c:v>
                </c:pt>
                <c:pt idx="65">
                  <c:v>1355</c:v>
                </c:pt>
                <c:pt idx="66">
                  <c:v>1356</c:v>
                </c:pt>
                <c:pt idx="67">
                  <c:v>1357</c:v>
                </c:pt>
                <c:pt idx="68">
                  <c:v>1358</c:v>
                </c:pt>
                <c:pt idx="69">
                  <c:v>1359</c:v>
                </c:pt>
                <c:pt idx="70">
                  <c:v>1360</c:v>
                </c:pt>
                <c:pt idx="71">
                  <c:v>1361</c:v>
                </c:pt>
                <c:pt idx="72">
                  <c:v>1362</c:v>
                </c:pt>
                <c:pt idx="73">
                  <c:v>1363</c:v>
                </c:pt>
                <c:pt idx="74">
                  <c:v>1364</c:v>
                </c:pt>
                <c:pt idx="75">
                  <c:v>1365</c:v>
                </c:pt>
                <c:pt idx="76">
                  <c:v>1366</c:v>
                </c:pt>
                <c:pt idx="77">
                  <c:v>1367</c:v>
                </c:pt>
                <c:pt idx="78">
                  <c:v>1368</c:v>
                </c:pt>
                <c:pt idx="79">
                  <c:v>1369</c:v>
                </c:pt>
                <c:pt idx="80">
                  <c:v>1370</c:v>
                </c:pt>
                <c:pt idx="81">
                  <c:v>1371</c:v>
                </c:pt>
                <c:pt idx="82">
                  <c:v>1372</c:v>
                </c:pt>
                <c:pt idx="83">
                  <c:v>1373</c:v>
                </c:pt>
                <c:pt idx="84">
                  <c:v>1374</c:v>
                </c:pt>
                <c:pt idx="85">
                  <c:v>1375</c:v>
                </c:pt>
                <c:pt idx="86">
                  <c:v>1376</c:v>
                </c:pt>
                <c:pt idx="87">
                  <c:v>1377</c:v>
                </c:pt>
                <c:pt idx="88">
                  <c:v>1378</c:v>
                </c:pt>
                <c:pt idx="89">
                  <c:v>1379</c:v>
                </c:pt>
                <c:pt idx="90">
                  <c:v>1380</c:v>
                </c:pt>
                <c:pt idx="91">
                  <c:v>1381</c:v>
                </c:pt>
                <c:pt idx="92">
                  <c:v>1382</c:v>
                </c:pt>
                <c:pt idx="93">
                  <c:v>1383</c:v>
                </c:pt>
                <c:pt idx="94">
                  <c:v>1384</c:v>
                </c:pt>
                <c:pt idx="95">
                  <c:v>1385</c:v>
                </c:pt>
                <c:pt idx="96">
                  <c:v>1386</c:v>
                </c:pt>
                <c:pt idx="97">
                  <c:v>1387</c:v>
                </c:pt>
                <c:pt idx="98">
                  <c:v>1388</c:v>
                </c:pt>
                <c:pt idx="99">
                  <c:v>1389</c:v>
                </c:pt>
                <c:pt idx="100">
                  <c:v>1390</c:v>
                </c:pt>
                <c:pt idx="101">
                  <c:v>1391</c:v>
                </c:pt>
                <c:pt idx="102">
                  <c:v>1392</c:v>
                </c:pt>
                <c:pt idx="103">
                  <c:v>1393</c:v>
                </c:pt>
                <c:pt idx="104">
                  <c:v>1394</c:v>
                </c:pt>
                <c:pt idx="105">
                  <c:v>1395</c:v>
                </c:pt>
                <c:pt idx="106">
                  <c:v>1396</c:v>
                </c:pt>
                <c:pt idx="107">
                  <c:v>1397</c:v>
                </c:pt>
                <c:pt idx="108">
                  <c:v>1398</c:v>
                </c:pt>
                <c:pt idx="109">
                  <c:v>1399</c:v>
                </c:pt>
                <c:pt idx="110">
                  <c:v>1400</c:v>
                </c:pt>
                <c:pt idx="111">
                  <c:v>1401</c:v>
                </c:pt>
                <c:pt idx="112">
                  <c:v>1402</c:v>
                </c:pt>
                <c:pt idx="113">
                  <c:v>1403</c:v>
                </c:pt>
                <c:pt idx="114">
                  <c:v>1404</c:v>
                </c:pt>
                <c:pt idx="115">
                  <c:v>1405</c:v>
                </c:pt>
                <c:pt idx="116">
                  <c:v>1406</c:v>
                </c:pt>
                <c:pt idx="117">
                  <c:v>1407</c:v>
                </c:pt>
                <c:pt idx="118">
                  <c:v>1408</c:v>
                </c:pt>
                <c:pt idx="119">
                  <c:v>1409</c:v>
                </c:pt>
                <c:pt idx="120">
                  <c:v>1410</c:v>
                </c:pt>
                <c:pt idx="121">
                  <c:v>1411</c:v>
                </c:pt>
                <c:pt idx="122">
                  <c:v>1412</c:v>
                </c:pt>
                <c:pt idx="123">
                  <c:v>1413</c:v>
                </c:pt>
                <c:pt idx="124">
                  <c:v>1414</c:v>
                </c:pt>
                <c:pt idx="125">
                  <c:v>1415</c:v>
                </c:pt>
                <c:pt idx="126">
                  <c:v>1416</c:v>
                </c:pt>
                <c:pt idx="127">
                  <c:v>1417</c:v>
                </c:pt>
                <c:pt idx="128">
                  <c:v>1418</c:v>
                </c:pt>
                <c:pt idx="129">
                  <c:v>1419</c:v>
                </c:pt>
                <c:pt idx="130">
                  <c:v>1420</c:v>
                </c:pt>
                <c:pt idx="131">
                  <c:v>1421</c:v>
                </c:pt>
                <c:pt idx="132">
                  <c:v>1422</c:v>
                </c:pt>
                <c:pt idx="133">
                  <c:v>1423</c:v>
                </c:pt>
                <c:pt idx="134">
                  <c:v>1424</c:v>
                </c:pt>
                <c:pt idx="135">
                  <c:v>1425</c:v>
                </c:pt>
              </c:numCache>
            </c:numRef>
          </c:xVal>
          <c:yVal>
            <c:numRef>
              <c:f>Graph!$B$1292:$B$1425</c:f>
              <c:numCache>
                <c:formatCode>General</c:formatCode>
                <c:ptCount val="1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3-492E-B52F-79BB1F5F2830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Graph!$A$1291:$A$1426</c:f>
              <c:numCache>
                <c:formatCode>General</c:formatCode>
                <c:ptCount val="136"/>
                <c:pt idx="0">
                  <c:v>1290</c:v>
                </c:pt>
                <c:pt idx="1">
                  <c:v>1291</c:v>
                </c:pt>
                <c:pt idx="2">
                  <c:v>1292</c:v>
                </c:pt>
                <c:pt idx="3">
                  <c:v>1293</c:v>
                </c:pt>
                <c:pt idx="4">
                  <c:v>1294</c:v>
                </c:pt>
                <c:pt idx="5">
                  <c:v>1295</c:v>
                </c:pt>
                <c:pt idx="6">
                  <c:v>1296</c:v>
                </c:pt>
                <c:pt idx="7">
                  <c:v>1297</c:v>
                </c:pt>
                <c:pt idx="8">
                  <c:v>1298</c:v>
                </c:pt>
                <c:pt idx="9">
                  <c:v>1299</c:v>
                </c:pt>
                <c:pt idx="10">
                  <c:v>1300</c:v>
                </c:pt>
                <c:pt idx="11">
                  <c:v>1301</c:v>
                </c:pt>
                <c:pt idx="12">
                  <c:v>1302</c:v>
                </c:pt>
                <c:pt idx="13">
                  <c:v>1303</c:v>
                </c:pt>
                <c:pt idx="14">
                  <c:v>1304</c:v>
                </c:pt>
                <c:pt idx="15">
                  <c:v>1305</c:v>
                </c:pt>
                <c:pt idx="16">
                  <c:v>1306</c:v>
                </c:pt>
                <c:pt idx="17">
                  <c:v>1307</c:v>
                </c:pt>
                <c:pt idx="18">
                  <c:v>1308</c:v>
                </c:pt>
                <c:pt idx="19">
                  <c:v>1309</c:v>
                </c:pt>
                <c:pt idx="20">
                  <c:v>1310</c:v>
                </c:pt>
                <c:pt idx="21">
                  <c:v>1311</c:v>
                </c:pt>
                <c:pt idx="22">
                  <c:v>1312</c:v>
                </c:pt>
                <c:pt idx="23">
                  <c:v>1313</c:v>
                </c:pt>
                <c:pt idx="24">
                  <c:v>1314</c:v>
                </c:pt>
                <c:pt idx="25">
                  <c:v>1315</c:v>
                </c:pt>
                <c:pt idx="26">
                  <c:v>1316</c:v>
                </c:pt>
                <c:pt idx="27">
                  <c:v>1317</c:v>
                </c:pt>
                <c:pt idx="28">
                  <c:v>1318</c:v>
                </c:pt>
                <c:pt idx="29">
                  <c:v>1319</c:v>
                </c:pt>
                <c:pt idx="30">
                  <c:v>1320</c:v>
                </c:pt>
                <c:pt idx="31">
                  <c:v>1321</c:v>
                </c:pt>
                <c:pt idx="32">
                  <c:v>1322</c:v>
                </c:pt>
                <c:pt idx="33">
                  <c:v>1323</c:v>
                </c:pt>
                <c:pt idx="34">
                  <c:v>1324</c:v>
                </c:pt>
                <c:pt idx="35">
                  <c:v>1325</c:v>
                </c:pt>
                <c:pt idx="36">
                  <c:v>1326</c:v>
                </c:pt>
                <c:pt idx="37">
                  <c:v>1327</c:v>
                </c:pt>
                <c:pt idx="38">
                  <c:v>1328</c:v>
                </c:pt>
                <c:pt idx="39">
                  <c:v>1329</c:v>
                </c:pt>
                <c:pt idx="40">
                  <c:v>1330</c:v>
                </c:pt>
                <c:pt idx="41">
                  <c:v>1331</c:v>
                </c:pt>
                <c:pt idx="42">
                  <c:v>1332</c:v>
                </c:pt>
                <c:pt idx="43">
                  <c:v>1333</c:v>
                </c:pt>
                <c:pt idx="44">
                  <c:v>1334</c:v>
                </c:pt>
                <c:pt idx="45">
                  <c:v>1335</c:v>
                </c:pt>
                <c:pt idx="46">
                  <c:v>1336</c:v>
                </c:pt>
                <c:pt idx="47">
                  <c:v>1337</c:v>
                </c:pt>
                <c:pt idx="48">
                  <c:v>1338</c:v>
                </c:pt>
                <c:pt idx="49">
                  <c:v>1339</c:v>
                </c:pt>
                <c:pt idx="50">
                  <c:v>1340</c:v>
                </c:pt>
                <c:pt idx="51">
                  <c:v>1341</c:v>
                </c:pt>
                <c:pt idx="52">
                  <c:v>1342</c:v>
                </c:pt>
                <c:pt idx="53">
                  <c:v>1343</c:v>
                </c:pt>
                <c:pt idx="54">
                  <c:v>1344</c:v>
                </c:pt>
                <c:pt idx="55">
                  <c:v>1345</c:v>
                </c:pt>
                <c:pt idx="56">
                  <c:v>1346</c:v>
                </c:pt>
                <c:pt idx="57">
                  <c:v>1347</c:v>
                </c:pt>
                <c:pt idx="58">
                  <c:v>1348</c:v>
                </c:pt>
                <c:pt idx="59">
                  <c:v>1349</c:v>
                </c:pt>
                <c:pt idx="60">
                  <c:v>1350</c:v>
                </c:pt>
                <c:pt idx="61">
                  <c:v>1351</c:v>
                </c:pt>
                <c:pt idx="62">
                  <c:v>1352</c:v>
                </c:pt>
                <c:pt idx="63">
                  <c:v>1353</c:v>
                </c:pt>
                <c:pt idx="64">
                  <c:v>1354</c:v>
                </c:pt>
                <c:pt idx="65">
                  <c:v>1355</c:v>
                </c:pt>
                <c:pt idx="66">
                  <c:v>1356</c:v>
                </c:pt>
                <c:pt idx="67">
                  <c:v>1357</c:v>
                </c:pt>
                <c:pt idx="68">
                  <c:v>1358</c:v>
                </c:pt>
                <c:pt idx="69">
                  <c:v>1359</c:v>
                </c:pt>
                <c:pt idx="70">
                  <c:v>1360</c:v>
                </c:pt>
                <c:pt idx="71">
                  <c:v>1361</c:v>
                </c:pt>
                <c:pt idx="72">
                  <c:v>1362</c:v>
                </c:pt>
                <c:pt idx="73">
                  <c:v>1363</c:v>
                </c:pt>
                <c:pt idx="74">
                  <c:v>1364</c:v>
                </c:pt>
                <c:pt idx="75">
                  <c:v>1365</c:v>
                </c:pt>
                <c:pt idx="76">
                  <c:v>1366</c:v>
                </c:pt>
                <c:pt idx="77">
                  <c:v>1367</c:v>
                </c:pt>
                <c:pt idx="78">
                  <c:v>1368</c:v>
                </c:pt>
                <c:pt idx="79">
                  <c:v>1369</c:v>
                </c:pt>
                <c:pt idx="80">
                  <c:v>1370</c:v>
                </c:pt>
                <c:pt idx="81">
                  <c:v>1371</c:v>
                </c:pt>
                <c:pt idx="82">
                  <c:v>1372</c:v>
                </c:pt>
                <c:pt idx="83">
                  <c:v>1373</c:v>
                </c:pt>
                <c:pt idx="84">
                  <c:v>1374</c:v>
                </c:pt>
                <c:pt idx="85">
                  <c:v>1375</c:v>
                </c:pt>
                <c:pt idx="86">
                  <c:v>1376</c:v>
                </c:pt>
                <c:pt idx="87">
                  <c:v>1377</c:v>
                </c:pt>
                <c:pt idx="88">
                  <c:v>1378</c:v>
                </c:pt>
                <c:pt idx="89">
                  <c:v>1379</c:v>
                </c:pt>
                <c:pt idx="90">
                  <c:v>1380</c:v>
                </c:pt>
                <c:pt idx="91">
                  <c:v>1381</c:v>
                </c:pt>
                <c:pt idx="92">
                  <c:v>1382</c:v>
                </c:pt>
                <c:pt idx="93">
                  <c:v>1383</c:v>
                </c:pt>
                <c:pt idx="94">
                  <c:v>1384</c:v>
                </c:pt>
                <c:pt idx="95">
                  <c:v>1385</c:v>
                </c:pt>
                <c:pt idx="96">
                  <c:v>1386</c:v>
                </c:pt>
                <c:pt idx="97">
                  <c:v>1387</c:v>
                </c:pt>
                <c:pt idx="98">
                  <c:v>1388</c:v>
                </c:pt>
                <c:pt idx="99">
                  <c:v>1389</c:v>
                </c:pt>
                <c:pt idx="100">
                  <c:v>1390</c:v>
                </c:pt>
                <c:pt idx="101">
                  <c:v>1391</c:v>
                </c:pt>
                <c:pt idx="102">
                  <c:v>1392</c:v>
                </c:pt>
                <c:pt idx="103">
                  <c:v>1393</c:v>
                </c:pt>
                <c:pt idx="104">
                  <c:v>1394</c:v>
                </c:pt>
                <c:pt idx="105">
                  <c:v>1395</c:v>
                </c:pt>
                <c:pt idx="106">
                  <c:v>1396</c:v>
                </c:pt>
                <c:pt idx="107">
                  <c:v>1397</c:v>
                </c:pt>
                <c:pt idx="108">
                  <c:v>1398</c:v>
                </c:pt>
                <c:pt idx="109">
                  <c:v>1399</c:v>
                </c:pt>
                <c:pt idx="110">
                  <c:v>1400</c:v>
                </c:pt>
                <c:pt idx="111">
                  <c:v>1401</c:v>
                </c:pt>
                <c:pt idx="112">
                  <c:v>1402</c:v>
                </c:pt>
                <c:pt idx="113">
                  <c:v>1403</c:v>
                </c:pt>
                <c:pt idx="114">
                  <c:v>1404</c:v>
                </c:pt>
                <c:pt idx="115">
                  <c:v>1405</c:v>
                </c:pt>
                <c:pt idx="116">
                  <c:v>1406</c:v>
                </c:pt>
                <c:pt idx="117">
                  <c:v>1407</c:v>
                </c:pt>
                <c:pt idx="118">
                  <c:v>1408</c:v>
                </c:pt>
                <c:pt idx="119">
                  <c:v>1409</c:v>
                </c:pt>
                <c:pt idx="120">
                  <c:v>1410</c:v>
                </c:pt>
                <c:pt idx="121">
                  <c:v>1411</c:v>
                </c:pt>
                <c:pt idx="122">
                  <c:v>1412</c:v>
                </c:pt>
                <c:pt idx="123">
                  <c:v>1413</c:v>
                </c:pt>
                <c:pt idx="124">
                  <c:v>1414</c:v>
                </c:pt>
                <c:pt idx="125">
                  <c:v>1415</c:v>
                </c:pt>
                <c:pt idx="126">
                  <c:v>1416</c:v>
                </c:pt>
                <c:pt idx="127">
                  <c:v>1417</c:v>
                </c:pt>
                <c:pt idx="128">
                  <c:v>1418</c:v>
                </c:pt>
                <c:pt idx="129">
                  <c:v>1419</c:v>
                </c:pt>
                <c:pt idx="130">
                  <c:v>1420</c:v>
                </c:pt>
                <c:pt idx="131">
                  <c:v>1421</c:v>
                </c:pt>
                <c:pt idx="132">
                  <c:v>1422</c:v>
                </c:pt>
                <c:pt idx="133">
                  <c:v>1423</c:v>
                </c:pt>
                <c:pt idx="134">
                  <c:v>1424</c:v>
                </c:pt>
                <c:pt idx="135">
                  <c:v>1425</c:v>
                </c:pt>
              </c:numCache>
            </c:numRef>
          </c:xVal>
          <c:yVal>
            <c:numRef>
              <c:f>Graph!$C$1292:$C$1425</c:f>
              <c:numCache>
                <c:formatCode>General</c:formatCode>
                <c:ptCount val="134"/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03-492E-B52F-79BB1F5F2830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Graph!$A$1291:$A$1426</c:f>
              <c:numCache>
                <c:formatCode>General</c:formatCode>
                <c:ptCount val="136"/>
                <c:pt idx="0">
                  <c:v>1290</c:v>
                </c:pt>
                <c:pt idx="1">
                  <c:v>1291</c:v>
                </c:pt>
                <c:pt idx="2">
                  <c:v>1292</c:v>
                </c:pt>
                <c:pt idx="3">
                  <c:v>1293</c:v>
                </c:pt>
                <c:pt idx="4">
                  <c:v>1294</c:v>
                </c:pt>
                <c:pt idx="5">
                  <c:v>1295</c:v>
                </c:pt>
                <c:pt idx="6">
                  <c:v>1296</c:v>
                </c:pt>
                <c:pt idx="7">
                  <c:v>1297</c:v>
                </c:pt>
                <c:pt idx="8">
                  <c:v>1298</c:v>
                </c:pt>
                <c:pt idx="9">
                  <c:v>1299</c:v>
                </c:pt>
                <c:pt idx="10">
                  <c:v>1300</c:v>
                </c:pt>
                <c:pt idx="11">
                  <c:v>1301</c:v>
                </c:pt>
                <c:pt idx="12">
                  <c:v>1302</c:v>
                </c:pt>
                <c:pt idx="13">
                  <c:v>1303</c:v>
                </c:pt>
                <c:pt idx="14">
                  <c:v>1304</c:v>
                </c:pt>
                <c:pt idx="15">
                  <c:v>1305</c:v>
                </c:pt>
                <c:pt idx="16">
                  <c:v>1306</c:v>
                </c:pt>
                <c:pt idx="17">
                  <c:v>1307</c:v>
                </c:pt>
                <c:pt idx="18">
                  <c:v>1308</c:v>
                </c:pt>
                <c:pt idx="19">
                  <c:v>1309</c:v>
                </c:pt>
                <c:pt idx="20">
                  <c:v>1310</c:v>
                </c:pt>
                <c:pt idx="21">
                  <c:v>1311</c:v>
                </c:pt>
                <c:pt idx="22">
                  <c:v>1312</c:v>
                </c:pt>
                <c:pt idx="23">
                  <c:v>1313</c:v>
                </c:pt>
                <c:pt idx="24">
                  <c:v>1314</c:v>
                </c:pt>
                <c:pt idx="25">
                  <c:v>1315</c:v>
                </c:pt>
                <c:pt idx="26">
                  <c:v>1316</c:v>
                </c:pt>
                <c:pt idx="27">
                  <c:v>1317</c:v>
                </c:pt>
                <c:pt idx="28">
                  <c:v>1318</c:v>
                </c:pt>
                <c:pt idx="29">
                  <c:v>1319</c:v>
                </c:pt>
                <c:pt idx="30">
                  <c:v>1320</c:v>
                </c:pt>
                <c:pt idx="31">
                  <c:v>1321</c:v>
                </c:pt>
                <c:pt idx="32">
                  <c:v>1322</c:v>
                </c:pt>
                <c:pt idx="33">
                  <c:v>1323</c:v>
                </c:pt>
                <c:pt idx="34">
                  <c:v>1324</c:v>
                </c:pt>
                <c:pt idx="35">
                  <c:v>1325</c:v>
                </c:pt>
                <c:pt idx="36">
                  <c:v>1326</c:v>
                </c:pt>
                <c:pt idx="37">
                  <c:v>1327</c:v>
                </c:pt>
                <c:pt idx="38">
                  <c:v>1328</c:v>
                </c:pt>
                <c:pt idx="39">
                  <c:v>1329</c:v>
                </c:pt>
                <c:pt idx="40">
                  <c:v>1330</c:v>
                </c:pt>
                <c:pt idx="41">
                  <c:v>1331</c:v>
                </c:pt>
                <c:pt idx="42">
                  <c:v>1332</c:v>
                </c:pt>
                <c:pt idx="43">
                  <c:v>1333</c:v>
                </c:pt>
                <c:pt idx="44">
                  <c:v>1334</c:v>
                </c:pt>
                <c:pt idx="45">
                  <c:v>1335</c:v>
                </c:pt>
                <c:pt idx="46">
                  <c:v>1336</c:v>
                </c:pt>
                <c:pt idx="47">
                  <c:v>1337</c:v>
                </c:pt>
                <c:pt idx="48">
                  <c:v>1338</c:v>
                </c:pt>
                <c:pt idx="49">
                  <c:v>1339</c:v>
                </c:pt>
                <c:pt idx="50">
                  <c:v>1340</c:v>
                </c:pt>
                <c:pt idx="51">
                  <c:v>1341</c:v>
                </c:pt>
                <c:pt idx="52">
                  <c:v>1342</c:v>
                </c:pt>
                <c:pt idx="53">
                  <c:v>1343</c:v>
                </c:pt>
                <c:pt idx="54">
                  <c:v>1344</c:v>
                </c:pt>
                <c:pt idx="55">
                  <c:v>1345</c:v>
                </c:pt>
                <c:pt idx="56">
                  <c:v>1346</c:v>
                </c:pt>
                <c:pt idx="57">
                  <c:v>1347</c:v>
                </c:pt>
                <c:pt idx="58">
                  <c:v>1348</c:v>
                </c:pt>
                <c:pt idx="59">
                  <c:v>1349</c:v>
                </c:pt>
                <c:pt idx="60">
                  <c:v>1350</c:v>
                </c:pt>
                <c:pt idx="61">
                  <c:v>1351</c:v>
                </c:pt>
                <c:pt idx="62">
                  <c:v>1352</c:v>
                </c:pt>
                <c:pt idx="63">
                  <c:v>1353</c:v>
                </c:pt>
                <c:pt idx="64">
                  <c:v>1354</c:v>
                </c:pt>
                <c:pt idx="65">
                  <c:v>1355</c:v>
                </c:pt>
                <c:pt idx="66">
                  <c:v>1356</c:v>
                </c:pt>
                <c:pt idx="67">
                  <c:v>1357</c:v>
                </c:pt>
                <c:pt idx="68">
                  <c:v>1358</c:v>
                </c:pt>
                <c:pt idx="69">
                  <c:v>1359</c:v>
                </c:pt>
                <c:pt idx="70">
                  <c:v>1360</c:v>
                </c:pt>
                <c:pt idx="71">
                  <c:v>1361</c:v>
                </c:pt>
                <c:pt idx="72">
                  <c:v>1362</c:v>
                </c:pt>
                <c:pt idx="73">
                  <c:v>1363</c:v>
                </c:pt>
                <c:pt idx="74">
                  <c:v>1364</c:v>
                </c:pt>
                <c:pt idx="75">
                  <c:v>1365</c:v>
                </c:pt>
                <c:pt idx="76">
                  <c:v>1366</c:v>
                </c:pt>
                <c:pt idx="77">
                  <c:v>1367</c:v>
                </c:pt>
                <c:pt idx="78">
                  <c:v>1368</c:v>
                </c:pt>
                <c:pt idx="79">
                  <c:v>1369</c:v>
                </c:pt>
                <c:pt idx="80">
                  <c:v>1370</c:v>
                </c:pt>
                <c:pt idx="81">
                  <c:v>1371</c:v>
                </c:pt>
                <c:pt idx="82">
                  <c:v>1372</c:v>
                </c:pt>
                <c:pt idx="83">
                  <c:v>1373</c:v>
                </c:pt>
                <c:pt idx="84">
                  <c:v>1374</c:v>
                </c:pt>
                <c:pt idx="85">
                  <c:v>1375</c:v>
                </c:pt>
                <c:pt idx="86">
                  <c:v>1376</c:v>
                </c:pt>
                <c:pt idx="87">
                  <c:v>1377</c:v>
                </c:pt>
                <c:pt idx="88">
                  <c:v>1378</c:v>
                </c:pt>
                <c:pt idx="89">
                  <c:v>1379</c:v>
                </c:pt>
                <c:pt idx="90">
                  <c:v>1380</c:v>
                </c:pt>
                <c:pt idx="91">
                  <c:v>1381</c:v>
                </c:pt>
                <c:pt idx="92">
                  <c:v>1382</c:v>
                </c:pt>
                <c:pt idx="93">
                  <c:v>1383</c:v>
                </c:pt>
                <c:pt idx="94">
                  <c:v>1384</c:v>
                </c:pt>
                <c:pt idx="95">
                  <c:v>1385</c:v>
                </c:pt>
                <c:pt idx="96">
                  <c:v>1386</c:v>
                </c:pt>
                <c:pt idx="97">
                  <c:v>1387</c:v>
                </c:pt>
                <c:pt idx="98">
                  <c:v>1388</c:v>
                </c:pt>
                <c:pt idx="99">
                  <c:v>1389</c:v>
                </c:pt>
                <c:pt idx="100">
                  <c:v>1390</c:v>
                </c:pt>
                <c:pt idx="101">
                  <c:v>1391</c:v>
                </c:pt>
                <c:pt idx="102">
                  <c:v>1392</c:v>
                </c:pt>
                <c:pt idx="103">
                  <c:v>1393</c:v>
                </c:pt>
                <c:pt idx="104">
                  <c:v>1394</c:v>
                </c:pt>
                <c:pt idx="105">
                  <c:v>1395</c:v>
                </c:pt>
                <c:pt idx="106">
                  <c:v>1396</c:v>
                </c:pt>
                <c:pt idx="107">
                  <c:v>1397</c:v>
                </c:pt>
                <c:pt idx="108">
                  <c:v>1398</c:v>
                </c:pt>
                <c:pt idx="109">
                  <c:v>1399</c:v>
                </c:pt>
                <c:pt idx="110">
                  <c:v>1400</c:v>
                </c:pt>
                <c:pt idx="111">
                  <c:v>1401</c:v>
                </c:pt>
                <c:pt idx="112">
                  <c:v>1402</c:v>
                </c:pt>
                <c:pt idx="113">
                  <c:v>1403</c:v>
                </c:pt>
                <c:pt idx="114">
                  <c:v>1404</c:v>
                </c:pt>
                <c:pt idx="115">
                  <c:v>1405</c:v>
                </c:pt>
                <c:pt idx="116">
                  <c:v>1406</c:v>
                </c:pt>
                <c:pt idx="117">
                  <c:v>1407</c:v>
                </c:pt>
                <c:pt idx="118">
                  <c:v>1408</c:v>
                </c:pt>
                <c:pt idx="119">
                  <c:v>1409</c:v>
                </c:pt>
                <c:pt idx="120">
                  <c:v>1410</c:v>
                </c:pt>
                <c:pt idx="121">
                  <c:v>1411</c:v>
                </c:pt>
                <c:pt idx="122">
                  <c:v>1412</c:v>
                </c:pt>
                <c:pt idx="123">
                  <c:v>1413</c:v>
                </c:pt>
                <c:pt idx="124">
                  <c:v>1414</c:v>
                </c:pt>
                <c:pt idx="125">
                  <c:v>1415</c:v>
                </c:pt>
                <c:pt idx="126">
                  <c:v>1416</c:v>
                </c:pt>
                <c:pt idx="127">
                  <c:v>1417</c:v>
                </c:pt>
                <c:pt idx="128">
                  <c:v>1418</c:v>
                </c:pt>
                <c:pt idx="129">
                  <c:v>1419</c:v>
                </c:pt>
                <c:pt idx="130">
                  <c:v>1420</c:v>
                </c:pt>
                <c:pt idx="131">
                  <c:v>1421</c:v>
                </c:pt>
                <c:pt idx="132">
                  <c:v>1422</c:v>
                </c:pt>
                <c:pt idx="133">
                  <c:v>1423</c:v>
                </c:pt>
                <c:pt idx="134">
                  <c:v>1424</c:v>
                </c:pt>
                <c:pt idx="135">
                  <c:v>1425</c:v>
                </c:pt>
              </c:numCache>
            </c:numRef>
          </c:xVal>
          <c:yVal>
            <c:numRef>
              <c:f>Graph!$E$1292:$E$1425</c:f>
              <c:numCache>
                <c:formatCode>General</c:formatCode>
                <c:ptCount val="134"/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03-492E-B52F-79BB1F5F2830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Graph!$A$1291:$A$1426</c:f>
              <c:numCache>
                <c:formatCode>General</c:formatCode>
                <c:ptCount val="136"/>
                <c:pt idx="0">
                  <c:v>1290</c:v>
                </c:pt>
                <c:pt idx="1">
                  <c:v>1291</c:v>
                </c:pt>
                <c:pt idx="2">
                  <c:v>1292</c:v>
                </c:pt>
                <c:pt idx="3">
                  <c:v>1293</c:v>
                </c:pt>
                <c:pt idx="4">
                  <c:v>1294</c:v>
                </c:pt>
                <c:pt idx="5">
                  <c:v>1295</c:v>
                </c:pt>
                <c:pt idx="6">
                  <c:v>1296</c:v>
                </c:pt>
                <c:pt idx="7">
                  <c:v>1297</c:v>
                </c:pt>
                <c:pt idx="8">
                  <c:v>1298</c:v>
                </c:pt>
                <c:pt idx="9">
                  <c:v>1299</c:v>
                </c:pt>
                <c:pt idx="10">
                  <c:v>1300</c:v>
                </c:pt>
                <c:pt idx="11">
                  <c:v>1301</c:v>
                </c:pt>
                <c:pt idx="12">
                  <c:v>1302</c:v>
                </c:pt>
                <c:pt idx="13">
                  <c:v>1303</c:v>
                </c:pt>
                <c:pt idx="14">
                  <c:v>1304</c:v>
                </c:pt>
                <c:pt idx="15">
                  <c:v>1305</c:v>
                </c:pt>
                <c:pt idx="16">
                  <c:v>1306</c:v>
                </c:pt>
                <c:pt idx="17">
                  <c:v>1307</c:v>
                </c:pt>
                <c:pt idx="18">
                  <c:v>1308</c:v>
                </c:pt>
                <c:pt idx="19">
                  <c:v>1309</c:v>
                </c:pt>
                <c:pt idx="20">
                  <c:v>1310</c:v>
                </c:pt>
                <c:pt idx="21">
                  <c:v>1311</c:v>
                </c:pt>
                <c:pt idx="22">
                  <c:v>1312</c:v>
                </c:pt>
                <c:pt idx="23">
                  <c:v>1313</c:v>
                </c:pt>
                <c:pt idx="24">
                  <c:v>1314</c:v>
                </c:pt>
                <c:pt idx="25">
                  <c:v>1315</c:v>
                </c:pt>
                <c:pt idx="26">
                  <c:v>1316</c:v>
                </c:pt>
                <c:pt idx="27">
                  <c:v>1317</c:v>
                </c:pt>
                <c:pt idx="28">
                  <c:v>1318</c:v>
                </c:pt>
                <c:pt idx="29">
                  <c:v>1319</c:v>
                </c:pt>
                <c:pt idx="30">
                  <c:v>1320</c:v>
                </c:pt>
                <c:pt idx="31">
                  <c:v>1321</c:v>
                </c:pt>
                <c:pt idx="32">
                  <c:v>1322</c:v>
                </c:pt>
                <c:pt idx="33">
                  <c:v>1323</c:v>
                </c:pt>
                <c:pt idx="34">
                  <c:v>1324</c:v>
                </c:pt>
                <c:pt idx="35">
                  <c:v>1325</c:v>
                </c:pt>
                <c:pt idx="36">
                  <c:v>1326</c:v>
                </c:pt>
                <c:pt idx="37">
                  <c:v>1327</c:v>
                </c:pt>
                <c:pt idx="38">
                  <c:v>1328</c:v>
                </c:pt>
                <c:pt idx="39">
                  <c:v>1329</c:v>
                </c:pt>
                <c:pt idx="40">
                  <c:v>1330</c:v>
                </c:pt>
                <c:pt idx="41">
                  <c:v>1331</c:v>
                </c:pt>
                <c:pt idx="42">
                  <c:v>1332</c:v>
                </c:pt>
                <c:pt idx="43">
                  <c:v>1333</c:v>
                </c:pt>
                <c:pt idx="44">
                  <c:v>1334</c:v>
                </c:pt>
                <c:pt idx="45">
                  <c:v>1335</c:v>
                </c:pt>
                <c:pt idx="46">
                  <c:v>1336</c:v>
                </c:pt>
                <c:pt idx="47">
                  <c:v>1337</c:v>
                </c:pt>
                <c:pt idx="48">
                  <c:v>1338</c:v>
                </c:pt>
                <c:pt idx="49">
                  <c:v>1339</c:v>
                </c:pt>
                <c:pt idx="50">
                  <c:v>1340</c:v>
                </c:pt>
                <c:pt idx="51">
                  <c:v>1341</c:v>
                </c:pt>
                <c:pt idx="52">
                  <c:v>1342</c:v>
                </c:pt>
                <c:pt idx="53">
                  <c:v>1343</c:v>
                </c:pt>
                <c:pt idx="54">
                  <c:v>1344</c:v>
                </c:pt>
                <c:pt idx="55">
                  <c:v>1345</c:v>
                </c:pt>
                <c:pt idx="56">
                  <c:v>1346</c:v>
                </c:pt>
                <c:pt idx="57">
                  <c:v>1347</c:v>
                </c:pt>
                <c:pt idx="58">
                  <c:v>1348</c:v>
                </c:pt>
                <c:pt idx="59">
                  <c:v>1349</c:v>
                </c:pt>
                <c:pt idx="60">
                  <c:v>1350</c:v>
                </c:pt>
                <c:pt idx="61">
                  <c:v>1351</c:v>
                </c:pt>
                <c:pt idx="62">
                  <c:v>1352</c:v>
                </c:pt>
                <c:pt idx="63">
                  <c:v>1353</c:v>
                </c:pt>
                <c:pt idx="64">
                  <c:v>1354</c:v>
                </c:pt>
                <c:pt idx="65">
                  <c:v>1355</c:v>
                </c:pt>
                <c:pt idx="66">
                  <c:v>1356</c:v>
                </c:pt>
                <c:pt idx="67">
                  <c:v>1357</c:v>
                </c:pt>
                <c:pt idx="68">
                  <c:v>1358</c:v>
                </c:pt>
                <c:pt idx="69">
                  <c:v>1359</c:v>
                </c:pt>
                <c:pt idx="70">
                  <c:v>1360</c:v>
                </c:pt>
                <c:pt idx="71">
                  <c:v>1361</c:v>
                </c:pt>
                <c:pt idx="72">
                  <c:v>1362</c:v>
                </c:pt>
                <c:pt idx="73">
                  <c:v>1363</c:v>
                </c:pt>
                <c:pt idx="74">
                  <c:v>1364</c:v>
                </c:pt>
                <c:pt idx="75">
                  <c:v>1365</c:v>
                </c:pt>
                <c:pt idx="76">
                  <c:v>1366</c:v>
                </c:pt>
                <c:pt idx="77">
                  <c:v>1367</c:v>
                </c:pt>
                <c:pt idx="78">
                  <c:v>1368</c:v>
                </c:pt>
                <c:pt idx="79">
                  <c:v>1369</c:v>
                </c:pt>
                <c:pt idx="80">
                  <c:v>1370</c:v>
                </c:pt>
                <c:pt idx="81">
                  <c:v>1371</c:v>
                </c:pt>
                <c:pt idx="82">
                  <c:v>1372</c:v>
                </c:pt>
                <c:pt idx="83">
                  <c:v>1373</c:v>
                </c:pt>
                <c:pt idx="84">
                  <c:v>1374</c:v>
                </c:pt>
                <c:pt idx="85">
                  <c:v>1375</c:v>
                </c:pt>
                <c:pt idx="86">
                  <c:v>1376</c:v>
                </c:pt>
                <c:pt idx="87">
                  <c:v>1377</c:v>
                </c:pt>
                <c:pt idx="88">
                  <c:v>1378</c:v>
                </c:pt>
                <c:pt idx="89">
                  <c:v>1379</c:v>
                </c:pt>
                <c:pt idx="90">
                  <c:v>1380</c:v>
                </c:pt>
                <c:pt idx="91">
                  <c:v>1381</c:v>
                </c:pt>
                <c:pt idx="92">
                  <c:v>1382</c:v>
                </c:pt>
                <c:pt idx="93">
                  <c:v>1383</c:v>
                </c:pt>
                <c:pt idx="94">
                  <c:v>1384</c:v>
                </c:pt>
                <c:pt idx="95">
                  <c:v>1385</c:v>
                </c:pt>
                <c:pt idx="96">
                  <c:v>1386</c:v>
                </c:pt>
                <c:pt idx="97">
                  <c:v>1387</c:v>
                </c:pt>
                <c:pt idx="98">
                  <c:v>1388</c:v>
                </c:pt>
                <c:pt idx="99">
                  <c:v>1389</c:v>
                </c:pt>
                <c:pt idx="100">
                  <c:v>1390</c:v>
                </c:pt>
                <c:pt idx="101">
                  <c:v>1391</c:v>
                </c:pt>
                <c:pt idx="102">
                  <c:v>1392</c:v>
                </c:pt>
                <c:pt idx="103">
                  <c:v>1393</c:v>
                </c:pt>
                <c:pt idx="104">
                  <c:v>1394</c:v>
                </c:pt>
                <c:pt idx="105">
                  <c:v>1395</c:v>
                </c:pt>
                <c:pt idx="106">
                  <c:v>1396</c:v>
                </c:pt>
                <c:pt idx="107">
                  <c:v>1397</c:v>
                </c:pt>
                <c:pt idx="108">
                  <c:v>1398</c:v>
                </c:pt>
                <c:pt idx="109">
                  <c:v>1399</c:v>
                </c:pt>
                <c:pt idx="110">
                  <c:v>1400</c:v>
                </c:pt>
                <c:pt idx="111">
                  <c:v>1401</c:v>
                </c:pt>
                <c:pt idx="112">
                  <c:v>1402</c:v>
                </c:pt>
                <c:pt idx="113">
                  <c:v>1403</c:v>
                </c:pt>
                <c:pt idx="114">
                  <c:v>1404</c:v>
                </c:pt>
                <c:pt idx="115">
                  <c:v>1405</c:v>
                </c:pt>
                <c:pt idx="116">
                  <c:v>1406</c:v>
                </c:pt>
                <c:pt idx="117">
                  <c:v>1407</c:v>
                </c:pt>
                <c:pt idx="118">
                  <c:v>1408</c:v>
                </c:pt>
                <c:pt idx="119">
                  <c:v>1409</c:v>
                </c:pt>
                <c:pt idx="120">
                  <c:v>1410</c:v>
                </c:pt>
                <c:pt idx="121">
                  <c:v>1411</c:v>
                </c:pt>
                <c:pt idx="122">
                  <c:v>1412</c:v>
                </c:pt>
                <c:pt idx="123">
                  <c:v>1413</c:v>
                </c:pt>
                <c:pt idx="124">
                  <c:v>1414</c:v>
                </c:pt>
                <c:pt idx="125">
                  <c:v>1415</c:v>
                </c:pt>
                <c:pt idx="126">
                  <c:v>1416</c:v>
                </c:pt>
                <c:pt idx="127">
                  <c:v>1417</c:v>
                </c:pt>
                <c:pt idx="128">
                  <c:v>1418</c:v>
                </c:pt>
                <c:pt idx="129">
                  <c:v>1419</c:v>
                </c:pt>
                <c:pt idx="130">
                  <c:v>1420</c:v>
                </c:pt>
                <c:pt idx="131">
                  <c:v>1421</c:v>
                </c:pt>
                <c:pt idx="132">
                  <c:v>1422</c:v>
                </c:pt>
                <c:pt idx="133">
                  <c:v>1423</c:v>
                </c:pt>
                <c:pt idx="134">
                  <c:v>1424</c:v>
                </c:pt>
                <c:pt idx="135">
                  <c:v>1425</c:v>
                </c:pt>
              </c:numCache>
            </c:numRef>
          </c:xVal>
          <c:yVal>
            <c:numRef>
              <c:f>Graph!$G$1292:$G$1425</c:f>
              <c:numCache>
                <c:formatCode>General</c:formatCode>
                <c:ptCount val="13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03-492E-B52F-79BB1F5F2830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Graph!$A$1291:$A$1426</c:f>
              <c:numCache>
                <c:formatCode>General</c:formatCode>
                <c:ptCount val="136"/>
                <c:pt idx="0">
                  <c:v>1290</c:v>
                </c:pt>
                <c:pt idx="1">
                  <c:v>1291</c:v>
                </c:pt>
                <c:pt idx="2">
                  <c:v>1292</c:v>
                </c:pt>
                <c:pt idx="3">
                  <c:v>1293</c:v>
                </c:pt>
                <c:pt idx="4">
                  <c:v>1294</c:v>
                </c:pt>
                <c:pt idx="5">
                  <c:v>1295</c:v>
                </c:pt>
                <c:pt idx="6">
                  <c:v>1296</c:v>
                </c:pt>
                <c:pt idx="7">
                  <c:v>1297</c:v>
                </c:pt>
                <c:pt idx="8">
                  <c:v>1298</c:v>
                </c:pt>
                <c:pt idx="9">
                  <c:v>1299</c:v>
                </c:pt>
                <c:pt idx="10">
                  <c:v>1300</c:v>
                </c:pt>
                <c:pt idx="11">
                  <c:v>1301</c:v>
                </c:pt>
                <c:pt idx="12">
                  <c:v>1302</c:v>
                </c:pt>
                <c:pt idx="13">
                  <c:v>1303</c:v>
                </c:pt>
                <c:pt idx="14">
                  <c:v>1304</c:v>
                </c:pt>
                <c:pt idx="15">
                  <c:v>1305</c:v>
                </c:pt>
                <c:pt idx="16">
                  <c:v>1306</c:v>
                </c:pt>
                <c:pt idx="17">
                  <c:v>1307</c:v>
                </c:pt>
                <c:pt idx="18">
                  <c:v>1308</c:v>
                </c:pt>
                <c:pt idx="19">
                  <c:v>1309</c:v>
                </c:pt>
                <c:pt idx="20">
                  <c:v>1310</c:v>
                </c:pt>
                <c:pt idx="21">
                  <c:v>1311</c:v>
                </c:pt>
                <c:pt idx="22">
                  <c:v>1312</c:v>
                </c:pt>
                <c:pt idx="23">
                  <c:v>1313</c:v>
                </c:pt>
                <c:pt idx="24">
                  <c:v>1314</c:v>
                </c:pt>
                <c:pt idx="25">
                  <c:v>1315</c:v>
                </c:pt>
                <c:pt idx="26">
                  <c:v>1316</c:v>
                </c:pt>
                <c:pt idx="27">
                  <c:v>1317</c:v>
                </c:pt>
                <c:pt idx="28">
                  <c:v>1318</c:v>
                </c:pt>
                <c:pt idx="29">
                  <c:v>1319</c:v>
                </c:pt>
                <c:pt idx="30">
                  <c:v>1320</c:v>
                </c:pt>
                <c:pt idx="31">
                  <c:v>1321</c:v>
                </c:pt>
                <c:pt idx="32">
                  <c:v>1322</c:v>
                </c:pt>
                <c:pt idx="33">
                  <c:v>1323</c:v>
                </c:pt>
                <c:pt idx="34">
                  <c:v>1324</c:v>
                </c:pt>
                <c:pt idx="35">
                  <c:v>1325</c:v>
                </c:pt>
                <c:pt idx="36">
                  <c:v>1326</c:v>
                </c:pt>
                <c:pt idx="37">
                  <c:v>1327</c:v>
                </c:pt>
                <c:pt idx="38">
                  <c:v>1328</c:v>
                </c:pt>
                <c:pt idx="39">
                  <c:v>1329</c:v>
                </c:pt>
                <c:pt idx="40">
                  <c:v>1330</c:v>
                </c:pt>
                <c:pt idx="41">
                  <c:v>1331</c:v>
                </c:pt>
                <c:pt idx="42">
                  <c:v>1332</c:v>
                </c:pt>
                <c:pt idx="43">
                  <c:v>1333</c:v>
                </c:pt>
                <c:pt idx="44">
                  <c:v>1334</c:v>
                </c:pt>
                <c:pt idx="45">
                  <c:v>1335</c:v>
                </c:pt>
                <c:pt idx="46">
                  <c:v>1336</c:v>
                </c:pt>
                <c:pt idx="47">
                  <c:v>1337</c:v>
                </c:pt>
                <c:pt idx="48">
                  <c:v>1338</c:v>
                </c:pt>
                <c:pt idx="49">
                  <c:v>1339</c:v>
                </c:pt>
                <c:pt idx="50">
                  <c:v>1340</c:v>
                </c:pt>
                <c:pt idx="51">
                  <c:v>1341</c:v>
                </c:pt>
                <c:pt idx="52">
                  <c:v>1342</c:v>
                </c:pt>
                <c:pt idx="53">
                  <c:v>1343</c:v>
                </c:pt>
                <c:pt idx="54">
                  <c:v>1344</c:v>
                </c:pt>
                <c:pt idx="55">
                  <c:v>1345</c:v>
                </c:pt>
                <c:pt idx="56">
                  <c:v>1346</c:v>
                </c:pt>
                <c:pt idx="57">
                  <c:v>1347</c:v>
                </c:pt>
                <c:pt idx="58">
                  <c:v>1348</c:v>
                </c:pt>
                <c:pt idx="59">
                  <c:v>1349</c:v>
                </c:pt>
                <c:pt idx="60">
                  <c:v>1350</c:v>
                </c:pt>
                <c:pt idx="61">
                  <c:v>1351</c:v>
                </c:pt>
                <c:pt idx="62">
                  <c:v>1352</c:v>
                </c:pt>
                <c:pt idx="63">
                  <c:v>1353</c:v>
                </c:pt>
                <c:pt idx="64">
                  <c:v>1354</c:v>
                </c:pt>
                <c:pt idx="65">
                  <c:v>1355</c:v>
                </c:pt>
                <c:pt idx="66">
                  <c:v>1356</c:v>
                </c:pt>
                <c:pt idx="67">
                  <c:v>1357</c:v>
                </c:pt>
                <c:pt idx="68">
                  <c:v>1358</c:v>
                </c:pt>
                <c:pt idx="69">
                  <c:v>1359</c:v>
                </c:pt>
                <c:pt idx="70">
                  <c:v>1360</c:v>
                </c:pt>
                <c:pt idx="71">
                  <c:v>1361</c:v>
                </c:pt>
                <c:pt idx="72">
                  <c:v>1362</c:v>
                </c:pt>
                <c:pt idx="73">
                  <c:v>1363</c:v>
                </c:pt>
                <c:pt idx="74">
                  <c:v>1364</c:v>
                </c:pt>
                <c:pt idx="75">
                  <c:v>1365</c:v>
                </c:pt>
                <c:pt idx="76">
                  <c:v>1366</c:v>
                </c:pt>
                <c:pt idx="77">
                  <c:v>1367</c:v>
                </c:pt>
                <c:pt idx="78">
                  <c:v>1368</c:v>
                </c:pt>
                <c:pt idx="79">
                  <c:v>1369</c:v>
                </c:pt>
                <c:pt idx="80">
                  <c:v>1370</c:v>
                </c:pt>
                <c:pt idx="81">
                  <c:v>1371</c:v>
                </c:pt>
                <c:pt idx="82">
                  <c:v>1372</c:v>
                </c:pt>
                <c:pt idx="83">
                  <c:v>1373</c:v>
                </c:pt>
                <c:pt idx="84">
                  <c:v>1374</c:v>
                </c:pt>
                <c:pt idx="85">
                  <c:v>1375</c:v>
                </c:pt>
                <c:pt idx="86">
                  <c:v>1376</c:v>
                </c:pt>
                <c:pt idx="87">
                  <c:v>1377</c:v>
                </c:pt>
                <c:pt idx="88">
                  <c:v>1378</c:v>
                </c:pt>
                <c:pt idx="89">
                  <c:v>1379</c:v>
                </c:pt>
                <c:pt idx="90">
                  <c:v>1380</c:v>
                </c:pt>
                <c:pt idx="91">
                  <c:v>1381</c:v>
                </c:pt>
                <c:pt idx="92">
                  <c:v>1382</c:v>
                </c:pt>
                <c:pt idx="93">
                  <c:v>1383</c:v>
                </c:pt>
                <c:pt idx="94">
                  <c:v>1384</c:v>
                </c:pt>
                <c:pt idx="95">
                  <c:v>1385</c:v>
                </c:pt>
                <c:pt idx="96">
                  <c:v>1386</c:v>
                </c:pt>
                <c:pt idx="97">
                  <c:v>1387</c:v>
                </c:pt>
                <c:pt idx="98">
                  <c:v>1388</c:v>
                </c:pt>
                <c:pt idx="99">
                  <c:v>1389</c:v>
                </c:pt>
                <c:pt idx="100">
                  <c:v>1390</c:v>
                </c:pt>
                <c:pt idx="101">
                  <c:v>1391</c:v>
                </c:pt>
                <c:pt idx="102">
                  <c:v>1392</c:v>
                </c:pt>
                <c:pt idx="103">
                  <c:v>1393</c:v>
                </c:pt>
                <c:pt idx="104">
                  <c:v>1394</c:v>
                </c:pt>
                <c:pt idx="105">
                  <c:v>1395</c:v>
                </c:pt>
                <c:pt idx="106">
                  <c:v>1396</c:v>
                </c:pt>
                <c:pt idx="107">
                  <c:v>1397</c:v>
                </c:pt>
                <c:pt idx="108">
                  <c:v>1398</c:v>
                </c:pt>
                <c:pt idx="109">
                  <c:v>1399</c:v>
                </c:pt>
                <c:pt idx="110">
                  <c:v>1400</c:v>
                </c:pt>
                <c:pt idx="111">
                  <c:v>1401</c:v>
                </c:pt>
                <c:pt idx="112">
                  <c:v>1402</c:v>
                </c:pt>
                <c:pt idx="113">
                  <c:v>1403</c:v>
                </c:pt>
                <c:pt idx="114">
                  <c:v>1404</c:v>
                </c:pt>
                <c:pt idx="115">
                  <c:v>1405</c:v>
                </c:pt>
                <c:pt idx="116">
                  <c:v>1406</c:v>
                </c:pt>
                <c:pt idx="117">
                  <c:v>1407</c:v>
                </c:pt>
                <c:pt idx="118">
                  <c:v>1408</c:v>
                </c:pt>
                <c:pt idx="119">
                  <c:v>1409</c:v>
                </c:pt>
                <c:pt idx="120">
                  <c:v>1410</c:v>
                </c:pt>
                <c:pt idx="121">
                  <c:v>1411</c:v>
                </c:pt>
                <c:pt idx="122">
                  <c:v>1412</c:v>
                </c:pt>
                <c:pt idx="123">
                  <c:v>1413</c:v>
                </c:pt>
                <c:pt idx="124">
                  <c:v>1414</c:v>
                </c:pt>
                <c:pt idx="125">
                  <c:v>1415</c:v>
                </c:pt>
                <c:pt idx="126">
                  <c:v>1416</c:v>
                </c:pt>
                <c:pt idx="127">
                  <c:v>1417</c:v>
                </c:pt>
                <c:pt idx="128">
                  <c:v>1418</c:v>
                </c:pt>
                <c:pt idx="129">
                  <c:v>1419</c:v>
                </c:pt>
                <c:pt idx="130">
                  <c:v>1420</c:v>
                </c:pt>
                <c:pt idx="131">
                  <c:v>1421</c:v>
                </c:pt>
                <c:pt idx="132">
                  <c:v>1422</c:v>
                </c:pt>
                <c:pt idx="133">
                  <c:v>1423</c:v>
                </c:pt>
                <c:pt idx="134">
                  <c:v>1424</c:v>
                </c:pt>
                <c:pt idx="135">
                  <c:v>1425</c:v>
                </c:pt>
              </c:numCache>
            </c:numRef>
          </c:xVal>
          <c:yVal>
            <c:numRef>
              <c:f>Graph!$H$1292:$H$1425</c:f>
              <c:numCache>
                <c:formatCode>General</c:formatCode>
                <c:ptCount val="13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03-492E-B52F-79BB1F5F2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61104"/>
        <c:axId val="185157264"/>
      </c:scatterChart>
      <c:valAx>
        <c:axId val="185161104"/>
        <c:scaling>
          <c:orientation val="minMax"/>
          <c:max val="1425"/>
          <c:min val="1290"/>
        </c:scaling>
        <c:delete val="0"/>
        <c:axPos val="b"/>
        <c:numFmt formatCode="General" sourceLinked="1"/>
        <c:majorTickMark val="out"/>
        <c:minorTickMark val="none"/>
        <c:tickLblPos val="nextTo"/>
        <c:crossAx val="185157264"/>
        <c:crosses val="autoZero"/>
        <c:crossBetween val="midCat"/>
      </c:valAx>
      <c:valAx>
        <c:axId val="185157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51611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7F059-DB39-C3DC-75FE-BD8C8A3E2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191</xdr:row>
      <xdr:rowOff>0</xdr:rowOff>
    </xdr:from>
    <xdr:to>
      <xdr:col>14</xdr:col>
      <xdr:colOff>304800</xdr:colOff>
      <xdr:row>205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E4E222-E6A4-32FF-5E94-874301589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383</xdr:row>
      <xdr:rowOff>0</xdr:rowOff>
    </xdr:from>
    <xdr:to>
      <xdr:col>14</xdr:col>
      <xdr:colOff>304800</xdr:colOff>
      <xdr:row>397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9B5D09-2A14-2567-7499-DAA728909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562</xdr:row>
      <xdr:rowOff>0</xdr:rowOff>
    </xdr:from>
    <xdr:to>
      <xdr:col>14</xdr:col>
      <xdr:colOff>304800</xdr:colOff>
      <xdr:row>576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DB4C45-4CB3-D4B5-3DED-EB8B85577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721</xdr:row>
      <xdr:rowOff>0</xdr:rowOff>
    </xdr:from>
    <xdr:to>
      <xdr:col>14</xdr:col>
      <xdr:colOff>304800</xdr:colOff>
      <xdr:row>735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A7F9E3-308A-E49E-4B8D-EB44BC73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876</xdr:row>
      <xdr:rowOff>0</xdr:rowOff>
    </xdr:from>
    <xdr:to>
      <xdr:col>14</xdr:col>
      <xdr:colOff>304800</xdr:colOff>
      <xdr:row>890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FC5023-54B3-EE5D-7619-1A13C9B28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1022</xdr:row>
      <xdr:rowOff>0</xdr:rowOff>
    </xdr:from>
    <xdr:to>
      <xdr:col>14</xdr:col>
      <xdr:colOff>304800</xdr:colOff>
      <xdr:row>1036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9B5CF3-6B1F-BEB8-C944-97ECC1022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1144</xdr:row>
      <xdr:rowOff>0</xdr:rowOff>
    </xdr:from>
    <xdr:to>
      <xdr:col>14</xdr:col>
      <xdr:colOff>304800</xdr:colOff>
      <xdr:row>1158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8E5D49-DF7D-560A-8855-F862FC339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1290</xdr:row>
      <xdr:rowOff>0</xdr:rowOff>
    </xdr:from>
    <xdr:to>
      <xdr:col>14</xdr:col>
      <xdr:colOff>304800</xdr:colOff>
      <xdr:row>1304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631086-A612-F45E-89D1-75EE0B9FD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1427</xdr:row>
      <xdr:rowOff>0</xdr:rowOff>
    </xdr:from>
    <xdr:to>
      <xdr:col>14</xdr:col>
      <xdr:colOff>304800</xdr:colOff>
      <xdr:row>1441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E9807C-E0A6-7542-5F6A-D101C23CD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1571</xdr:row>
      <xdr:rowOff>0</xdr:rowOff>
    </xdr:from>
    <xdr:to>
      <xdr:col>14</xdr:col>
      <xdr:colOff>304800</xdr:colOff>
      <xdr:row>1585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9831DD9-0EDF-50F9-80D5-DC4E5DC95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1742</xdr:row>
      <xdr:rowOff>0</xdr:rowOff>
    </xdr:from>
    <xdr:to>
      <xdr:col>14</xdr:col>
      <xdr:colOff>304800</xdr:colOff>
      <xdr:row>1756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BF2198D-C306-AB0E-3D94-14FA1F679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1896</xdr:row>
      <xdr:rowOff>0</xdr:rowOff>
    </xdr:from>
    <xdr:to>
      <xdr:col>14</xdr:col>
      <xdr:colOff>304800</xdr:colOff>
      <xdr:row>1910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CC8B05-DA09-D8F1-F848-F2D0CC069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2038</xdr:row>
      <xdr:rowOff>0</xdr:rowOff>
    </xdr:from>
    <xdr:to>
      <xdr:col>14</xdr:col>
      <xdr:colOff>304800</xdr:colOff>
      <xdr:row>2052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58A13CD-25FD-D021-166F-AE7399888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2212</xdr:row>
      <xdr:rowOff>0</xdr:rowOff>
    </xdr:from>
    <xdr:to>
      <xdr:col>14</xdr:col>
      <xdr:colOff>304800</xdr:colOff>
      <xdr:row>2226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2C7604B-2B55-5638-B2B9-FD64CD075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2355</xdr:row>
      <xdr:rowOff>0</xdr:rowOff>
    </xdr:from>
    <xdr:to>
      <xdr:col>14</xdr:col>
      <xdr:colOff>304800</xdr:colOff>
      <xdr:row>2369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FA9B78F-0706-12AD-E6F6-7CAD73AEB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2492</xdr:row>
      <xdr:rowOff>0</xdr:rowOff>
    </xdr:from>
    <xdr:to>
      <xdr:col>14</xdr:col>
      <xdr:colOff>304800</xdr:colOff>
      <xdr:row>2506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69E8B8A-EE4B-0590-F2F9-B9D878399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B876A-D1FB-41D1-B9A4-848315264D27}">
  <dimension ref="A1:BH3192"/>
  <sheetViews>
    <sheetView tabSelected="1" topLeftCell="A2696" workbookViewId="0">
      <selection activeCell="A2696" sqref="A2696:A3192"/>
    </sheetView>
  </sheetViews>
  <sheetFormatPr defaultRowHeight="15" x14ac:dyDescent="0.25"/>
  <cols>
    <col min="1" max="1" width="5" bestFit="1" customWidth="1"/>
    <col min="2" max="2" width="11" bestFit="1" customWidth="1"/>
    <col min="3" max="3" width="9" bestFit="1" customWidth="1"/>
    <col min="4" max="4" width="11" bestFit="1" customWidth="1"/>
    <col min="5" max="5" width="9" bestFit="1" customWidth="1"/>
    <col min="6" max="6" width="11" bestFit="1" customWidth="1"/>
    <col min="7" max="7" width="9" bestFit="1" customWidth="1"/>
    <col min="8" max="8" width="11" bestFit="1" customWidth="1"/>
    <col min="9" max="9" width="10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235.87383399999999</v>
      </c>
      <c r="K3">
        <v>13.401751000000001</v>
      </c>
    </row>
    <row r="4" spans="1:60" x14ac:dyDescent="0.25">
      <c r="A4">
        <v>3</v>
      </c>
      <c r="D4">
        <v>242.546344</v>
      </c>
      <c r="E4">
        <v>6.5630249999999997</v>
      </c>
    </row>
    <row r="5" spans="1:60" x14ac:dyDescent="0.25">
      <c r="A5">
        <v>4</v>
      </c>
      <c r="D5">
        <v>242.55313000000001</v>
      </c>
      <c r="E5">
        <v>6.5886880000000003</v>
      </c>
    </row>
    <row r="6" spans="1:60" x14ac:dyDescent="0.25">
      <c r="A6">
        <v>5</v>
      </c>
      <c r="D6">
        <v>242.50399899999999</v>
      </c>
      <c r="E6">
        <v>6.5689950000000001</v>
      </c>
    </row>
    <row r="7" spans="1:60" x14ac:dyDescent="0.25">
      <c r="A7">
        <v>6</v>
      </c>
      <c r="D7">
        <v>242.500426</v>
      </c>
      <c r="E7">
        <v>6.5500150000000001</v>
      </c>
    </row>
    <row r="8" spans="1:60" x14ac:dyDescent="0.25">
      <c r="A8">
        <v>7</v>
      </c>
      <c r="D8">
        <v>242.49078600000001</v>
      </c>
      <c r="E8">
        <v>6.5813920000000001</v>
      </c>
    </row>
    <row r="9" spans="1:60" x14ac:dyDescent="0.25">
      <c r="A9">
        <v>8</v>
      </c>
      <c r="D9">
        <v>242.47614199999998</v>
      </c>
      <c r="E9">
        <v>6.5815960000000002</v>
      </c>
    </row>
    <row r="10" spans="1:60" x14ac:dyDescent="0.25">
      <c r="A10">
        <v>9</v>
      </c>
      <c r="D10">
        <v>242.484408</v>
      </c>
      <c r="E10">
        <v>6.5791469999999999</v>
      </c>
    </row>
    <row r="11" spans="1:60" x14ac:dyDescent="0.25">
      <c r="A11">
        <v>10</v>
      </c>
      <c r="D11">
        <v>242.50103999999999</v>
      </c>
      <c r="E11">
        <v>6.5756779999999999</v>
      </c>
    </row>
    <row r="12" spans="1:60" x14ac:dyDescent="0.25">
      <c r="A12">
        <v>11</v>
      </c>
      <c r="B12">
        <v>233.78134</v>
      </c>
      <c r="C12">
        <v>5.716437</v>
      </c>
      <c r="D12">
        <v>242.530629</v>
      </c>
      <c r="E12">
        <v>6.6439389999999996</v>
      </c>
    </row>
    <row r="13" spans="1:60" x14ac:dyDescent="0.25">
      <c r="A13">
        <v>12</v>
      </c>
      <c r="B13">
        <v>233.783942</v>
      </c>
      <c r="C13">
        <v>5.7208249999999996</v>
      </c>
      <c r="D13">
        <v>242.546344</v>
      </c>
      <c r="E13">
        <v>6.5630249999999997</v>
      </c>
    </row>
    <row r="14" spans="1:60" x14ac:dyDescent="0.25">
      <c r="A14">
        <v>13</v>
      </c>
      <c r="B14">
        <v>233.729457</v>
      </c>
      <c r="C14">
        <v>5.7063870000000003</v>
      </c>
    </row>
    <row r="15" spans="1:60" x14ac:dyDescent="0.25">
      <c r="A15">
        <v>14</v>
      </c>
      <c r="B15">
        <v>233.756495</v>
      </c>
      <c r="C15">
        <v>5.7175589999999996</v>
      </c>
    </row>
    <row r="16" spans="1:60" x14ac:dyDescent="0.25">
      <c r="A16">
        <v>15</v>
      </c>
      <c r="B16">
        <v>233.75052499999998</v>
      </c>
      <c r="C16">
        <v>5.7287319999999999</v>
      </c>
    </row>
    <row r="17" spans="1:9" x14ac:dyDescent="0.25">
      <c r="A17">
        <v>16</v>
      </c>
      <c r="B17">
        <v>233.78174899999999</v>
      </c>
      <c r="C17">
        <v>5.7707199999999998</v>
      </c>
      <c r="H17">
        <v>238.67256599999999</v>
      </c>
      <c r="I17">
        <v>8.6122560000000004</v>
      </c>
    </row>
    <row r="18" spans="1:9" x14ac:dyDescent="0.25">
      <c r="A18">
        <v>17</v>
      </c>
      <c r="B18">
        <v>233.74843300000001</v>
      </c>
      <c r="C18">
        <v>5.7555680000000002</v>
      </c>
      <c r="H18">
        <v>238.55915300000001</v>
      </c>
      <c r="I18">
        <v>8.5857770000000002</v>
      </c>
    </row>
    <row r="19" spans="1:9" x14ac:dyDescent="0.25">
      <c r="A19">
        <v>18</v>
      </c>
      <c r="B19">
        <v>233.73777100000001</v>
      </c>
      <c r="C19">
        <v>5.7659750000000001</v>
      </c>
      <c r="H19">
        <v>238.59787499999999</v>
      </c>
      <c r="I19">
        <v>8.5932259999999996</v>
      </c>
    </row>
    <row r="20" spans="1:9" x14ac:dyDescent="0.25">
      <c r="A20">
        <v>19</v>
      </c>
      <c r="B20">
        <v>233.78134</v>
      </c>
      <c r="C20">
        <v>5.716437</v>
      </c>
      <c r="H20">
        <v>238.614047</v>
      </c>
      <c r="I20">
        <v>8.5842469999999995</v>
      </c>
    </row>
    <row r="21" spans="1:9" x14ac:dyDescent="0.25">
      <c r="A21">
        <v>20</v>
      </c>
      <c r="B21">
        <v>233.78134</v>
      </c>
      <c r="C21">
        <v>5.716437</v>
      </c>
      <c r="F21">
        <v>234.64961099999999</v>
      </c>
      <c r="G21">
        <v>4.9904039999999998</v>
      </c>
      <c r="H21">
        <v>238.630629</v>
      </c>
      <c r="I21">
        <v>8.5874609999999993</v>
      </c>
    </row>
    <row r="22" spans="1:9" x14ac:dyDescent="0.25">
      <c r="A22">
        <v>21</v>
      </c>
      <c r="F22">
        <v>234.691497</v>
      </c>
      <c r="G22">
        <v>4.9824960000000003</v>
      </c>
      <c r="H22">
        <v>238.64073100000002</v>
      </c>
      <c r="I22">
        <v>8.5866450000000007</v>
      </c>
    </row>
    <row r="23" spans="1:9" x14ac:dyDescent="0.25">
      <c r="A23">
        <v>22</v>
      </c>
      <c r="F23">
        <v>234.67389600000001</v>
      </c>
      <c r="G23">
        <v>4.989077</v>
      </c>
      <c r="H23">
        <v>238.63649599999999</v>
      </c>
      <c r="I23">
        <v>8.555218</v>
      </c>
    </row>
    <row r="24" spans="1:9" x14ac:dyDescent="0.25">
      <c r="A24">
        <v>23</v>
      </c>
      <c r="F24">
        <v>234.60017500000001</v>
      </c>
      <c r="G24">
        <v>4.9970869999999996</v>
      </c>
      <c r="H24">
        <v>238.67256599999999</v>
      </c>
      <c r="I24">
        <v>8.6122560000000004</v>
      </c>
    </row>
    <row r="25" spans="1:9" x14ac:dyDescent="0.25">
      <c r="A25">
        <v>24</v>
      </c>
      <c r="F25">
        <v>234.644307</v>
      </c>
      <c r="G25">
        <v>4.9908109999999999</v>
      </c>
      <c r="H25">
        <v>238.67256599999999</v>
      </c>
      <c r="I25">
        <v>8.6122560000000004</v>
      </c>
    </row>
    <row r="26" spans="1:9" x14ac:dyDescent="0.25">
      <c r="A26">
        <v>25</v>
      </c>
      <c r="F26">
        <v>234.663489</v>
      </c>
      <c r="G26">
        <v>4.9971889999999997</v>
      </c>
      <c r="H26">
        <v>238.67256599999999</v>
      </c>
      <c r="I26">
        <v>8.6122560000000004</v>
      </c>
    </row>
    <row r="27" spans="1:9" x14ac:dyDescent="0.25">
      <c r="A27">
        <v>26</v>
      </c>
      <c r="F27">
        <v>234.66047900000001</v>
      </c>
      <c r="G27">
        <v>4.9817809999999998</v>
      </c>
    </row>
    <row r="28" spans="1:9" x14ac:dyDescent="0.25">
      <c r="A28">
        <v>27</v>
      </c>
      <c r="F28">
        <v>234.651141</v>
      </c>
      <c r="G28">
        <v>4.966221</v>
      </c>
    </row>
    <row r="29" spans="1:9" x14ac:dyDescent="0.25">
      <c r="A29">
        <v>28</v>
      </c>
      <c r="F29">
        <v>234.64961099999999</v>
      </c>
      <c r="G29">
        <v>4.9904039999999998</v>
      </c>
    </row>
    <row r="30" spans="1:9" x14ac:dyDescent="0.25">
      <c r="A30">
        <v>29</v>
      </c>
      <c r="D30">
        <v>218.08930100000001</v>
      </c>
      <c r="E30">
        <v>7.2566119999999996</v>
      </c>
    </row>
    <row r="31" spans="1:9" x14ac:dyDescent="0.25">
      <c r="A31">
        <v>30</v>
      </c>
      <c r="D31">
        <v>218.05063000000001</v>
      </c>
      <c r="E31">
        <v>7.2935489999999996</v>
      </c>
    </row>
    <row r="32" spans="1:9" x14ac:dyDescent="0.25">
      <c r="A32">
        <v>31</v>
      </c>
      <c r="D32">
        <v>218.11292299999999</v>
      </c>
      <c r="E32">
        <v>7.2826820000000003</v>
      </c>
    </row>
    <row r="33" spans="1:9" x14ac:dyDescent="0.25">
      <c r="A33">
        <v>32</v>
      </c>
      <c r="D33">
        <v>218.040886</v>
      </c>
      <c r="E33">
        <v>7.2570709999999998</v>
      </c>
    </row>
    <row r="34" spans="1:9" x14ac:dyDescent="0.25">
      <c r="A34">
        <v>33</v>
      </c>
      <c r="D34">
        <v>218.040886</v>
      </c>
      <c r="E34">
        <v>7.2570709999999998</v>
      </c>
    </row>
    <row r="35" spans="1:9" x14ac:dyDescent="0.25">
      <c r="A35">
        <v>34</v>
      </c>
      <c r="D35">
        <v>218.039253</v>
      </c>
      <c r="E35">
        <v>7.2754370000000002</v>
      </c>
    </row>
    <row r="36" spans="1:9" x14ac:dyDescent="0.25">
      <c r="A36">
        <v>35</v>
      </c>
      <c r="D36">
        <v>218.08930100000001</v>
      </c>
      <c r="E36">
        <v>7.2566119999999996</v>
      </c>
    </row>
    <row r="37" spans="1:9" x14ac:dyDescent="0.25">
      <c r="A37">
        <v>36</v>
      </c>
      <c r="B37">
        <v>212.076043</v>
      </c>
      <c r="C37">
        <v>6.626951</v>
      </c>
      <c r="D37">
        <v>218.08930100000001</v>
      </c>
      <c r="E37">
        <v>7.2566119999999996</v>
      </c>
    </row>
    <row r="38" spans="1:9" x14ac:dyDescent="0.25">
      <c r="A38">
        <v>37</v>
      </c>
      <c r="B38">
        <v>212.076043</v>
      </c>
      <c r="C38">
        <v>6.626951</v>
      </c>
      <c r="D38">
        <v>218.08930100000001</v>
      </c>
      <c r="E38">
        <v>7.2566119999999996</v>
      </c>
    </row>
    <row r="39" spans="1:9" x14ac:dyDescent="0.25">
      <c r="A39">
        <v>38</v>
      </c>
      <c r="B39">
        <v>212.076043</v>
      </c>
      <c r="C39">
        <v>6.626951</v>
      </c>
    </row>
    <row r="40" spans="1:9" x14ac:dyDescent="0.25">
      <c r="A40">
        <v>39</v>
      </c>
      <c r="B40">
        <v>212.076043</v>
      </c>
      <c r="C40">
        <v>6.626951</v>
      </c>
    </row>
    <row r="41" spans="1:9" x14ac:dyDescent="0.25">
      <c r="A41">
        <v>40</v>
      </c>
      <c r="B41">
        <v>212.076043</v>
      </c>
      <c r="C41">
        <v>6.626951</v>
      </c>
    </row>
    <row r="42" spans="1:9" x14ac:dyDescent="0.25">
      <c r="A42">
        <v>41</v>
      </c>
      <c r="B42">
        <v>212.076043</v>
      </c>
      <c r="C42">
        <v>6.626951</v>
      </c>
      <c r="H42">
        <v>214.961658</v>
      </c>
      <c r="I42">
        <v>9.1028420000000008</v>
      </c>
    </row>
    <row r="43" spans="1:9" x14ac:dyDescent="0.25">
      <c r="A43">
        <v>42</v>
      </c>
      <c r="B43">
        <v>212.076043</v>
      </c>
      <c r="C43">
        <v>6.626951</v>
      </c>
      <c r="H43">
        <v>214.792688</v>
      </c>
      <c r="I43">
        <v>9.1019749999999995</v>
      </c>
    </row>
    <row r="44" spans="1:9" x14ac:dyDescent="0.25">
      <c r="A44">
        <v>43</v>
      </c>
      <c r="F44">
        <v>212.667135</v>
      </c>
      <c r="G44">
        <v>6.102131</v>
      </c>
      <c r="H44">
        <v>214.88069300000001</v>
      </c>
      <c r="I44">
        <v>9.117127</v>
      </c>
    </row>
    <row r="45" spans="1:9" x14ac:dyDescent="0.25">
      <c r="A45">
        <v>44</v>
      </c>
      <c r="F45">
        <v>212.667135</v>
      </c>
      <c r="G45">
        <v>6.102131</v>
      </c>
      <c r="H45">
        <v>214.893652</v>
      </c>
      <c r="I45">
        <v>9.1266669999999994</v>
      </c>
    </row>
    <row r="46" spans="1:9" x14ac:dyDescent="0.25">
      <c r="A46">
        <v>45</v>
      </c>
      <c r="F46">
        <v>212.652646</v>
      </c>
      <c r="G46">
        <v>6.088203</v>
      </c>
      <c r="H46">
        <v>214.92803799999999</v>
      </c>
      <c r="I46">
        <v>9.1229429999999994</v>
      </c>
    </row>
    <row r="47" spans="1:9" x14ac:dyDescent="0.25">
      <c r="A47">
        <v>46</v>
      </c>
      <c r="F47">
        <v>212.65443199999999</v>
      </c>
      <c r="G47">
        <v>6.0535620000000003</v>
      </c>
      <c r="H47">
        <v>214.913344</v>
      </c>
      <c r="I47">
        <v>9.1322790000000005</v>
      </c>
    </row>
    <row r="48" spans="1:9" x14ac:dyDescent="0.25">
      <c r="A48">
        <v>47</v>
      </c>
      <c r="F48">
        <v>212.67080799999999</v>
      </c>
      <c r="G48">
        <v>6.0613169999999998</v>
      </c>
      <c r="H48">
        <v>214.92757900000001</v>
      </c>
      <c r="I48">
        <v>9.1306469999999997</v>
      </c>
    </row>
    <row r="49" spans="1:9" x14ac:dyDescent="0.25">
      <c r="A49">
        <v>48</v>
      </c>
      <c r="F49">
        <v>212.64790099999999</v>
      </c>
      <c r="G49">
        <v>6.0683059999999998</v>
      </c>
      <c r="H49">
        <v>214.961658</v>
      </c>
      <c r="I49">
        <v>9.1028420000000008</v>
      </c>
    </row>
    <row r="50" spans="1:9" x14ac:dyDescent="0.25">
      <c r="A50">
        <v>49</v>
      </c>
      <c r="F50">
        <v>212.59520000000001</v>
      </c>
      <c r="G50">
        <v>6.0269820000000003</v>
      </c>
    </row>
    <row r="51" spans="1:9" x14ac:dyDescent="0.25">
      <c r="A51">
        <v>50</v>
      </c>
      <c r="F51">
        <v>212.586884</v>
      </c>
      <c r="G51">
        <v>5.9642299999999997</v>
      </c>
    </row>
    <row r="52" spans="1:9" x14ac:dyDescent="0.25">
      <c r="A52">
        <v>51</v>
      </c>
    </row>
    <row r="53" spans="1:9" x14ac:dyDescent="0.25">
      <c r="A53">
        <v>52</v>
      </c>
    </row>
    <row r="54" spans="1:9" x14ac:dyDescent="0.25">
      <c r="A54">
        <v>53</v>
      </c>
      <c r="D54">
        <v>191.441226</v>
      </c>
      <c r="E54">
        <v>8.2123469999999994</v>
      </c>
    </row>
    <row r="55" spans="1:9" x14ac:dyDescent="0.25">
      <c r="A55">
        <v>54</v>
      </c>
      <c r="D55">
        <v>191.432807</v>
      </c>
      <c r="E55">
        <v>8.2436729999999994</v>
      </c>
    </row>
    <row r="56" spans="1:9" x14ac:dyDescent="0.25">
      <c r="A56">
        <v>55</v>
      </c>
      <c r="D56">
        <v>191.43387899999999</v>
      </c>
      <c r="E56">
        <v>8.2268369999999997</v>
      </c>
    </row>
    <row r="57" spans="1:9" x14ac:dyDescent="0.25">
      <c r="A57">
        <v>56</v>
      </c>
      <c r="D57">
        <v>191.432399</v>
      </c>
      <c r="E57">
        <v>8.2141839999999995</v>
      </c>
    </row>
    <row r="58" spans="1:9" x14ac:dyDescent="0.25">
      <c r="A58">
        <v>57</v>
      </c>
      <c r="D58">
        <v>191.39045999999999</v>
      </c>
      <c r="E58">
        <v>8.2107650000000003</v>
      </c>
    </row>
    <row r="59" spans="1:9" x14ac:dyDescent="0.25">
      <c r="A59">
        <v>58</v>
      </c>
      <c r="B59">
        <v>186.64429000000001</v>
      </c>
      <c r="C59">
        <v>6.824643</v>
      </c>
      <c r="D59">
        <v>191.463268</v>
      </c>
      <c r="E59">
        <v>8.2324490000000008</v>
      </c>
    </row>
    <row r="60" spans="1:9" x14ac:dyDescent="0.25">
      <c r="A60">
        <v>59</v>
      </c>
      <c r="B60">
        <v>186.62392700000001</v>
      </c>
      <c r="C60">
        <v>6.7865310000000001</v>
      </c>
      <c r="D60">
        <v>191.489543</v>
      </c>
      <c r="E60">
        <v>8.2410200000000007</v>
      </c>
    </row>
    <row r="61" spans="1:9" x14ac:dyDescent="0.25">
      <c r="A61">
        <v>60</v>
      </c>
      <c r="B61">
        <v>186.60653200000002</v>
      </c>
      <c r="C61">
        <v>6.7806119999999996</v>
      </c>
      <c r="D61">
        <v>191.441226</v>
      </c>
      <c r="E61">
        <v>8.2123469999999994</v>
      </c>
    </row>
    <row r="62" spans="1:9" x14ac:dyDescent="0.25">
      <c r="A62">
        <v>61</v>
      </c>
      <c r="B62">
        <v>186.59102200000001</v>
      </c>
      <c r="C62">
        <v>6.805714</v>
      </c>
    </row>
    <row r="63" spans="1:9" x14ac:dyDescent="0.25">
      <c r="A63">
        <v>62</v>
      </c>
      <c r="B63">
        <v>186.61148399999999</v>
      </c>
      <c r="C63">
        <v>6.8070409999999999</v>
      </c>
    </row>
    <row r="64" spans="1:9" x14ac:dyDescent="0.25">
      <c r="A64">
        <v>63</v>
      </c>
      <c r="B64">
        <v>186.64429000000001</v>
      </c>
      <c r="C64">
        <v>6.824643</v>
      </c>
      <c r="F64">
        <v>187.79602399999999</v>
      </c>
      <c r="G64">
        <v>6.0857140000000003</v>
      </c>
      <c r="H64">
        <v>188.17173700000001</v>
      </c>
      <c r="I64">
        <v>9.8726020000000005</v>
      </c>
    </row>
    <row r="65" spans="1:9" x14ac:dyDescent="0.25">
      <c r="A65">
        <v>64</v>
      </c>
      <c r="F65">
        <v>187.88489799999999</v>
      </c>
      <c r="G65">
        <v>6.0936729999999999</v>
      </c>
      <c r="H65">
        <v>188.11744999999999</v>
      </c>
      <c r="I65">
        <v>9.8166840000000004</v>
      </c>
    </row>
    <row r="66" spans="1:9" x14ac:dyDescent="0.25">
      <c r="A66">
        <v>65</v>
      </c>
      <c r="F66">
        <v>187.818927</v>
      </c>
      <c r="G66">
        <v>6.1070909999999996</v>
      </c>
      <c r="H66">
        <v>188.16183799999999</v>
      </c>
      <c r="I66">
        <v>9.8595400000000009</v>
      </c>
    </row>
    <row r="67" spans="1:9" x14ac:dyDescent="0.25">
      <c r="A67">
        <v>66</v>
      </c>
      <c r="F67">
        <v>187.832347</v>
      </c>
      <c r="G67">
        <v>6.1184180000000001</v>
      </c>
      <c r="H67">
        <v>188.168319</v>
      </c>
      <c r="I67">
        <v>9.8770919999999993</v>
      </c>
    </row>
    <row r="68" spans="1:9" x14ac:dyDescent="0.25">
      <c r="A68">
        <v>67</v>
      </c>
      <c r="F68">
        <v>187.79444000000001</v>
      </c>
      <c r="G68">
        <v>6.0721939999999996</v>
      </c>
      <c r="H68">
        <v>188.22877800000001</v>
      </c>
      <c r="I68">
        <v>9.8731120000000008</v>
      </c>
    </row>
    <row r="69" spans="1:9" x14ac:dyDescent="0.25">
      <c r="A69">
        <v>68</v>
      </c>
      <c r="F69">
        <v>187.82240200000001</v>
      </c>
      <c r="G69">
        <v>6.0196940000000003</v>
      </c>
      <c r="H69">
        <v>188.21025800000001</v>
      </c>
      <c r="I69">
        <v>9.8888780000000001</v>
      </c>
    </row>
    <row r="70" spans="1:9" x14ac:dyDescent="0.25">
      <c r="A70">
        <v>69</v>
      </c>
      <c r="F70">
        <v>187.807197</v>
      </c>
      <c r="G70">
        <v>6.015612</v>
      </c>
      <c r="H70">
        <v>188.211433</v>
      </c>
      <c r="I70">
        <v>9.8738779999999995</v>
      </c>
    </row>
    <row r="71" spans="1:9" x14ac:dyDescent="0.25">
      <c r="A71">
        <v>70</v>
      </c>
      <c r="F71">
        <v>187.79602399999999</v>
      </c>
      <c r="G71">
        <v>6.0857140000000003</v>
      </c>
      <c r="H71">
        <v>188.17173700000001</v>
      </c>
      <c r="I71">
        <v>9.8726020000000005</v>
      </c>
    </row>
    <row r="72" spans="1:9" x14ac:dyDescent="0.25">
      <c r="A72">
        <v>71</v>
      </c>
      <c r="F72">
        <v>187.79602399999999</v>
      </c>
      <c r="G72">
        <v>6.0857140000000003</v>
      </c>
    </row>
    <row r="73" spans="1:9" x14ac:dyDescent="0.25">
      <c r="A73">
        <v>72</v>
      </c>
    </row>
    <row r="74" spans="1:9" x14ac:dyDescent="0.25">
      <c r="A74">
        <v>73</v>
      </c>
    </row>
    <row r="75" spans="1:9" x14ac:dyDescent="0.25">
      <c r="A75">
        <v>74</v>
      </c>
    </row>
    <row r="76" spans="1:9" x14ac:dyDescent="0.25">
      <c r="A76">
        <v>75</v>
      </c>
    </row>
    <row r="77" spans="1:9" x14ac:dyDescent="0.25">
      <c r="A77">
        <v>76</v>
      </c>
    </row>
    <row r="78" spans="1:9" x14ac:dyDescent="0.25">
      <c r="A78">
        <v>77</v>
      </c>
      <c r="D78">
        <v>161.94500199999999</v>
      </c>
      <c r="E78">
        <v>7.8053049999999997</v>
      </c>
    </row>
    <row r="79" spans="1:9" x14ac:dyDescent="0.25">
      <c r="A79">
        <v>78</v>
      </c>
      <c r="B79">
        <v>161.00801200000001</v>
      </c>
      <c r="C79">
        <v>6.607704</v>
      </c>
      <c r="D79">
        <v>161.94500199999999</v>
      </c>
      <c r="E79">
        <v>7.8053049999999997</v>
      </c>
    </row>
    <row r="80" spans="1:9" x14ac:dyDescent="0.25">
      <c r="A80">
        <v>79</v>
      </c>
      <c r="B80">
        <v>161.00801200000001</v>
      </c>
      <c r="C80">
        <v>6.607704</v>
      </c>
      <c r="D80">
        <v>161.94500199999999</v>
      </c>
      <c r="E80">
        <v>7.8053049999999997</v>
      </c>
    </row>
    <row r="81" spans="1:9" x14ac:dyDescent="0.25">
      <c r="A81">
        <v>80</v>
      </c>
      <c r="B81">
        <v>161.00801200000001</v>
      </c>
      <c r="C81">
        <v>6.607704</v>
      </c>
      <c r="D81">
        <v>161.94500199999999</v>
      </c>
      <c r="E81">
        <v>7.8053049999999997</v>
      </c>
    </row>
    <row r="82" spans="1:9" x14ac:dyDescent="0.25">
      <c r="A82">
        <v>81</v>
      </c>
      <c r="B82">
        <v>161.00801200000001</v>
      </c>
      <c r="C82">
        <v>6.607704</v>
      </c>
      <c r="D82">
        <v>161.94500199999999</v>
      </c>
      <c r="E82">
        <v>7.8053049999999997</v>
      </c>
    </row>
    <row r="83" spans="1:9" x14ac:dyDescent="0.25">
      <c r="A83">
        <v>82</v>
      </c>
      <c r="B83">
        <v>161.00801200000001</v>
      </c>
      <c r="C83">
        <v>6.607704</v>
      </c>
      <c r="D83">
        <v>161.94500199999999</v>
      </c>
      <c r="E83">
        <v>7.8053049999999997</v>
      </c>
    </row>
    <row r="84" spans="1:9" x14ac:dyDescent="0.25">
      <c r="A84">
        <v>83</v>
      </c>
      <c r="B84">
        <v>161.00801200000001</v>
      </c>
      <c r="C84">
        <v>6.607704</v>
      </c>
    </row>
    <row r="85" spans="1:9" x14ac:dyDescent="0.25">
      <c r="A85">
        <v>84</v>
      </c>
      <c r="B85">
        <v>161.00801200000001</v>
      </c>
      <c r="C85">
        <v>6.607704</v>
      </c>
    </row>
    <row r="86" spans="1:9" x14ac:dyDescent="0.25">
      <c r="A86">
        <v>85</v>
      </c>
    </row>
    <row r="87" spans="1:9" x14ac:dyDescent="0.25">
      <c r="A87">
        <v>86</v>
      </c>
      <c r="F87">
        <v>159.754797</v>
      </c>
      <c r="G87">
        <v>5.5961730000000003</v>
      </c>
      <c r="H87">
        <v>159.320818</v>
      </c>
      <c r="I87">
        <v>8.6306630000000002</v>
      </c>
    </row>
    <row r="88" spans="1:9" x14ac:dyDescent="0.25">
      <c r="A88">
        <v>87</v>
      </c>
      <c r="F88">
        <v>159.71372600000001</v>
      </c>
      <c r="G88">
        <v>5.5881629999999998</v>
      </c>
      <c r="H88">
        <v>159.222655</v>
      </c>
      <c r="I88">
        <v>8.6297449999999998</v>
      </c>
    </row>
    <row r="89" spans="1:9" x14ac:dyDescent="0.25">
      <c r="A89">
        <v>88</v>
      </c>
      <c r="F89">
        <v>159.68520599999999</v>
      </c>
      <c r="G89">
        <v>5.5807650000000004</v>
      </c>
      <c r="H89">
        <v>159.21188899999999</v>
      </c>
      <c r="I89">
        <v>8.6488779999999998</v>
      </c>
    </row>
    <row r="90" spans="1:9" x14ac:dyDescent="0.25">
      <c r="A90">
        <v>89</v>
      </c>
      <c r="F90">
        <v>159.66433799999999</v>
      </c>
      <c r="G90">
        <v>5.5701530000000004</v>
      </c>
      <c r="H90">
        <v>159.27056199999998</v>
      </c>
      <c r="I90">
        <v>8.5941840000000003</v>
      </c>
    </row>
    <row r="91" spans="1:9" x14ac:dyDescent="0.25">
      <c r="A91">
        <v>90</v>
      </c>
      <c r="F91">
        <v>159.754797</v>
      </c>
      <c r="G91">
        <v>5.5961730000000003</v>
      </c>
      <c r="H91">
        <v>159.33954299999999</v>
      </c>
      <c r="I91">
        <v>8.6044889999999992</v>
      </c>
    </row>
    <row r="92" spans="1:9" x14ac:dyDescent="0.25">
      <c r="A92">
        <v>91</v>
      </c>
      <c r="F92">
        <v>159.754797</v>
      </c>
      <c r="G92">
        <v>5.5961730000000003</v>
      </c>
      <c r="H92">
        <v>159.320818</v>
      </c>
      <c r="I92">
        <v>8.6306630000000002</v>
      </c>
    </row>
    <row r="93" spans="1:9" x14ac:dyDescent="0.25">
      <c r="A93">
        <v>92</v>
      </c>
      <c r="H93">
        <v>159.320818</v>
      </c>
      <c r="I93">
        <v>8.6306630000000002</v>
      </c>
    </row>
    <row r="94" spans="1:9" x14ac:dyDescent="0.25">
      <c r="A94">
        <v>93</v>
      </c>
    </row>
    <row r="95" spans="1:9" x14ac:dyDescent="0.25">
      <c r="A95">
        <v>94</v>
      </c>
    </row>
    <row r="96" spans="1:9" x14ac:dyDescent="0.25">
      <c r="A96">
        <v>95</v>
      </c>
      <c r="B96">
        <v>130.618494</v>
      </c>
      <c r="C96">
        <v>4.9715009999999999</v>
      </c>
    </row>
    <row r="97" spans="1:9" x14ac:dyDescent="0.25">
      <c r="A97">
        <v>96</v>
      </c>
      <c r="B97">
        <v>130.63500400000001</v>
      </c>
      <c r="C97">
        <v>5.0188420000000002</v>
      </c>
    </row>
    <row r="98" spans="1:9" x14ac:dyDescent="0.25">
      <c r="A98">
        <v>97</v>
      </c>
      <c r="B98">
        <v>130.618494</v>
      </c>
      <c r="C98">
        <v>4.9715009999999999</v>
      </c>
      <c r="D98">
        <v>129.52855500000001</v>
      </c>
      <c r="E98">
        <v>6.4549099999999999</v>
      </c>
    </row>
    <row r="99" spans="1:9" x14ac:dyDescent="0.25">
      <c r="A99">
        <v>98</v>
      </c>
      <c r="B99">
        <v>130.618494</v>
      </c>
      <c r="C99">
        <v>4.9715009999999999</v>
      </c>
      <c r="D99">
        <v>129.58350200000001</v>
      </c>
      <c r="E99">
        <v>6.5091260000000002</v>
      </c>
    </row>
    <row r="100" spans="1:9" x14ac:dyDescent="0.25">
      <c r="A100">
        <v>99</v>
      </c>
      <c r="B100">
        <v>130.618494</v>
      </c>
      <c r="C100">
        <v>4.9715009999999999</v>
      </c>
      <c r="D100">
        <v>129.56345200000001</v>
      </c>
      <c r="E100">
        <v>6.4619410000000004</v>
      </c>
    </row>
    <row r="101" spans="1:9" x14ac:dyDescent="0.25">
      <c r="A101">
        <v>100</v>
      </c>
      <c r="B101">
        <v>130.618494</v>
      </c>
      <c r="C101">
        <v>4.9715009999999999</v>
      </c>
      <c r="D101">
        <v>129.58600000000001</v>
      </c>
      <c r="E101">
        <v>6.4794929999999997</v>
      </c>
    </row>
    <row r="102" spans="1:9" x14ac:dyDescent="0.25">
      <c r="A102">
        <v>101</v>
      </c>
      <c r="B102">
        <v>130.618494</v>
      </c>
      <c r="C102">
        <v>4.9715009999999999</v>
      </c>
      <c r="D102">
        <v>129.56297900000001</v>
      </c>
      <c r="E102">
        <v>6.4860540000000002</v>
      </c>
    </row>
    <row r="103" spans="1:9" x14ac:dyDescent="0.25">
      <c r="A103">
        <v>102</v>
      </c>
      <c r="B103">
        <v>130.618494</v>
      </c>
      <c r="C103">
        <v>4.9715009999999999</v>
      </c>
      <c r="D103">
        <v>129.52855500000001</v>
      </c>
      <c r="E103">
        <v>6.4549099999999999</v>
      </c>
    </row>
    <row r="104" spans="1:9" x14ac:dyDescent="0.25">
      <c r="A104">
        <v>103</v>
      </c>
    </row>
    <row r="105" spans="1:9" x14ac:dyDescent="0.25">
      <c r="A105">
        <v>104</v>
      </c>
      <c r="F105">
        <v>127.70787200000001</v>
      </c>
      <c r="G105">
        <v>3.1559750000000002</v>
      </c>
    </row>
    <row r="106" spans="1:9" x14ac:dyDescent="0.25">
      <c r="A106">
        <v>105</v>
      </c>
      <c r="F106">
        <v>127.68734900000001</v>
      </c>
      <c r="G106">
        <v>3.1350380000000002</v>
      </c>
      <c r="H106">
        <v>128.72130800000002</v>
      </c>
      <c r="I106">
        <v>6.7610400000000004</v>
      </c>
    </row>
    <row r="107" spans="1:9" x14ac:dyDescent="0.25">
      <c r="A107">
        <v>106</v>
      </c>
      <c r="F107">
        <v>127.697149</v>
      </c>
      <c r="G107">
        <v>3.123008</v>
      </c>
      <c r="H107">
        <v>128.71922900000001</v>
      </c>
      <c r="I107">
        <v>6.7371340000000002</v>
      </c>
    </row>
    <row r="108" spans="1:9" x14ac:dyDescent="0.25">
      <c r="A108">
        <v>107</v>
      </c>
      <c r="F108">
        <v>127.75208900000001</v>
      </c>
      <c r="G108">
        <v>3.0952489999999999</v>
      </c>
      <c r="H108">
        <v>128.76495199999999</v>
      </c>
      <c r="I108">
        <v>6.7616639999999997</v>
      </c>
    </row>
    <row r="109" spans="1:9" x14ac:dyDescent="0.25">
      <c r="A109">
        <v>108</v>
      </c>
      <c r="F109">
        <v>127.681883</v>
      </c>
      <c r="G109">
        <v>3.074729</v>
      </c>
      <c r="H109">
        <v>128.778852</v>
      </c>
      <c r="I109">
        <v>6.8300460000000003</v>
      </c>
    </row>
    <row r="110" spans="1:9" x14ac:dyDescent="0.25">
      <c r="A110">
        <v>109</v>
      </c>
      <c r="F110">
        <v>127.664179</v>
      </c>
      <c r="G110">
        <v>3.1294140000000001</v>
      </c>
      <c r="H110">
        <v>128.80547100000001</v>
      </c>
      <c r="I110">
        <v>6.8212970000000004</v>
      </c>
    </row>
    <row r="111" spans="1:9" x14ac:dyDescent="0.25">
      <c r="A111">
        <v>110</v>
      </c>
      <c r="F111">
        <v>127.70787200000001</v>
      </c>
      <c r="G111">
        <v>3.1559750000000002</v>
      </c>
      <c r="H111">
        <v>128.72130800000002</v>
      </c>
      <c r="I111">
        <v>6.7610400000000004</v>
      </c>
    </row>
    <row r="112" spans="1:9" x14ac:dyDescent="0.25">
      <c r="A112">
        <v>111</v>
      </c>
      <c r="F112">
        <v>127.70787200000001</v>
      </c>
      <c r="G112">
        <v>3.1559750000000002</v>
      </c>
    </row>
    <row r="113" spans="1:5" x14ac:dyDescent="0.25">
      <c r="A113">
        <v>112</v>
      </c>
    </row>
    <row r="114" spans="1:5" x14ac:dyDescent="0.25">
      <c r="A114">
        <v>113</v>
      </c>
    </row>
    <row r="115" spans="1:5" x14ac:dyDescent="0.25">
      <c r="A115">
        <v>114</v>
      </c>
    </row>
    <row r="116" spans="1:5" x14ac:dyDescent="0.25">
      <c r="A116">
        <v>115</v>
      </c>
    </row>
    <row r="117" spans="1:5" x14ac:dyDescent="0.25">
      <c r="A117">
        <v>116</v>
      </c>
    </row>
    <row r="118" spans="1:5" x14ac:dyDescent="0.25">
      <c r="A118">
        <v>117</v>
      </c>
    </row>
    <row r="119" spans="1:5" x14ac:dyDescent="0.25">
      <c r="A119">
        <v>118</v>
      </c>
    </row>
    <row r="120" spans="1:5" x14ac:dyDescent="0.25">
      <c r="A120">
        <v>119</v>
      </c>
    </row>
    <row r="121" spans="1:5" x14ac:dyDescent="0.25">
      <c r="A121">
        <v>120</v>
      </c>
      <c r="B121">
        <v>95.055271000000005</v>
      </c>
      <c r="C121">
        <v>6.7220319999999996</v>
      </c>
    </row>
    <row r="122" spans="1:5" x14ac:dyDescent="0.25">
      <c r="A122">
        <v>121</v>
      </c>
      <c r="B122">
        <v>95.036314000000004</v>
      </c>
      <c r="C122">
        <v>6.7390090000000002</v>
      </c>
    </row>
    <row r="123" spans="1:5" x14ac:dyDescent="0.25">
      <c r="A123">
        <v>122</v>
      </c>
      <c r="B123">
        <v>95.049802999999997</v>
      </c>
      <c r="C123">
        <v>6.7068240000000001</v>
      </c>
      <c r="D123">
        <v>92.442757</v>
      </c>
      <c r="E123">
        <v>8.2705400000000004</v>
      </c>
    </row>
    <row r="124" spans="1:5" x14ac:dyDescent="0.25">
      <c r="A124">
        <v>123</v>
      </c>
      <c r="B124">
        <v>95.042875000000009</v>
      </c>
      <c r="C124">
        <v>6.7022409999999999</v>
      </c>
      <c r="D124">
        <v>92.422235000000001</v>
      </c>
      <c r="E124">
        <v>8.2798119999999997</v>
      </c>
    </row>
    <row r="125" spans="1:5" x14ac:dyDescent="0.25">
      <c r="A125">
        <v>124</v>
      </c>
      <c r="B125">
        <v>95.025375000000011</v>
      </c>
      <c r="C125">
        <v>6.7336450000000001</v>
      </c>
      <c r="D125">
        <v>92.486973000000006</v>
      </c>
      <c r="E125">
        <v>8.2333560000000006</v>
      </c>
    </row>
    <row r="126" spans="1:5" x14ac:dyDescent="0.25">
      <c r="A126">
        <v>125</v>
      </c>
      <c r="B126">
        <v>95.055271000000005</v>
      </c>
      <c r="C126">
        <v>6.7220319999999996</v>
      </c>
      <c r="D126">
        <v>92.425829000000007</v>
      </c>
      <c r="E126">
        <v>8.2694469999999995</v>
      </c>
    </row>
    <row r="127" spans="1:5" x14ac:dyDescent="0.25">
      <c r="A127">
        <v>126</v>
      </c>
      <c r="D127">
        <v>92.39979000000001</v>
      </c>
      <c r="E127">
        <v>8.2904359999999997</v>
      </c>
    </row>
    <row r="128" spans="1:5" x14ac:dyDescent="0.25">
      <c r="A128">
        <v>127</v>
      </c>
      <c r="D128">
        <v>92.442757</v>
      </c>
      <c r="E128">
        <v>8.2705400000000004</v>
      </c>
    </row>
    <row r="129" spans="1:9" x14ac:dyDescent="0.25">
      <c r="A129">
        <v>128</v>
      </c>
    </row>
    <row r="130" spans="1:9" x14ac:dyDescent="0.25">
      <c r="A130">
        <v>129</v>
      </c>
      <c r="F130">
        <v>91.17105500000001</v>
      </c>
      <c r="G130">
        <v>6.1098249999999998</v>
      </c>
      <c r="H130">
        <v>90.935078000000004</v>
      </c>
      <c r="I130">
        <v>9.7021300000000004</v>
      </c>
    </row>
    <row r="131" spans="1:9" x14ac:dyDescent="0.25">
      <c r="A131">
        <v>130</v>
      </c>
      <c r="F131">
        <v>91.067987000000002</v>
      </c>
      <c r="G131">
        <v>6.1511769999999997</v>
      </c>
      <c r="H131">
        <v>90.936537000000001</v>
      </c>
      <c r="I131">
        <v>9.6418210000000002</v>
      </c>
    </row>
    <row r="132" spans="1:9" x14ac:dyDescent="0.25">
      <c r="A132">
        <v>131</v>
      </c>
      <c r="F132">
        <v>91.139442000000003</v>
      </c>
      <c r="G132">
        <v>6.1663319999999997</v>
      </c>
      <c r="H132">
        <v>90.957005000000009</v>
      </c>
      <c r="I132">
        <v>9.6611949999999993</v>
      </c>
    </row>
    <row r="133" spans="1:9" x14ac:dyDescent="0.25">
      <c r="A133">
        <v>132</v>
      </c>
      <c r="F133">
        <v>91.161314000000004</v>
      </c>
      <c r="G133">
        <v>6.122064</v>
      </c>
      <c r="H133">
        <v>90.970701000000005</v>
      </c>
      <c r="I133">
        <v>9.6594239999999996</v>
      </c>
    </row>
    <row r="134" spans="1:9" x14ac:dyDescent="0.25">
      <c r="A134">
        <v>133</v>
      </c>
      <c r="F134">
        <v>91.138035000000002</v>
      </c>
      <c r="G134">
        <v>6.0908680000000004</v>
      </c>
      <c r="H134">
        <v>90.97986800000001</v>
      </c>
      <c r="I134">
        <v>9.6470800000000008</v>
      </c>
    </row>
    <row r="135" spans="1:9" x14ac:dyDescent="0.25">
      <c r="A135">
        <v>134</v>
      </c>
      <c r="F135">
        <v>91.17105500000001</v>
      </c>
      <c r="G135">
        <v>6.1098249999999998</v>
      </c>
      <c r="H135">
        <v>90.935078000000004</v>
      </c>
      <c r="I135">
        <v>9.7021300000000004</v>
      </c>
    </row>
    <row r="136" spans="1:9" x14ac:dyDescent="0.25">
      <c r="A136">
        <v>135</v>
      </c>
    </row>
    <row r="137" spans="1:9" x14ac:dyDescent="0.25">
      <c r="A137">
        <v>136</v>
      </c>
    </row>
    <row r="138" spans="1:9" x14ac:dyDescent="0.25">
      <c r="A138">
        <v>137</v>
      </c>
      <c r="B138">
        <v>72.181460000000001</v>
      </c>
      <c r="C138">
        <v>7.7695259999999999</v>
      </c>
    </row>
    <row r="139" spans="1:9" x14ac:dyDescent="0.25">
      <c r="A139">
        <v>138</v>
      </c>
      <c r="B139">
        <v>72.186981000000003</v>
      </c>
      <c r="C139">
        <v>7.7953590000000004</v>
      </c>
    </row>
    <row r="140" spans="1:9" x14ac:dyDescent="0.25">
      <c r="A140">
        <v>139</v>
      </c>
      <c r="B140">
        <v>72.220625000000013</v>
      </c>
      <c r="C140">
        <v>7.7936399999999999</v>
      </c>
    </row>
    <row r="141" spans="1:9" x14ac:dyDescent="0.25">
      <c r="A141">
        <v>140</v>
      </c>
      <c r="B141">
        <v>72.219844000000009</v>
      </c>
      <c r="C141">
        <v>7.7853060000000003</v>
      </c>
    </row>
    <row r="142" spans="1:9" x14ac:dyDescent="0.25">
      <c r="A142">
        <v>141</v>
      </c>
      <c r="B142">
        <v>72.207917000000009</v>
      </c>
      <c r="C142">
        <v>7.783067</v>
      </c>
    </row>
    <row r="143" spans="1:9" x14ac:dyDescent="0.25">
      <c r="A143">
        <v>142</v>
      </c>
      <c r="B143">
        <v>72.255050000000011</v>
      </c>
      <c r="C143">
        <v>7.7574439999999996</v>
      </c>
      <c r="D143">
        <v>65.521793000000002</v>
      </c>
      <c r="E143">
        <v>8.6354679999999995</v>
      </c>
    </row>
    <row r="144" spans="1:9" x14ac:dyDescent="0.25">
      <c r="A144">
        <v>143</v>
      </c>
      <c r="B144">
        <v>72.181460000000001</v>
      </c>
      <c r="C144">
        <v>7.7695259999999999</v>
      </c>
      <c r="D144">
        <v>65.547264000000013</v>
      </c>
      <c r="E144">
        <v>8.6034710000000008</v>
      </c>
    </row>
    <row r="145" spans="1:9" x14ac:dyDescent="0.25">
      <c r="A145">
        <v>144</v>
      </c>
      <c r="B145">
        <v>72.181460000000001</v>
      </c>
      <c r="C145">
        <v>7.7695259999999999</v>
      </c>
      <c r="D145">
        <v>65.53594600000001</v>
      </c>
      <c r="E145">
        <v>8.5971030000000006</v>
      </c>
    </row>
    <row r="146" spans="1:9" x14ac:dyDescent="0.25">
      <c r="A146">
        <v>145</v>
      </c>
      <c r="D146">
        <v>65.529110000000003</v>
      </c>
      <c r="E146">
        <v>8.5852609999999991</v>
      </c>
    </row>
    <row r="147" spans="1:9" x14ac:dyDescent="0.25">
      <c r="A147">
        <v>146</v>
      </c>
      <c r="D147">
        <v>65.58157700000001</v>
      </c>
      <c r="E147">
        <v>8.5916289999999993</v>
      </c>
    </row>
    <row r="148" spans="1:9" x14ac:dyDescent="0.25">
      <c r="A148">
        <v>147</v>
      </c>
      <c r="D148">
        <v>65.521793000000002</v>
      </c>
      <c r="E148">
        <v>8.6354679999999995</v>
      </c>
      <c r="F148">
        <v>66.035076000000004</v>
      </c>
      <c r="G148">
        <v>6.1786580000000004</v>
      </c>
    </row>
    <row r="149" spans="1:9" x14ac:dyDescent="0.25">
      <c r="A149">
        <v>148</v>
      </c>
      <c r="D149">
        <v>65.521793000000002</v>
      </c>
      <c r="E149">
        <v>8.6354679999999995</v>
      </c>
      <c r="F149">
        <v>66.06871000000001</v>
      </c>
      <c r="G149">
        <v>6.2133929999999999</v>
      </c>
    </row>
    <row r="150" spans="1:9" x14ac:dyDescent="0.25">
      <c r="A150">
        <v>149</v>
      </c>
      <c r="F150">
        <v>66.049713000000011</v>
      </c>
      <c r="G150">
        <v>6.2352860000000003</v>
      </c>
      <c r="H150">
        <v>64.847565000000003</v>
      </c>
      <c r="I150">
        <v>9.6343080000000008</v>
      </c>
    </row>
    <row r="151" spans="1:9" x14ac:dyDescent="0.25">
      <c r="A151">
        <v>150</v>
      </c>
      <c r="F151">
        <v>65.97576500000001</v>
      </c>
      <c r="G151">
        <v>6.2093930000000004</v>
      </c>
      <c r="H151">
        <v>64.874882000000014</v>
      </c>
      <c r="I151">
        <v>9.6665700000000001</v>
      </c>
    </row>
    <row r="152" spans="1:9" x14ac:dyDescent="0.25">
      <c r="A152">
        <v>151</v>
      </c>
      <c r="F152">
        <v>66.031608000000006</v>
      </c>
      <c r="G152">
        <v>6.2028670000000004</v>
      </c>
      <c r="H152">
        <v>64.86645900000002</v>
      </c>
      <c r="I152">
        <v>9.6755689999999994</v>
      </c>
    </row>
    <row r="153" spans="1:9" x14ac:dyDescent="0.25">
      <c r="A153">
        <v>152</v>
      </c>
      <c r="F153">
        <v>66.052814000000012</v>
      </c>
      <c r="G153">
        <v>6.1886570000000001</v>
      </c>
      <c r="H153">
        <v>64.883984000000012</v>
      </c>
      <c r="I153">
        <v>9.6987260000000006</v>
      </c>
    </row>
    <row r="154" spans="1:9" x14ac:dyDescent="0.25">
      <c r="A154">
        <v>153</v>
      </c>
      <c r="F154">
        <v>66.071548000000007</v>
      </c>
      <c r="G154">
        <v>6.2634429999999996</v>
      </c>
      <c r="H154">
        <v>64.941563000000002</v>
      </c>
      <c r="I154">
        <v>9.6714649999999995</v>
      </c>
    </row>
    <row r="155" spans="1:9" x14ac:dyDescent="0.25">
      <c r="A155">
        <v>154</v>
      </c>
      <c r="F155">
        <v>66.035076000000004</v>
      </c>
      <c r="G155">
        <v>6.1786580000000004</v>
      </c>
      <c r="H155">
        <v>64.847565000000003</v>
      </c>
      <c r="I155">
        <v>9.6343080000000008</v>
      </c>
    </row>
    <row r="156" spans="1:9" x14ac:dyDescent="0.25">
      <c r="A156">
        <v>155</v>
      </c>
      <c r="H156">
        <v>64.847565000000003</v>
      </c>
      <c r="I156">
        <v>9.6343080000000008</v>
      </c>
    </row>
    <row r="157" spans="1:9" x14ac:dyDescent="0.25">
      <c r="A157">
        <v>156</v>
      </c>
      <c r="B157">
        <v>44.384701000000014</v>
      </c>
      <c r="C157">
        <v>7.7454660000000004</v>
      </c>
    </row>
    <row r="158" spans="1:9" x14ac:dyDescent="0.25">
      <c r="A158">
        <v>157</v>
      </c>
      <c r="B158">
        <v>44.411701000000015</v>
      </c>
      <c r="C158">
        <v>7.8063570000000002</v>
      </c>
    </row>
    <row r="159" spans="1:9" x14ac:dyDescent="0.25">
      <c r="A159">
        <v>158</v>
      </c>
      <c r="B159">
        <v>44.399013000000011</v>
      </c>
      <c r="C159">
        <v>7.786937</v>
      </c>
    </row>
    <row r="160" spans="1:9" x14ac:dyDescent="0.25">
      <c r="A160">
        <v>159</v>
      </c>
      <c r="B160">
        <v>44.340809000000014</v>
      </c>
      <c r="C160">
        <v>7.755255</v>
      </c>
    </row>
    <row r="161" spans="1:9" x14ac:dyDescent="0.25">
      <c r="A161">
        <v>160</v>
      </c>
      <c r="B161">
        <v>44.401909000000011</v>
      </c>
      <c r="C161">
        <v>7.7437290000000001</v>
      </c>
    </row>
    <row r="162" spans="1:9" x14ac:dyDescent="0.25">
      <c r="A162">
        <v>161</v>
      </c>
      <c r="B162">
        <v>44.366489000000009</v>
      </c>
      <c r="C162">
        <v>7.7353610000000002</v>
      </c>
    </row>
    <row r="163" spans="1:9" x14ac:dyDescent="0.25">
      <c r="A163">
        <v>162</v>
      </c>
      <c r="B163">
        <v>44.377964000000013</v>
      </c>
      <c r="C163">
        <v>7.7585709999999999</v>
      </c>
      <c r="D163">
        <v>37.989109000000013</v>
      </c>
      <c r="E163">
        <v>9.1409669999999998</v>
      </c>
    </row>
    <row r="164" spans="1:9" x14ac:dyDescent="0.25">
      <c r="A164">
        <v>163</v>
      </c>
      <c r="B164">
        <v>44.384701000000014</v>
      </c>
      <c r="C164">
        <v>7.7454660000000004</v>
      </c>
      <c r="D164">
        <v>37.990791000000009</v>
      </c>
      <c r="E164">
        <v>9.1533870000000004</v>
      </c>
    </row>
    <row r="165" spans="1:9" x14ac:dyDescent="0.25">
      <c r="A165">
        <v>164</v>
      </c>
      <c r="B165">
        <v>44.384701000000014</v>
      </c>
      <c r="C165">
        <v>7.7454660000000004</v>
      </c>
      <c r="D165">
        <v>37.965004000000015</v>
      </c>
      <c r="E165">
        <v>9.1572289999999992</v>
      </c>
    </row>
    <row r="166" spans="1:9" x14ac:dyDescent="0.25">
      <c r="A166">
        <v>165</v>
      </c>
      <c r="D166">
        <v>37.913322000000015</v>
      </c>
      <c r="E166">
        <v>9.1628609999999995</v>
      </c>
    </row>
    <row r="167" spans="1:9" x14ac:dyDescent="0.25">
      <c r="A167">
        <v>166</v>
      </c>
      <c r="D167">
        <v>37.924217000000013</v>
      </c>
      <c r="E167">
        <v>9.1334409999999995</v>
      </c>
    </row>
    <row r="168" spans="1:9" x14ac:dyDescent="0.25">
      <c r="A168">
        <v>167</v>
      </c>
      <c r="D168">
        <v>37.90021500000001</v>
      </c>
      <c r="E168">
        <v>9.0848130000000005</v>
      </c>
    </row>
    <row r="169" spans="1:9" x14ac:dyDescent="0.25">
      <c r="A169">
        <v>168</v>
      </c>
      <c r="D169">
        <v>37.989109000000013</v>
      </c>
      <c r="E169">
        <v>9.1409669999999998</v>
      </c>
    </row>
    <row r="170" spans="1:9" x14ac:dyDescent="0.25">
      <c r="A170">
        <v>169</v>
      </c>
      <c r="F170">
        <v>38.140102000000013</v>
      </c>
      <c r="G170">
        <v>6.5985290000000001</v>
      </c>
    </row>
    <row r="171" spans="1:9" x14ac:dyDescent="0.25">
      <c r="A171">
        <v>170</v>
      </c>
      <c r="F171">
        <v>38.140308000000012</v>
      </c>
      <c r="G171">
        <v>6.5944240000000001</v>
      </c>
      <c r="H171">
        <v>37.25725400000001</v>
      </c>
      <c r="I171">
        <v>9.9934989999999999</v>
      </c>
    </row>
    <row r="172" spans="1:9" x14ac:dyDescent="0.25">
      <c r="A172">
        <v>171</v>
      </c>
      <c r="F172">
        <v>38.125152000000014</v>
      </c>
      <c r="G172">
        <v>6.5810560000000002</v>
      </c>
      <c r="H172">
        <v>37.144733000000016</v>
      </c>
      <c r="I172">
        <v>10.007604000000001</v>
      </c>
    </row>
    <row r="173" spans="1:9" x14ac:dyDescent="0.25">
      <c r="A173">
        <v>172</v>
      </c>
      <c r="F173">
        <v>38.136520000000012</v>
      </c>
      <c r="G173">
        <v>6.6009500000000001</v>
      </c>
      <c r="H173">
        <v>37.167784000000012</v>
      </c>
      <c r="I173">
        <v>9.9963409999999993</v>
      </c>
    </row>
    <row r="174" spans="1:9" x14ac:dyDescent="0.25">
      <c r="A174">
        <v>173</v>
      </c>
      <c r="F174">
        <v>38.122997000000012</v>
      </c>
      <c r="G174">
        <v>6.5865830000000001</v>
      </c>
      <c r="H174">
        <v>37.177574000000007</v>
      </c>
      <c r="I174">
        <v>10.01455</v>
      </c>
    </row>
    <row r="175" spans="1:9" x14ac:dyDescent="0.25">
      <c r="A175">
        <v>174</v>
      </c>
      <c r="F175">
        <v>38.112625000000008</v>
      </c>
      <c r="G175">
        <v>6.5675840000000001</v>
      </c>
      <c r="H175">
        <v>37.190733000000009</v>
      </c>
      <c r="I175">
        <v>10.043391</v>
      </c>
    </row>
    <row r="176" spans="1:9" x14ac:dyDescent="0.25">
      <c r="A176">
        <v>175</v>
      </c>
      <c r="F176">
        <v>38.140102000000013</v>
      </c>
      <c r="G176">
        <v>6.5985290000000001</v>
      </c>
      <c r="H176">
        <v>37.198521000000014</v>
      </c>
      <c r="I176">
        <v>10.055338000000001</v>
      </c>
    </row>
    <row r="177" spans="1:11" x14ac:dyDescent="0.25">
      <c r="A177">
        <v>176</v>
      </c>
      <c r="H177">
        <v>37.25725400000001</v>
      </c>
      <c r="I177">
        <v>9.9934989999999999</v>
      </c>
    </row>
    <row r="178" spans="1:11" x14ac:dyDescent="0.25">
      <c r="A178">
        <v>177</v>
      </c>
      <c r="B178">
        <v>19.658704000000014</v>
      </c>
      <c r="C178">
        <v>8.5689989999999998</v>
      </c>
      <c r="H178">
        <v>37.25725400000001</v>
      </c>
      <c r="I178">
        <v>10.013183</v>
      </c>
    </row>
    <row r="179" spans="1:11" x14ac:dyDescent="0.25">
      <c r="A179">
        <v>178</v>
      </c>
      <c r="B179">
        <v>19.653967000000009</v>
      </c>
      <c r="C179">
        <v>8.5028450000000007</v>
      </c>
    </row>
    <row r="180" spans="1:11" x14ac:dyDescent="0.25">
      <c r="A180">
        <v>179</v>
      </c>
      <c r="B180">
        <v>19.599602000000012</v>
      </c>
      <c r="C180">
        <v>8.5135290000000001</v>
      </c>
    </row>
    <row r="181" spans="1:11" x14ac:dyDescent="0.25">
      <c r="A181">
        <v>180</v>
      </c>
      <c r="B181">
        <v>19.625547000000012</v>
      </c>
      <c r="C181">
        <v>8.4926349999999999</v>
      </c>
    </row>
    <row r="182" spans="1:11" x14ac:dyDescent="0.25">
      <c r="A182">
        <v>181</v>
      </c>
      <c r="B182">
        <v>19.630704000000009</v>
      </c>
      <c r="C182">
        <v>8.4993189999999998</v>
      </c>
    </row>
    <row r="183" spans="1:11" x14ac:dyDescent="0.25">
      <c r="A183">
        <v>182</v>
      </c>
      <c r="B183">
        <v>19.682228000000009</v>
      </c>
      <c r="C183">
        <v>8.4807410000000001</v>
      </c>
      <c r="D183">
        <v>14.913598000000007</v>
      </c>
      <c r="E183">
        <v>9.5018949999999993</v>
      </c>
    </row>
    <row r="184" spans="1:11" x14ac:dyDescent="0.25">
      <c r="A184">
        <v>183</v>
      </c>
      <c r="B184">
        <v>19.655913000000012</v>
      </c>
      <c r="C184">
        <v>8.4762149999999998</v>
      </c>
      <c r="D184">
        <v>14.866443000000011</v>
      </c>
      <c r="E184">
        <v>9.4780010000000008</v>
      </c>
    </row>
    <row r="185" spans="1:11" x14ac:dyDescent="0.25">
      <c r="A185">
        <v>184</v>
      </c>
      <c r="B185">
        <v>19.544447000000012</v>
      </c>
      <c r="C185">
        <v>8.4636890000000005</v>
      </c>
      <c r="D185">
        <v>14.935491000000013</v>
      </c>
      <c r="E185">
        <v>9.4984210000000004</v>
      </c>
    </row>
    <row r="186" spans="1:11" x14ac:dyDescent="0.25">
      <c r="A186">
        <v>185</v>
      </c>
      <c r="B186">
        <v>19.658704000000014</v>
      </c>
      <c r="C186">
        <v>8.5689989999999998</v>
      </c>
      <c r="D186">
        <v>14.934702000000016</v>
      </c>
      <c r="E186">
        <v>9.4526859999999999</v>
      </c>
    </row>
    <row r="187" spans="1:11" x14ac:dyDescent="0.25">
      <c r="A187">
        <v>186</v>
      </c>
      <c r="B187">
        <v>19.658704000000014</v>
      </c>
      <c r="C187">
        <v>8.5689989999999998</v>
      </c>
      <c r="D187">
        <v>14.96480600000001</v>
      </c>
      <c r="E187">
        <v>9.491263</v>
      </c>
    </row>
    <row r="188" spans="1:11" x14ac:dyDescent="0.25">
      <c r="A188">
        <v>187</v>
      </c>
      <c r="D188">
        <v>14.913598000000007</v>
      </c>
      <c r="E188">
        <v>9.5018949999999993</v>
      </c>
    </row>
    <row r="189" spans="1:11" x14ac:dyDescent="0.25">
      <c r="A189">
        <v>188</v>
      </c>
      <c r="D189">
        <v>14.913598000000007</v>
      </c>
      <c r="E189">
        <v>9.5018949999999993</v>
      </c>
      <c r="J189">
        <v>38.842007000000009</v>
      </c>
      <c r="K189">
        <v>13.230741</v>
      </c>
    </row>
    <row r="190" spans="1:11" x14ac:dyDescent="0.25">
      <c r="A190">
        <v>189</v>
      </c>
    </row>
    <row r="191" spans="1:11" x14ac:dyDescent="0.25">
      <c r="A191">
        <v>190</v>
      </c>
    </row>
    <row r="192" spans="1:1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1" x14ac:dyDescent="0.25">
      <c r="A209">
        <v>208</v>
      </c>
    </row>
    <row r="210" spans="1:11" x14ac:dyDescent="0.25">
      <c r="A210">
        <v>209</v>
      </c>
    </row>
    <row r="211" spans="1:11" x14ac:dyDescent="0.25">
      <c r="A211">
        <v>210</v>
      </c>
    </row>
    <row r="212" spans="1:11" x14ac:dyDescent="0.25">
      <c r="A212">
        <v>211</v>
      </c>
    </row>
    <row r="213" spans="1:11" x14ac:dyDescent="0.25">
      <c r="A213">
        <v>212</v>
      </c>
    </row>
    <row r="214" spans="1:11" x14ac:dyDescent="0.25">
      <c r="A214">
        <v>213</v>
      </c>
    </row>
    <row r="215" spans="1:11" x14ac:dyDescent="0.25">
      <c r="A215">
        <v>214</v>
      </c>
    </row>
    <row r="216" spans="1:11" x14ac:dyDescent="0.25">
      <c r="A216">
        <v>215</v>
      </c>
    </row>
    <row r="217" spans="1:11" x14ac:dyDescent="0.25">
      <c r="A217">
        <v>216</v>
      </c>
    </row>
    <row r="218" spans="1:11" x14ac:dyDescent="0.25">
      <c r="A218">
        <v>217</v>
      </c>
    </row>
    <row r="219" spans="1:11" x14ac:dyDescent="0.25">
      <c r="A219">
        <v>218</v>
      </c>
    </row>
    <row r="220" spans="1:11" x14ac:dyDescent="0.25">
      <c r="A220">
        <v>219</v>
      </c>
    </row>
    <row r="221" spans="1:11" x14ac:dyDescent="0.25">
      <c r="A221">
        <v>220</v>
      </c>
    </row>
    <row r="222" spans="1:11" x14ac:dyDescent="0.25">
      <c r="A222">
        <v>221</v>
      </c>
      <c r="J222">
        <v>38.961056000000013</v>
      </c>
      <c r="K222">
        <v>13.547618</v>
      </c>
    </row>
    <row r="223" spans="1:11" x14ac:dyDescent="0.25">
      <c r="A223">
        <v>222</v>
      </c>
      <c r="D223">
        <v>35.801020000000008</v>
      </c>
      <c r="E223">
        <v>4.6685309999999998</v>
      </c>
    </row>
    <row r="224" spans="1:11" x14ac:dyDescent="0.25">
      <c r="A224">
        <v>223</v>
      </c>
      <c r="D224">
        <v>35.814018000000011</v>
      </c>
      <c r="E224">
        <v>4.6168490000000002</v>
      </c>
    </row>
    <row r="225" spans="1:9" x14ac:dyDescent="0.25">
      <c r="A225">
        <v>224</v>
      </c>
      <c r="D225">
        <v>35.771177000000009</v>
      </c>
      <c r="E225">
        <v>4.5629580000000001</v>
      </c>
    </row>
    <row r="226" spans="1:9" x14ac:dyDescent="0.25">
      <c r="A226">
        <v>225</v>
      </c>
      <c r="D226">
        <v>35.77512500000001</v>
      </c>
      <c r="E226">
        <v>4.5546420000000003</v>
      </c>
    </row>
    <row r="227" spans="1:9" x14ac:dyDescent="0.25">
      <c r="A227">
        <v>226</v>
      </c>
      <c r="D227">
        <v>35.854647000000014</v>
      </c>
      <c r="E227">
        <v>4.5882199999999997</v>
      </c>
    </row>
    <row r="228" spans="1:9" x14ac:dyDescent="0.25">
      <c r="A228">
        <v>227</v>
      </c>
      <c r="D228">
        <v>35.86285800000001</v>
      </c>
      <c r="E228">
        <v>4.577115</v>
      </c>
    </row>
    <row r="229" spans="1:9" x14ac:dyDescent="0.25">
      <c r="A229">
        <v>228</v>
      </c>
      <c r="D229">
        <v>35.841701000000015</v>
      </c>
      <c r="E229">
        <v>4.595377</v>
      </c>
      <c r="F229">
        <v>28.774986000000013</v>
      </c>
      <c r="G229">
        <v>6.4944300000000004</v>
      </c>
    </row>
    <row r="230" spans="1:9" x14ac:dyDescent="0.25">
      <c r="A230">
        <v>229</v>
      </c>
      <c r="D230">
        <v>35.828018000000014</v>
      </c>
      <c r="E230">
        <v>4.5960089999999996</v>
      </c>
      <c r="F230">
        <v>28.731884000000008</v>
      </c>
      <c r="G230">
        <v>6.4381690000000003</v>
      </c>
    </row>
    <row r="231" spans="1:9" x14ac:dyDescent="0.25">
      <c r="A231">
        <v>230</v>
      </c>
      <c r="D231">
        <v>35.847961000000012</v>
      </c>
      <c r="E231">
        <v>4.5710629999999997</v>
      </c>
      <c r="F231">
        <v>28.753620000000012</v>
      </c>
      <c r="G231">
        <v>6.4394330000000002</v>
      </c>
    </row>
    <row r="232" spans="1:9" x14ac:dyDescent="0.25">
      <c r="A232">
        <v>231</v>
      </c>
      <c r="D232">
        <v>35.825069000000013</v>
      </c>
      <c r="E232">
        <v>4.5927980000000002</v>
      </c>
      <c r="F232">
        <v>28.72488400000001</v>
      </c>
      <c r="G232">
        <v>6.4529579999999997</v>
      </c>
    </row>
    <row r="233" spans="1:9" x14ac:dyDescent="0.25">
      <c r="A233">
        <v>232</v>
      </c>
      <c r="D233">
        <v>35.885542000000015</v>
      </c>
      <c r="E233">
        <v>4.5503270000000002</v>
      </c>
      <c r="F233">
        <v>28.680941000000011</v>
      </c>
      <c r="G233">
        <v>6.4151179999999997</v>
      </c>
    </row>
    <row r="234" spans="1:9" x14ac:dyDescent="0.25">
      <c r="A234">
        <v>233</v>
      </c>
      <c r="D234">
        <v>35.801020000000008</v>
      </c>
      <c r="E234">
        <v>4.6685309999999998</v>
      </c>
      <c r="F234">
        <v>28.70241200000001</v>
      </c>
      <c r="G234">
        <v>6.4323810000000003</v>
      </c>
    </row>
    <row r="235" spans="1:9" x14ac:dyDescent="0.25">
      <c r="A235">
        <v>234</v>
      </c>
      <c r="F235">
        <v>28.666992000000008</v>
      </c>
      <c r="G235">
        <v>6.4225919999999999</v>
      </c>
      <c r="H235">
        <v>35.622135000000014</v>
      </c>
      <c r="I235">
        <v>4.0254089999999998</v>
      </c>
    </row>
    <row r="236" spans="1:9" x14ac:dyDescent="0.25">
      <c r="A236">
        <v>235</v>
      </c>
      <c r="F236">
        <v>28.663467000000011</v>
      </c>
      <c r="G236">
        <v>6.433065</v>
      </c>
      <c r="H236">
        <v>35.627766000000008</v>
      </c>
      <c r="I236">
        <v>3.9803060000000001</v>
      </c>
    </row>
    <row r="237" spans="1:9" x14ac:dyDescent="0.25">
      <c r="A237">
        <v>236</v>
      </c>
      <c r="F237">
        <v>28.668520000000015</v>
      </c>
      <c r="G237">
        <v>6.4509059999999998</v>
      </c>
      <c r="H237">
        <v>35.640184000000012</v>
      </c>
      <c r="I237">
        <v>3.988305</v>
      </c>
    </row>
    <row r="238" spans="1:9" x14ac:dyDescent="0.25">
      <c r="A238">
        <v>237</v>
      </c>
      <c r="F238">
        <v>28.774986000000013</v>
      </c>
      <c r="G238">
        <v>6.4944300000000004</v>
      </c>
      <c r="H238">
        <v>35.652449000000011</v>
      </c>
      <c r="I238">
        <v>3.974043</v>
      </c>
    </row>
    <row r="239" spans="1:9" x14ac:dyDescent="0.25">
      <c r="A239">
        <v>238</v>
      </c>
      <c r="B239">
        <v>50.123699000000009</v>
      </c>
      <c r="C239">
        <v>6.6060030000000003</v>
      </c>
      <c r="H239">
        <v>35.639711000000013</v>
      </c>
      <c r="I239">
        <v>3.9727800000000002</v>
      </c>
    </row>
    <row r="240" spans="1:9" x14ac:dyDescent="0.25">
      <c r="A240">
        <v>239</v>
      </c>
      <c r="B240">
        <v>50.153171000000015</v>
      </c>
      <c r="C240">
        <v>6.5839509999999999</v>
      </c>
      <c r="H240">
        <v>35.637447000000009</v>
      </c>
      <c r="I240">
        <v>3.937624</v>
      </c>
    </row>
    <row r="241" spans="1:9" x14ac:dyDescent="0.25">
      <c r="A241">
        <v>240</v>
      </c>
      <c r="B241">
        <v>50.144489000000014</v>
      </c>
      <c r="C241">
        <v>6.5800039999999997</v>
      </c>
      <c r="H241">
        <v>35.655815000000011</v>
      </c>
      <c r="I241">
        <v>3.9354140000000002</v>
      </c>
    </row>
    <row r="242" spans="1:9" x14ac:dyDescent="0.25">
      <c r="A242">
        <v>241</v>
      </c>
      <c r="B242">
        <v>50.14617100000001</v>
      </c>
      <c r="C242">
        <v>6.5941080000000003</v>
      </c>
      <c r="H242">
        <v>35.695656000000014</v>
      </c>
      <c r="I242">
        <v>3.9977260000000001</v>
      </c>
    </row>
    <row r="243" spans="1:9" x14ac:dyDescent="0.25">
      <c r="A243">
        <v>242</v>
      </c>
      <c r="B243">
        <v>50.143223000000013</v>
      </c>
      <c r="C243">
        <v>6.5664259999999999</v>
      </c>
      <c r="H243">
        <v>35.574398000000016</v>
      </c>
      <c r="I243">
        <v>4.0338289999999999</v>
      </c>
    </row>
    <row r="244" spans="1:9" x14ac:dyDescent="0.25">
      <c r="A244">
        <v>243</v>
      </c>
      <c r="B244">
        <v>50.160118000000011</v>
      </c>
      <c r="C244">
        <v>6.5538999999999996</v>
      </c>
      <c r="H244">
        <v>35.622135000000014</v>
      </c>
      <c r="I244">
        <v>4.0254089999999998</v>
      </c>
    </row>
    <row r="245" spans="1:9" x14ac:dyDescent="0.25">
      <c r="A245">
        <v>244</v>
      </c>
      <c r="B245">
        <v>50.161434000000014</v>
      </c>
      <c r="C245">
        <v>6.5745839999999998</v>
      </c>
      <c r="H245">
        <v>35.622135000000014</v>
      </c>
      <c r="I245">
        <v>4.0254089999999998</v>
      </c>
    </row>
    <row r="246" spans="1:9" x14ac:dyDescent="0.25">
      <c r="A246">
        <v>245</v>
      </c>
      <c r="B246">
        <v>50.170959000000011</v>
      </c>
      <c r="C246">
        <v>6.5713730000000004</v>
      </c>
    </row>
    <row r="247" spans="1:9" x14ac:dyDescent="0.25">
      <c r="A247">
        <v>246</v>
      </c>
      <c r="B247">
        <v>50.166962000000012</v>
      </c>
      <c r="C247">
        <v>6.5865299999999998</v>
      </c>
    </row>
    <row r="248" spans="1:9" x14ac:dyDescent="0.25">
      <c r="A248">
        <v>247</v>
      </c>
      <c r="B248">
        <v>50.13090900000001</v>
      </c>
      <c r="C248">
        <v>6.5675309999999998</v>
      </c>
    </row>
    <row r="249" spans="1:9" x14ac:dyDescent="0.25">
      <c r="A249">
        <v>248</v>
      </c>
      <c r="B249">
        <v>50.174644000000015</v>
      </c>
      <c r="C249">
        <v>6.5425849999999999</v>
      </c>
    </row>
    <row r="250" spans="1:9" x14ac:dyDescent="0.25">
      <c r="A250">
        <v>249</v>
      </c>
      <c r="B250">
        <v>50.123699000000009</v>
      </c>
      <c r="C250">
        <v>6.6060030000000003</v>
      </c>
      <c r="D250">
        <v>59.265983000000013</v>
      </c>
      <c r="E250">
        <v>4.7344749999999998</v>
      </c>
    </row>
    <row r="251" spans="1:9" x14ac:dyDescent="0.25">
      <c r="A251">
        <v>250</v>
      </c>
      <c r="D251">
        <v>59.280769000000014</v>
      </c>
      <c r="E251">
        <v>4.7194229999999999</v>
      </c>
    </row>
    <row r="252" spans="1:9" x14ac:dyDescent="0.25">
      <c r="A252">
        <v>251</v>
      </c>
      <c r="D252">
        <v>59.282139000000015</v>
      </c>
      <c r="E252">
        <v>4.7094760000000004</v>
      </c>
    </row>
    <row r="253" spans="1:9" x14ac:dyDescent="0.25">
      <c r="A253">
        <v>252</v>
      </c>
      <c r="D253">
        <v>59.278400000000012</v>
      </c>
      <c r="E253">
        <v>4.778314</v>
      </c>
    </row>
    <row r="254" spans="1:9" x14ac:dyDescent="0.25">
      <c r="A254">
        <v>253</v>
      </c>
      <c r="D254">
        <v>59.299873000000012</v>
      </c>
      <c r="E254">
        <v>4.760421</v>
      </c>
      <c r="F254">
        <v>53.02874700000001</v>
      </c>
      <c r="G254">
        <v>7.7893059999999998</v>
      </c>
    </row>
    <row r="255" spans="1:9" x14ac:dyDescent="0.25">
      <c r="A255">
        <v>254</v>
      </c>
      <c r="D255">
        <v>59.334663000000013</v>
      </c>
      <c r="E255">
        <v>4.7813670000000004</v>
      </c>
      <c r="F255">
        <v>53.05264300000001</v>
      </c>
      <c r="G255">
        <v>7.7826219999999999</v>
      </c>
    </row>
    <row r="256" spans="1:9" x14ac:dyDescent="0.25">
      <c r="A256">
        <v>255</v>
      </c>
      <c r="D256">
        <v>59.306084000000013</v>
      </c>
      <c r="E256">
        <v>4.748526</v>
      </c>
      <c r="F256">
        <v>53.068325000000009</v>
      </c>
      <c r="G256">
        <v>7.7795699999999997</v>
      </c>
    </row>
    <row r="257" spans="1:9" x14ac:dyDescent="0.25">
      <c r="A257">
        <v>256</v>
      </c>
      <c r="D257">
        <v>59.265983000000013</v>
      </c>
      <c r="E257">
        <v>4.7344749999999998</v>
      </c>
      <c r="F257">
        <v>53.095535000000012</v>
      </c>
      <c r="G257">
        <v>7.7864639999999996</v>
      </c>
    </row>
    <row r="258" spans="1:9" x14ac:dyDescent="0.25">
      <c r="A258">
        <v>257</v>
      </c>
      <c r="D258">
        <v>59.265983000000013</v>
      </c>
      <c r="E258">
        <v>4.7344749999999998</v>
      </c>
      <c r="F258">
        <v>53.03432500000001</v>
      </c>
      <c r="G258">
        <v>7.7820429999999998</v>
      </c>
      <c r="H258">
        <v>57.973209000000011</v>
      </c>
      <c r="I258">
        <v>4.9709880000000002</v>
      </c>
    </row>
    <row r="259" spans="1:9" x14ac:dyDescent="0.25">
      <c r="A259">
        <v>258</v>
      </c>
      <c r="F259">
        <v>53.072643000000014</v>
      </c>
      <c r="G259">
        <v>7.7839369999999999</v>
      </c>
      <c r="H259">
        <v>57.973209000000011</v>
      </c>
      <c r="I259">
        <v>4.9709880000000002</v>
      </c>
    </row>
    <row r="260" spans="1:9" x14ac:dyDescent="0.25">
      <c r="A260">
        <v>259</v>
      </c>
      <c r="F260">
        <v>53.044590000000014</v>
      </c>
      <c r="G260">
        <v>7.79941</v>
      </c>
      <c r="H260">
        <v>58.036575000000013</v>
      </c>
      <c r="I260">
        <v>4.9228319999999997</v>
      </c>
    </row>
    <row r="261" spans="1:9" x14ac:dyDescent="0.25">
      <c r="A261">
        <v>260</v>
      </c>
      <c r="F261">
        <v>53.02874700000001</v>
      </c>
      <c r="G261">
        <v>7.7893059999999998</v>
      </c>
      <c r="H261">
        <v>58.044468000000009</v>
      </c>
      <c r="I261">
        <v>4.8895710000000001</v>
      </c>
    </row>
    <row r="262" spans="1:9" x14ac:dyDescent="0.25">
      <c r="A262">
        <v>261</v>
      </c>
      <c r="F262">
        <v>53.02874700000001</v>
      </c>
      <c r="G262">
        <v>7.7893059999999998</v>
      </c>
      <c r="H262">
        <v>58.01868000000001</v>
      </c>
      <c r="I262">
        <v>4.9126219999999998</v>
      </c>
    </row>
    <row r="263" spans="1:9" x14ac:dyDescent="0.25">
      <c r="A263">
        <v>262</v>
      </c>
      <c r="H263">
        <v>58.024998000000011</v>
      </c>
      <c r="I263">
        <v>4.9428320000000001</v>
      </c>
    </row>
    <row r="264" spans="1:9" x14ac:dyDescent="0.25">
      <c r="A264">
        <v>263</v>
      </c>
      <c r="H264">
        <v>58.034050000000015</v>
      </c>
      <c r="I264">
        <v>4.909465</v>
      </c>
    </row>
    <row r="265" spans="1:9" x14ac:dyDescent="0.25">
      <c r="A265">
        <v>264</v>
      </c>
      <c r="B265">
        <v>74.578726000000003</v>
      </c>
      <c r="C265">
        <v>6.8389519999999999</v>
      </c>
      <c r="H265">
        <v>57.973209000000011</v>
      </c>
      <c r="I265">
        <v>4.9709880000000002</v>
      </c>
    </row>
    <row r="266" spans="1:9" x14ac:dyDescent="0.25">
      <c r="A266">
        <v>265</v>
      </c>
      <c r="B266">
        <v>74.570862000000005</v>
      </c>
      <c r="C266">
        <v>6.7876529999999997</v>
      </c>
    </row>
    <row r="267" spans="1:9" x14ac:dyDescent="0.25">
      <c r="A267">
        <v>266</v>
      </c>
      <c r="B267">
        <v>74.566487000000009</v>
      </c>
      <c r="C267">
        <v>6.7945279999999997</v>
      </c>
    </row>
    <row r="268" spans="1:9" x14ac:dyDescent="0.25">
      <c r="A268">
        <v>267</v>
      </c>
      <c r="B268">
        <v>74.517427000000012</v>
      </c>
      <c r="C268">
        <v>6.7819240000000001</v>
      </c>
    </row>
    <row r="269" spans="1:9" x14ac:dyDescent="0.25">
      <c r="A269">
        <v>268</v>
      </c>
      <c r="B269">
        <v>74.503886000000008</v>
      </c>
      <c r="C269">
        <v>6.7876010000000004</v>
      </c>
    </row>
    <row r="270" spans="1:9" x14ac:dyDescent="0.25">
      <c r="A270">
        <v>269</v>
      </c>
      <c r="B270">
        <v>74.488210000000009</v>
      </c>
      <c r="C270">
        <v>6.7890069999999998</v>
      </c>
    </row>
    <row r="271" spans="1:9" x14ac:dyDescent="0.25">
      <c r="A271">
        <v>270</v>
      </c>
      <c r="B271">
        <v>74.48222100000001</v>
      </c>
      <c r="C271">
        <v>6.8262970000000003</v>
      </c>
    </row>
    <row r="272" spans="1:9" x14ac:dyDescent="0.25">
      <c r="A272">
        <v>271</v>
      </c>
      <c r="B272">
        <v>74.578726000000003</v>
      </c>
      <c r="C272">
        <v>6.8389519999999999</v>
      </c>
    </row>
    <row r="273" spans="1:9" x14ac:dyDescent="0.25">
      <c r="A273">
        <v>272</v>
      </c>
      <c r="D273">
        <v>80.979264000000001</v>
      </c>
      <c r="E273">
        <v>5.9670719999999999</v>
      </c>
    </row>
    <row r="274" spans="1:9" x14ac:dyDescent="0.25">
      <c r="A274">
        <v>273</v>
      </c>
      <c r="D274">
        <v>80.957286000000011</v>
      </c>
      <c r="E274">
        <v>5.9430630000000004</v>
      </c>
    </row>
    <row r="275" spans="1:9" x14ac:dyDescent="0.25">
      <c r="A275">
        <v>274</v>
      </c>
      <c r="D275">
        <v>80.929735000000008</v>
      </c>
      <c r="E275">
        <v>5.949052</v>
      </c>
    </row>
    <row r="276" spans="1:9" x14ac:dyDescent="0.25">
      <c r="A276">
        <v>275</v>
      </c>
      <c r="D276">
        <v>80.850104000000002</v>
      </c>
      <c r="E276">
        <v>6.0134759999999998</v>
      </c>
    </row>
    <row r="277" spans="1:9" x14ac:dyDescent="0.25">
      <c r="A277">
        <v>276</v>
      </c>
      <c r="D277">
        <v>80.817710000000005</v>
      </c>
      <c r="E277">
        <v>5.9885289999999998</v>
      </c>
      <c r="F277">
        <v>77.497890000000012</v>
      </c>
      <c r="G277">
        <v>7.8801459999999999</v>
      </c>
    </row>
    <row r="278" spans="1:9" x14ac:dyDescent="0.25">
      <c r="A278">
        <v>277</v>
      </c>
      <c r="D278">
        <v>80.979264000000001</v>
      </c>
      <c r="E278">
        <v>5.9670719999999999</v>
      </c>
      <c r="F278">
        <v>77.468101000000004</v>
      </c>
      <c r="G278">
        <v>7.878323</v>
      </c>
    </row>
    <row r="279" spans="1:9" x14ac:dyDescent="0.25">
      <c r="A279">
        <v>278</v>
      </c>
      <c r="D279">
        <v>80.979264000000001</v>
      </c>
      <c r="E279">
        <v>5.9670719999999999</v>
      </c>
      <c r="F279">
        <v>77.456799000000004</v>
      </c>
      <c r="G279">
        <v>7.8686360000000004</v>
      </c>
      <c r="H279">
        <v>79.81755600000001</v>
      </c>
      <c r="I279">
        <v>5.0170199999999996</v>
      </c>
    </row>
    <row r="280" spans="1:9" x14ac:dyDescent="0.25">
      <c r="A280">
        <v>279</v>
      </c>
      <c r="F280">
        <v>77.460133000000013</v>
      </c>
      <c r="G280">
        <v>7.9063420000000004</v>
      </c>
      <c r="H280">
        <v>79.794537000000005</v>
      </c>
      <c r="I280">
        <v>4.9701469999999999</v>
      </c>
    </row>
    <row r="281" spans="1:9" x14ac:dyDescent="0.25">
      <c r="A281">
        <v>280</v>
      </c>
      <c r="F281">
        <v>77.459507000000002</v>
      </c>
      <c r="G281">
        <v>7.902488</v>
      </c>
      <c r="H281">
        <v>79.78438100000001</v>
      </c>
      <c r="I281">
        <v>4.9880110000000002</v>
      </c>
    </row>
    <row r="282" spans="1:9" x14ac:dyDescent="0.25">
      <c r="A282">
        <v>281</v>
      </c>
      <c r="F282">
        <v>77.438675000000003</v>
      </c>
      <c r="G282">
        <v>7.8971229999999997</v>
      </c>
      <c r="H282">
        <v>79.796568000000008</v>
      </c>
      <c r="I282">
        <v>4.9710320000000001</v>
      </c>
    </row>
    <row r="283" spans="1:9" x14ac:dyDescent="0.25">
      <c r="A283">
        <v>282</v>
      </c>
      <c r="F283">
        <v>77.497890000000012</v>
      </c>
      <c r="G283">
        <v>7.8801459999999999</v>
      </c>
      <c r="H283">
        <v>79.741102000000012</v>
      </c>
      <c r="I283">
        <v>4.9881149999999996</v>
      </c>
    </row>
    <row r="284" spans="1:9" x14ac:dyDescent="0.25">
      <c r="A284">
        <v>283</v>
      </c>
      <c r="H284">
        <v>79.788027000000014</v>
      </c>
      <c r="I284">
        <v>4.9333780000000003</v>
      </c>
    </row>
    <row r="285" spans="1:9" x14ac:dyDescent="0.25">
      <c r="A285">
        <v>284</v>
      </c>
      <c r="H285">
        <v>79.81755600000001</v>
      </c>
      <c r="I285">
        <v>5.0170199999999996</v>
      </c>
    </row>
    <row r="286" spans="1:9" x14ac:dyDescent="0.25">
      <c r="A286">
        <v>285</v>
      </c>
    </row>
    <row r="287" spans="1:9" x14ac:dyDescent="0.25">
      <c r="A287">
        <v>286</v>
      </c>
    </row>
    <row r="288" spans="1:9" x14ac:dyDescent="0.25">
      <c r="A288">
        <v>287</v>
      </c>
    </row>
    <row r="289" spans="1:9" x14ac:dyDescent="0.25">
      <c r="A289">
        <v>288</v>
      </c>
    </row>
    <row r="290" spans="1:9" x14ac:dyDescent="0.25">
      <c r="A290">
        <v>289</v>
      </c>
    </row>
    <row r="291" spans="1:9" x14ac:dyDescent="0.25">
      <c r="A291">
        <v>290</v>
      </c>
      <c r="B291">
        <v>105.33257900000001</v>
      </c>
      <c r="C291">
        <v>6.7609349999999999</v>
      </c>
    </row>
    <row r="292" spans="1:9" x14ac:dyDescent="0.25">
      <c r="A292">
        <v>291</v>
      </c>
      <c r="B292">
        <v>105.354139</v>
      </c>
      <c r="C292">
        <v>6.7876010000000004</v>
      </c>
    </row>
    <row r="293" spans="1:9" x14ac:dyDescent="0.25">
      <c r="A293">
        <v>292</v>
      </c>
      <c r="B293">
        <v>105.34794000000001</v>
      </c>
      <c r="C293">
        <v>6.8007770000000001</v>
      </c>
    </row>
    <row r="294" spans="1:9" x14ac:dyDescent="0.25">
      <c r="A294">
        <v>293</v>
      </c>
      <c r="B294">
        <v>105.30247700000001</v>
      </c>
      <c r="C294">
        <v>6.7712469999999998</v>
      </c>
      <c r="D294">
        <v>109.309236</v>
      </c>
      <c r="E294">
        <v>5.1276390000000003</v>
      </c>
    </row>
    <row r="295" spans="1:9" x14ac:dyDescent="0.25">
      <c r="A295">
        <v>294</v>
      </c>
      <c r="B295">
        <v>105.31018300000001</v>
      </c>
      <c r="C295">
        <v>6.7733829999999999</v>
      </c>
      <c r="D295">
        <v>109.29876900000001</v>
      </c>
      <c r="E295">
        <v>5.1106600000000002</v>
      </c>
    </row>
    <row r="296" spans="1:9" x14ac:dyDescent="0.25">
      <c r="A296">
        <v>295</v>
      </c>
      <c r="B296">
        <v>105.31747200000001</v>
      </c>
      <c r="C296">
        <v>6.7746320000000004</v>
      </c>
      <c r="D296">
        <v>109.297102</v>
      </c>
      <c r="E296">
        <v>5.0966509999999996</v>
      </c>
    </row>
    <row r="297" spans="1:9" x14ac:dyDescent="0.25">
      <c r="A297">
        <v>296</v>
      </c>
      <c r="B297">
        <v>105.33909</v>
      </c>
      <c r="C297">
        <v>6.7846840000000004</v>
      </c>
      <c r="D297">
        <v>109.29590400000001</v>
      </c>
      <c r="E297">
        <v>5.0861299999999998</v>
      </c>
    </row>
    <row r="298" spans="1:9" x14ac:dyDescent="0.25">
      <c r="A298">
        <v>297</v>
      </c>
      <c r="B298">
        <v>105.33257900000001</v>
      </c>
      <c r="C298">
        <v>6.7609349999999999</v>
      </c>
      <c r="D298">
        <v>109.29314600000001</v>
      </c>
      <c r="E298">
        <v>5.0840990000000001</v>
      </c>
    </row>
    <row r="299" spans="1:9" x14ac:dyDescent="0.25">
      <c r="A299">
        <v>298</v>
      </c>
      <c r="D299">
        <v>109.20710600000001</v>
      </c>
      <c r="E299">
        <v>5.0700370000000001</v>
      </c>
    </row>
    <row r="300" spans="1:9" x14ac:dyDescent="0.25">
      <c r="A300">
        <v>299</v>
      </c>
      <c r="D300">
        <v>109.309236</v>
      </c>
      <c r="E300">
        <v>5.1276390000000003</v>
      </c>
    </row>
    <row r="301" spans="1:9" x14ac:dyDescent="0.25">
      <c r="A301">
        <v>300</v>
      </c>
      <c r="F301">
        <v>109.162577</v>
      </c>
      <c r="G301">
        <v>7.8216070000000002</v>
      </c>
      <c r="H301">
        <v>109.45699100000002</v>
      </c>
      <c r="I301">
        <v>4.281695</v>
      </c>
    </row>
    <row r="302" spans="1:9" x14ac:dyDescent="0.25">
      <c r="A302">
        <v>301</v>
      </c>
      <c r="F302">
        <v>109.154768</v>
      </c>
      <c r="G302">
        <v>7.8034309999999998</v>
      </c>
      <c r="H302">
        <v>109.39480400000001</v>
      </c>
      <c r="I302">
        <v>4.25753</v>
      </c>
    </row>
    <row r="303" spans="1:9" x14ac:dyDescent="0.25">
      <c r="A303">
        <v>302</v>
      </c>
      <c r="F303">
        <v>109.09419800000001</v>
      </c>
      <c r="G303">
        <v>7.8303570000000002</v>
      </c>
      <c r="H303">
        <v>109.43740700000001</v>
      </c>
      <c r="I303">
        <v>4.2518010000000004</v>
      </c>
    </row>
    <row r="304" spans="1:9" x14ac:dyDescent="0.25">
      <c r="A304">
        <v>303</v>
      </c>
      <c r="F304">
        <v>109.13461100000001</v>
      </c>
      <c r="G304">
        <v>7.8338989999999997</v>
      </c>
      <c r="H304">
        <v>109.407774</v>
      </c>
      <c r="I304">
        <v>4.2938289999999997</v>
      </c>
    </row>
    <row r="305" spans="1:9" x14ac:dyDescent="0.25">
      <c r="A305">
        <v>304</v>
      </c>
      <c r="F305">
        <v>109.109976</v>
      </c>
      <c r="G305">
        <v>7.8145239999999996</v>
      </c>
      <c r="H305">
        <v>109.42293000000001</v>
      </c>
      <c r="I305">
        <v>4.3078909999999997</v>
      </c>
    </row>
    <row r="306" spans="1:9" x14ac:dyDescent="0.25">
      <c r="A306">
        <v>305</v>
      </c>
      <c r="F306">
        <v>109.142267</v>
      </c>
      <c r="G306">
        <v>7.8607199999999997</v>
      </c>
      <c r="H306">
        <v>109.45699100000002</v>
      </c>
      <c r="I306">
        <v>4.281695</v>
      </c>
    </row>
    <row r="307" spans="1:9" x14ac:dyDescent="0.25">
      <c r="A307">
        <v>306</v>
      </c>
      <c r="F307">
        <v>109.162577</v>
      </c>
      <c r="G307">
        <v>7.8216070000000002</v>
      </c>
      <c r="H307">
        <v>109.45699100000002</v>
      </c>
      <c r="I307">
        <v>4.281695</v>
      </c>
    </row>
    <row r="308" spans="1:9" x14ac:dyDescent="0.25">
      <c r="A308">
        <v>307</v>
      </c>
    </row>
    <row r="309" spans="1:9" x14ac:dyDescent="0.25">
      <c r="A309">
        <v>308</v>
      </c>
    </row>
    <row r="310" spans="1:9" x14ac:dyDescent="0.25">
      <c r="A310">
        <v>309</v>
      </c>
    </row>
    <row r="311" spans="1:9" x14ac:dyDescent="0.25">
      <c r="A311">
        <v>310</v>
      </c>
    </row>
    <row r="312" spans="1:9" x14ac:dyDescent="0.25">
      <c r="A312">
        <v>311</v>
      </c>
    </row>
    <row r="313" spans="1:9" x14ac:dyDescent="0.25">
      <c r="A313">
        <v>312</v>
      </c>
      <c r="B313">
        <v>135.32751300000001</v>
      </c>
      <c r="C313">
        <v>7.1513309999999999</v>
      </c>
    </row>
    <row r="314" spans="1:9" x14ac:dyDescent="0.25">
      <c r="A314">
        <v>313</v>
      </c>
      <c r="B314">
        <v>135.351416</v>
      </c>
      <c r="C314">
        <v>7.1559660000000003</v>
      </c>
    </row>
    <row r="315" spans="1:9" x14ac:dyDescent="0.25">
      <c r="A315">
        <v>314</v>
      </c>
      <c r="B315">
        <v>135.35391799999999</v>
      </c>
      <c r="C315">
        <v>7.1709649999999998</v>
      </c>
    </row>
    <row r="316" spans="1:9" x14ac:dyDescent="0.25">
      <c r="A316">
        <v>315</v>
      </c>
      <c r="B316">
        <v>135.43521699999999</v>
      </c>
      <c r="C316">
        <v>7.2517420000000001</v>
      </c>
      <c r="D316">
        <v>149.773675</v>
      </c>
      <c r="E316">
        <v>7.0029589999999997</v>
      </c>
    </row>
    <row r="317" spans="1:9" x14ac:dyDescent="0.25">
      <c r="A317">
        <v>316</v>
      </c>
      <c r="B317">
        <v>135.36683500000001</v>
      </c>
      <c r="C317">
        <v>7.179767</v>
      </c>
      <c r="D317">
        <v>149.773675</v>
      </c>
      <c r="E317">
        <v>7.0029589999999997</v>
      </c>
    </row>
    <row r="318" spans="1:9" x14ac:dyDescent="0.25">
      <c r="A318">
        <v>317</v>
      </c>
      <c r="B318">
        <v>135.385008</v>
      </c>
      <c r="C318">
        <v>7.1564350000000001</v>
      </c>
      <c r="D318">
        <v>149.773675</v>
      </c>
      <c r="E318">
        <v>7.0029589999999997</v>
      </c>
    </row>
    <row r="319" spans="1:9" x14ac:dyDescent="0.25">
      <c r="A319">
        <v>318</v>
      </c>
      <c r="B319">
        <v>135.32751300000001</v>
      </c>
      <c r="C319">
        <v>7.1513309999999999</v>
      </c>
      <c r="D319">
        <v>149.773675</v>
      </c>
      <c r="E319">
        <v>7.0029589999999997</v>
      </c>
    </row>
    <row r="320" spans="1:9" x14ac:dyDescent="0.25">
      <c r="A320">
        <v>319</v>
      </c>
      <c r="B320">
        <v>135.32751300000001</v>
      </c>
      <c r="C320">
        <v>7.1513309999999999</v>
      </c>
      <c r="D320">
        <v>149.773675</v>
      </c>
      <c r="E320">
        <v>7.0029589999999997</v>
      </c>
    </row>
    <row r="321" spans="1:9" x14ac:dyDescent="0.25">
      <c r="A321">
        <v>320</v>
      </c>
      <c r="D321">
        <v>149.773675</v>
      </c>
      <c r="E321">
        <v>7.0029589999999997</v>
      </c>
    </row>
    <row r="322" spans="1:9" x14ac:dyDescent="0.25">
      <c r="A322">
        <v>321</v>
      </c>
      <c r="D322">
        <v>149.773675</v>
      </c>
      <c r="E322">
        <v>7.0029589999999997</v>
      </c>
    </row>
    <row r="323" spans="1:9" x14ac:dyDescent="0.25">
      <c r="A323">
        <v>322</v>
      </c>
      <c r="F323">
        <v>137.86138700000001</v>
      </c>
      <c r="G323">
        <v>7.8540530000000004</v>
      </c>
    </row>
    <row r="324" spans="1:9" x14ac:dyDescent="0.25">
      <c r="A324">
        <v>323</v>
      </c>
      <c r="F324">
        <v>137.86138700000001</v>
      </c>
      <c r="G324">
        <v>7.8540530000000004</v>
      </c>
      <c r="H324">
        <v>150.17581799999999</v>
      </c>
      <c r="I324">
        <v>6.1871939999999999</v>
      </c>
    </row>
    <row r="325" spans="1:9" x14ac:dyDescent="0.25">
      <c r="A325">
        <v>324</v>
      </c>
      <c r="F325">
        <v>137.86138700000001</v>
      </c>
      <c r="G325">
        <v>7.8540530000000004</v>
      </c>
      <c r="H325">
        <v>150.17581799999999</v>
      </c>
      <c r="I325">
        <v>6.1871939999999999</v>
      </c>
    </row>
    <row r="326" spans="1:9" x14ac:dyDescent="0.25">
      <c r="A326">
        <v>325</v>
      </c>
      <c r="F326">
        <v>137.86138700000001</v>
      </c>
      <c r="G326">
        <v>7.8540530000000004</v>
      </c>
      <c r="H326">
        <v>150.17581799999999</v>
      </c>
      <c r="I326">
        <v>6.1871939999999999</v>
      </c>
    </row>
    <row r="327" spans="1:9" x14ac:dyDescent="0.25">
      <c r="A327">
        <v>326</v>
      </c>
      <c r="F327">
        <v>137.86138700000001</v>
      </c>
      <c r="G327">
        <v>7.8540530000000004</v>
      </c>
      <c r="H327">
        <v>150.17581799999999</v>
      </c>
      <c r="I327">
        <v>6.1871939999999999</v>
      </c>
    </row>
    <row r="328" spans="1:9" x14ac:dyDescent="0.25">
      <c r="A328">
        <v>327</v>
      </c>
      <c r="F328">
        <v>137.86138700000001</v>
      </c>
      <c r="G328">
        <v>7.8540530000000004</v>
      </c>
      <c r="H328">
        <v>150.17581799999999</v>
      </c>
      <c r="I328">
        <v>6.1871939999999999</v>
      </c>
    </row>
    <row r="329" spans="1:9" x14ac:dyDescent="0.25">
      <c r="A329">
        <v>328</v>
      </c>
      <c r="F329">
        <v>137.86138700000001</v>
      </c>
      <c r="G329">
        <v>7.8540530000000004</v>
      </c>
      <c r="H329">
        <v>150.17581799999999</v>
      </c>
      <c r="I329">
        <v>6.1871939999999999</v>
      </c>
    </row>
    <row r="330" spans="1:9" x14ac:dyDescent="0.25">
      <c r="A330">
        <v>329</v>
      </c>
    </row>
    <row r="331" spans="1:9" x14ac:dyDescent="0.25">
      <c r="A331">
        <v>330</v>
      </c>
    </row>
    <row r="332" spans="1:9" x14ac:dyDescent="0.25">
      <c r="A332">
        <v>331</v>
      </c>
    </row>
    <row r="333" spans="1:9" x14ac:dyDescent="0.25">
      <c r="A333">
        <v>332</v>
      </c>
    </row>
    <row r="334" spans="1:9" x14ac:dyDescent="0.25">
      <c r="A334">
        <v>333</v>
      </c>
      <c r="B334">
        <v>169.10387900000001</v>
      </c>
      <c r="C334">
        <v>7.5440310000000004</v>
      </c>
    </row>
    <row r="335" spans="1:9" x14ac:dyDescent="0.25">
      <c r="A335">
        <v>334</v>
      </c>
      <c r="B335">
        <v>169.14653099999998</v>
      </c>
      <c r="C335">
        <v>7.5407650000000004</v>
      </c>
    </row>
    <row r="336" spans="1:9" x14ac:dyDescent="0.25">
      <c r="A336">
        <v>335</v>
      </c>
      <c r="B336">
        <v>169.138879</v>
      </c>
      <c r="C336">
        <v>7.5723979999999997</v>
      </c>
    </row>
    <row r="337" spans="1:9" x14ac:dyDescent="0.25">
      <c r="A337">
        <v>336</v>
      </c>
      <c r="B337">
        <v>169.138623</v>
      </c>
      <c r="C337">
        <v>7.5422950000000002</v>
      </c>
    </row>
    <row r="338" spans="1:9" x14ac:dyDescent="0.25">
      <c r="A338">
        <v>337</v>
      </c>
      <c r="B338">
        <v>169.13081700000001</v>
      </c>
      <c r="C338">
        <v>7.5603569999999998</v>
      </c>
      <c r="D338">
        <v>172.83546200000001</v>
      </c>
      <c r="E338">
        <v>6.0413779999999999</v>
      </c>
    </row>
    <row r="339" spans="1:9" x14ac:dyDescent="0.25">
      <c r="A339">
        <v>338</v>
      </c>
      <c r="B339">
        <v>169.14729599999998</v>
      </c>
      <c r="C339">
        <v>7.545102</v>
      </c>
      <c r="D339">
        <v>172.83546200000001</v>
      </c>
      <c r="E339">
        <v>6.0413779999999999</v>
      </c>
    </row>
    <row r="340" spans="1:9" x14ac:dyDescent="0.25">
      <c r="A340">
        <v>339</v>
      </c>
      <c r="B340">
        <v>169.10387900000001</v>
      </c>
      <c r="C340">
        <v>7.5440310000000004</v>
      </c>
      <c r="D340">
        <v>172.83546200000001</v>
      </c>
      <c r="E340">
        <v>6.0413779999999999</v>
      </c>
    </row>
    <row r="341" spans="1:9" x14ac:dyDescent="0.25">
      <c r="A341">
        <v>340</v>
      </c>
      <c r="B341">
        <v>169.10387900000001</v>
      </c>
      <c r="C341">
        <v>7.5440310000000004</v>
      </c>
      <c r="D341">
        <v>172.83546200000001</v>
      </c>
      <c r="E341">
        <v>6.0413779999999999</v>
      </c>
    </row>
    <row r="342" spans="1:9" x14ac:dyDescent="0.25">
      <c r="A342">
        <v>341</v>
      </c>
      <c r="D342">
        <v>172.83546200000001</v>
      </c>
      <c r="E342">
        <v>6.0413779999999999</v>
      </c>
    </row>
    <row r="343" spans="1:9" x14ac:dyDescent="0.25">
      <c r="A343">
        <v>342</v>
      </c>
      <c r="D343">
        <v>172.83546200000001</v>
      </c>
      <c r="E343">
        <v>6.0413779999999999</v>
      </c>
    </row>
    <row r="344" spans="1:9" x14ac:dyDescent="0.25">
      <c r="A344">
        <v>343</v>
      </c>
    </row>
    <row r="345" spans="1:9" x14ac:dyDescent="0.25">
      <c r="A345">
        <v>344</v>
      </c>
    </row>
    <row r="346" spans="1:9" x14ac:dyDescent="0.25">
      <c r="A346">
        <v>345</v>
      </c>
      <c r="F346">
        <v>174.685971</v>
      </c>
      <c r="G346">
        <v>8.4159179999999996</v>
      </c>
      <c r="H346">
        <v>173.80484899999999</v>
      </c>
      <c r="I346">
        <v>5.8502039999999997</v>
      </c>
    </row>
    <row r="347" spans="1:9" x14ac:dyDescent="0.25">
      <c r="A347">
        <v>346</v>
      </c>
      <c r="F347">
        <v>174.71234799999999</v>
      </c>
      <c r="G347">
        <v>8.4153059999999993</v>
      </c>
      <c r="H347">
        <v>173.79382800000002</v>
      </c>
      <c r="I347">
        <v>5.760408</v>
      </c>
    </row>
    <row r="348" spans="1:9" x14ac:dyDescent="0.25">
      <c r="A348">
        <v>347</v>
      </c>
      <c r="F348">
        <v>174.71392900000001</v>
      </c>
      <c r="G348">
        <v>8.4641839999999995</v>
      </c>
      <c r="H348">
        <v>173.76806199999999</v>
      </c>
      <c r="I348">
        <v>5.8274489999999997</v>
      </c>
    </row>
    <row r="349" spans="1:9" x14ac:dyDescent="0.25">
      <c r="A349">
        <v>348</v>
      </c>
      <c r="F349">
        <v>174.676276</v>
      </c>
      <c r="G349">
        <v>8.5637760000000007</v>
      </c>
      <c r="H349">
        <v>173.72010299999999</v>
      </c>
      <c r="I349">
        <v>5.8099489999999996</v>
      </c>
    </row>
    <row r="350" spans="1:9" x14ac:dyDescent="0.25">
      <c r="A350">
        <v>349</v>
      </c>
      <c r="F350">
        <v>174.660257</v>
      </c>
      <c r="G350">
        <v>8.5929079999999995</v>
      </c>
      <c r="H350">
        <v>173.72683799999999</v>
      </c>
      <c r="I350">
        <v>5.8247960000000001</v>
      </c>
    </row>
    <row r="351" spans="1:9" x14ac:dyDescent="0.25">
      <c r="A351">
        <v>350</v>
      </c>
      <c r="F351">
        <v>174.685971</v>
      </c>
      <c r="G351">
        <v>8.4159179999999996</v>
      </c>
      <c r="H351">
        <v>173.80484899999999</v>
      </c>
      <c r="I351">
        <v>5.8502039999999997</v>
      </c>
    </row>
    <row r="352" spans="1:9" x14ac:dyDescent="0.25">
      <c r="A352">
        <v>351</v>
      </c>
    </row>
    <row r="353" spans="1:9" x14ac:dyDescent="0.25">
      <c r="A353">
        <v>352</v>
      </c>
    </row>
    <row r="354" spans="1:9" x14ac:dyDescent="0.25">
      <c r="A354">
        <v>353</v>
      </c>
      <c r="B354">
        <v>196.63556199999999</v>
      </c>
      <c r="C354">
        <v>6.9838779999999998</v>
      </c>
    </row>
    <row r="355" spans="1:9" x14ac:dyDescent="0.25">
      <c r="A355">
        <v>354</v>
      </c>
      <c r="B355">
        <v>196.676074</v>
      </c>
      <c r="C355">
        <v>6.9671430000000001</v>
      </c>
    </row>
    <row r="356" spans="1:9" x14ac:dyDescent="0.25">
      <c r="A356">
        <v>355</v>
      </c>
      <c r="B356">
        <v>196.634288</v>
      </c>
      <c r="C356">
        <v>6.989439</v>
      </c>
    </row>
    <row r="357" spans="1:9" x14ac:dyDescent="0.25">
      <c r="A357">
        <v>356</v>
      </c>
      <c r="B357">
        <v>196.64178799999999</v>
      </c>
      <c r="C357">
        <v>6.9764290000000004</v>
      </c>
    </row>
    <row r="358" spans="1:9" x14ac:dyDescent="0.25">
      <c r="A358">
        <v>357</v>
      </c>
      <c r="B358">
        <v>196.66102100000001</v>
      </c>
      <c r="C358">
        <v>6.9509689999999997</v>
      </c>
    </row>
    <row r="359" spans="1:9" x14ac:dyDescent="0.25">
      <c r="A359">
        <v>358</v>
      </c>
      <c r="B359">
        <v>196.679439</v>
      </c>
      <c r="C359">
        <v>6.9753569999999998</v>
      </c>
      <c r="D359">
        <v>201.44990100000001</v>
      </c>
      <c r="E359">
        <v>5.874898</v>
      </c>
    </row>
    <row r="360" spans="1:9" x14ac:dyDescent="0.25">
      <c r="A360">
        <v>359</v>
      </c>
      <c r="B360">
        <v>196.62407999999999</v>
      </c>
      <c r="C360">
        <v>6.9744900000000003</v>
      </c>
      <c r="D360">
        <v>201.457706</v>
      </c>
      <c r="E360">
        <v>5.8738780000000004</v>
      </c>
    </row>
    <row r="361" spans="1:9" x14ac:dyDescent="0.25">
      <c r="A361">
        <v>360</v>
      </c>
      <c r="B361">
        <v>196.67938900000001</v>
      </c>
      <c r="C361">
        <v>7.038367</v>
      </c>
      <c r="D361">
        <v>201.447856</v>
      </c>
      <c r="E361">
        <v>5.887041</v>
      </c>
    </row>
    <row r="362" spans="1:9" x14ac:dyDescent="0.25">
      <c r="A362">
        <v>361</v>
      </c>
      <c r="B362">
        <v>196.63556199999999</v>
      </c>
      <c r="C362">
        <v>6.9838779999999998</v>
      </c>
      <c r="D362">
        <v>201.471431</v>
      </c>
      <c r="E362">
        <v>5.8740819999999996</v>
      </c>
    </row>
    <row r="363" spans="1:9" x14ac:dyDescent="0.25">
      <c r="A363">
        <v>362</v>
      </c>
      <c r="D363">
        <v>201.498729</v>
      </c>
      <c r="E363">
        <v>5.8620409999999996</v>
      </c>
    </row>
    <row r="364" spans="1:9" x14ac:dyDescent="0.25">
      <c r="A364">
        <v>363</v>
      </c>
      <c r="D364">
        <v>201.44990100000001</v>
      </c>
      <c r="E364">
        <v>5.874898</v>
      </c>
    </row>
    <row r="365" spans="1:9" x14ac:dyDescent="0.25">
      <c r="A365">
        <v>364</v>
      </c>
      <c r="F365">
        <v>201.71581599999999</v>
      </c>
      <c r="G365">
        <v>8.4731120000000004</v>
      </c>
    </row>
    <row r="366" spans="1:9" x14ac:dyDescent="0.25">
      <c r="A366">
        <v>365</v>
      </c>
      <c r="F366">
        <v>201.745971</v>
      </c>
      <c r="G366">
        <v>8.5075000000000003</v>
      </c>
      <c r="H366">
        <v>202.06403299999999</v>
      </c>
      <c r="I366">
        <v>5.3534179999999996</v>
      </c>
    </row>
    <row r="367" spans="1:9" x14ac:dyDescent="0.25">
      <c r="A367">
        <v>366</v>
      </c>
      <c r="F367">
        <v>201.74341900000002</v>
      </c>
      <c r="G367">
        <v>8.4896429999999992</v>
      </c>
      <c r="H367">
        <v>202.05351899999999</v>
      </c>
      <c r="I367">
        <v>5.3737750000000002</v>
      </c>
    </row>
    <row r="368" spans="1:9" x14ac:dyDescent="0.25">
      <c r="A368">
        <v>367</v>
      </c>
      <c r="F368">
        <v>201.70836600000001</v>
      </c>
      <c r="G368">
        <v>8.4890299999999996</v>
      </c>
      <c r="H368">
        <v>202.09770900000001</v>
      </c>
      <c r="I368">
        <v>5.2590820000000003</v>
      </c>
    </row>
    <row r="369" spans="1:9" x14ac:dyDescent="0.25">
      <c r="A369">
        <v>368</v>
      </c>
      <c r="F369">
        <v>201.72632899999999</v>
      </c>
      <c r="G369">
        <v>8.5003569999999993</v>
      </c>
      <c r="H369">
        <v>202.061431</v>
      </c>
      <c r="I369">
        <v>5.3216330000000003</v>
      </c>
    </row>
    <row r="370" spans="1:9" x14ac:dyDescent="0.25">
      <c r="A370">
        <v>369</v>
      </c>
      <c r="F370">
        <v>201.742503</v>
      </c>
      <c r="G370">
        <v>8.5046940000000006</v>
      </c>
      <c r="H370">
        <v>202.08729499999998</v>
      </c>
      <c r="I370">
        <v>5.2994899999999996</v>
      </c>
    </row>
    <row r="371" spans="1:9" x14ac:dyDescent="0.25">
      <c r="A371">
        <v>370</v>
      </c>
      <c r="F371">
        <v>201.69693699999999</v>
      </c>
      <c r="G371">
        <v>8.5040809999999993</v>
      </c>
      <c r="H371">
        <v>202.094897</v>
      </c>
      <c r="I371">
        <v>5.3427550000000004</v>
      </c>
    </row>
    <row r="372" spans="1:9" x14ac:dyDescent="0.25">
      <c r="A372">
        <v>371</v>
      </c>
      <c r="F372">
        <v>201.71581599999999</v>
      </c>
      <c r="G372">
        <v>8.4731120000000004</v>
      </c>
      <c r="H372">
        <v>202.06403299999999</v>
      </c>
      <c r="I372">
        <v>5.3534179999999996</v>
      </c>
    </row>
    <row r="373" spans="1:9" x14ac:dyDescent="0.25">
      <c r="A373">
        <v>372</v>
      </c>
    </row>
    <row r="374" spans="1:9" x14ac:dyDescent="0.25">
      <c r="A374">
        <v>373</v>
      </c>
    </row>
    <row r="375" spans="1:9" x14ac:dyDescent="0.25">
      <c r="A375">
        <v>374</v>
      </c>
    </row>
    <row r="376" spans="1:9" x14ac:dyDescent="0.25">
      <c r="A376">
        <v>375</v>
      </c>
    </row>
    <row r="377" spans="1:9" x14ac:dyDescent="0.25">
      <c r="A377">
        <v>376</v>
      </c>
    </row>
    <row r="378" spans="1:9" x14ac:dyDescent="0.25">
      <c r="A378">
        <v>377</v>
      </c>
    </row>
    <row r="379" spans="1:9" x14ac:dyDescent="0.25">
      <c r="A379">
        <v>378</v>
      </c>
    </row>
    <row r="380" spans="1:9" x14ac:dyDescent="0.25">
      <c r="A380">
        <v>379</v>
      </c>
      <c r="B380">
        <v>229.58717200000001</v>
      </c>
      <c r="C380">
        <v>7.0536120000000002</v>
      </c>
    </row>
    <row r="381" spans="1:9" x14ac:dyDescent="0.25">
      <c r="A381">
        <v>380</v>
      </c>
      <c r="B381">
        <v>229.57237699999999</v>
      </c>
      <c r="C381">
        <v>7.0385619999999998</v>
      </c>
    </row>
    <row r="382" spans="1:9" x14ac:dyDescent="0.25">
      <c r="A382">
        <v>381</v>
      </c>
      <c r="B382">
        <v>229.59314000000001</v>
      </c>
      <c r="C382">
        <v>7.0241239999999996</v>
      </c>
    </row>
    <row r="383" spans="1:9" x14ac:dyDescent="0.25">
      <c r="A383">
        <v>382</v>
      </c>
      <c r="B383">
        <v>229.57844800000001</v>
      </c>
      <c r="C383">
        <v>7.0464700000000002</v>
      </c>
      <c r="D383">
        <v>232.51793800000002</v>
      </c>
      <c r="E383">
        <v>5.6839389999999996</v>
      </c>
    </row>
    <row r="384" spans="1:9" x14ac:dyDescent="0.25">
      <c r="A384">
        <v>383</v>
      </c>
      <c r="B384">
        <v>229.542991</v>
      </c>
      <c r="C384">
        <v>7.0389189999999999</v>
      </c>
      <c r="D384">
        <v>232.541661</v>
      </c>
      <c r="E384">
        <v>5.6715410000000004</v>
      </c>
    </row>
    <row r="385" spans="1:9" x14ac:dyDescent="0.25">
      <c r="A385">
        <v>384</v>
      </c>
      <c r="B385">
        <v>229.599772</v>
      </c>
      <c r="C385">
        <v>7.0215740000000002</v>
      </c>
      <c r="D385">
        <v>232.54064099999999</v>
      </c>
      <c r="E385">
        <v>5.69557</v>
      </c>
    </row>
    <row r="386" spans="1:9" x14ac:dyDescent="0.25">
      <c r="A386">
        <v>385</v>
      </c>
      <c r="B386">
        <v>229.58717200000001</v>
      </c>
      <c r="C386">
        <v>7.0536120000000002</v>
      </c>
      <c r="D386">
        <v>232.610535</v>
      </c>
      <c r="E386">
        <v>5.7072019999999997</v>
      </c>
    </row>
    <row r="387" spans="1:9" x14ac:dyDescent="0.25">
      <c r="A387">
        <v>386</v>
      </c>
      <c r="D387">
        <v>232.59762799999999</v>
      </c>
      <c r="E387">
        <v>5.7687809999999997</v>
      </c>
    </row>
    <row r="388" spans="1:9" x14ac:dyDescent="0.25">
      <c r="A388">
        <v>387</v>
      </c>
      <c r="D388">
        <v>232.51793800000002</v>
      </c>
      <c r="E388">
        <v>5.6839389999999996</v>
      </c>
    </row>
    <row r="389" spans="1:9" x14ac:dyDescent="0.25">
      <c r="A389">
        <v>388</v>
      </c>
    </row>
    <row r="390" spans="1:9" x14ac:dyDescent="0.25">
      <c r="A390">
        <v>389</v>
      </c>
      <c r="F390">
        <v>235.268967</v>
      </c>
      <c r="G390">
        <v>7.3333940000000002</v>
      </c>
      <c r="H390">
        <v>234.693488</v>
      </c>
      <c r="I390">
        <v>4.4499209999999998</v>
      </c>
    </row>
    <row r="391" spans="1:9" x14ac:dyDescent="0.25">
      <c r="A391">
        <v>390</v>
      </c>
      <c r="F391">
        <v>235.249785</v>
      </c>
      <c r="G391">
        <v>7.352474</v>
      </c>
      <c r="H391">
        <v>234.65986699999999</v>
      </c>
      <c r="I391">
        <v>4.4387480000000004</v>
      </c>
    </row>
    <row r="392" spans="1:9" x14ac:dyDescent="0.25">
      <c r="A392">
        <v>391</v>
      </c>
      <c r="F392">
        <v>235.200909</v>
      </c>
      <c r="G392">
        <v>7.4117569999999997</v>
      </c>
      <c r="H392">
        <v>234.691295</v>
      </c>
      <c r="I392">
        <v>4.457319</v>
      </c>
    </row>
    <row r="393" spans="1:9" x14ac:dyDescent="0.25">
      <c r="A393">
        <v>392</v>
      </c>
      <c r="F393">
        <v>235.17361499999998</v>
      </c>
      <c r="G393">
        <v>7.4245619999999999</v>
      </c>
      <c r="H393">
        <v>234.656295</v>
      </c>
      <c r="I393">
        <v>4.5112959999999998</v>
      </c>
    </row>
    <row r="394" spans="1:9" x14ac:dyDescent="0.25">
      <c r="A394">
        <v>393</v>
      </c>
      <c r="F394">
        <v>235.198308</v>
      </c>
      <c r="G394">
        <v>7.4504799999999998</v>
      </c>
      <c r="H394">
        <v>234.60634899999999</v>
      </c>
      <c r="I394">
        <v>4.478491</v>
      </c>
    </row>
    <row r="395" spans="1:9" x14ac:dyDescent="0.25">
      <c r="A395">
        <v>394</v>
      </c>
      <c r="F395">
        <v>235.22713199999998</v>
      </c>
      <c r="G395">
        <v>7.4338470000000001</v>
      </c>
      <c r="H395">
        <v>234.693488</v>
      </c>
      <c r="I395">
        <v>4.4499209999999998</v>
      </c>
    </row>
    <row r="396" spans="1:9" x14ac:dyDescent="0.25">
      <c r="A396">
        <v>395</v>
      </c>
      <c r="F396">
        <v>235.249785</v>
      </c>
      <c r="G396">
        <v>7.352474</v>
      </c>
      <c r="H396">
        <v>234.693488</v>
      </c>
      <c r="I396">
        <v>4.4499209999999998</v>
      </c>
    </row>
    <row r="397" spans="1:9" x14ac:dyDescent="0.25">
      <c r="A397">
        <v>396</v>
      </c>
    </row>
    <row r="398" spans="1:9" x14ac:dyDescent="0.25">
      <c r="A398">
        <v>397</v>
      </c>
    </row>
    <row r="399" spans="1:9" x14ac:dyDescent="0.25">
      <c r="A399">
        <v>398</v>
      </c>
      <c r="B399">
        <v>258.51260100000002</v>
      </c>
      <c r="C399">
        <v>5.8880100000000004</v>
      </c>
    </row>
    <row r="400" spans="1:9" x14ac:dyDescent="0.25">
      <c r="A400">
        <v>399</v>
      </c>
      <c r="B400">
        <v>258.50551300000001</v>
      </c>
      <c r="C400">
        <v>5.8414820000000001</v>
      </c>
    </row>
    <row r="401" spans="1:11" x14ac:dyDescent="0.25">
      <c r="A401">
        <v>400</v>
      </c>
      <c r="B401">
        <v>258.52397999999999</v>
      </c>
      <c r="C401">
        <v>5.8628070000000001</v>
      </c>
    </row>
    <row r="402" spans="1:11" x14ac:dyDescent="0.25">
      <c r="A402">
        <v>401</v>
      </c>
      <c r="B402">
        <v>258.52382699999998</v>
      </c>
      <c r="C402">
        <v>5.8640309999999998</v>
      </c>
    </row>
    <row r="403" spans="1:11" x14ac:dyDescent="0.25">
      <c r="A403">
        <v>402</v>
      </c>
      <c r="B403">
        <v>258.53693900000002</v>
      </c>
      <c r="C403">
        <v>5.8455120000000003</v>
      </c>
      <c r="D403">
        <v>264.08618999999999</v>
      </c>
      <c r="E403">
        <v>4.1886590000000004</v>
      </c>
    </row>
    <row r="404" spans="1:11" x14ac:dyDescent="0.25">
      <c r="A404">
        <v>403</v>
      </c>
      <c r="B404">
        <v>258.54995000000002</v>
      </c>
      <c r="C404">
        <v>5.8473480000000002</v>
      </c>
      <c r="D404">
        <v>263.994664</v>
      </c>
      <c r="E404">
        <v>4.1564160000000001</v>
      </c>
    </row>
    <row r="405" spans="1:11" x14ac:dyDescent="0.25">
      <c r="A405">
        <v>404</v>
      </c>
      <c r="B405">
        <v>258.51260100000002</v>
      </c>
      <c r="C405">
        <v>5.8880100000000004</v>
      </c>
      <c r="D405">
        <v>264.01226500000001</v>
      </c>
      <c r="E405">
        <v>4.1197850000000003</v>
      </c>
    </row>
    <row r="406" spans="1:11" x14ac:dyDescent="0.25">
      <c r="A406">
        <v>405</v>
      </c>
      <c r="B406">
        <v>258.51260100000002</v>
      </c>
      <c r="C406">
        <v>5.8880100000000004</v>
      </c>
      <c r="D406">
        <v>264.06501900000001</v>
      </c>
      <c r="E406">
        <v>4.1459060000000001</v>
      </c>
    </row>
    <row r="407" spans="1:11" x14ac:dyDescent="0.25">
      <c r="A407">
        <v>406</v>
      </c>
      <c r="D407">
        <v>264.07981599999999</v>
      </c>
      <c r="E407">
        <v>4.136978</v>
      </c>
    </row>
    <row r="408" spans="1:11" x14ac:dyDescent="0.25">
      <c r="A408">
        <v>407</v>
      </c>
      <c r="D408">
        <v>263.990838</v>
      </c>
      <c r="E408">
        <v>4.1166729999999996</v>
      </c>
    </row>
    <row r="409" spans="1:11" x14ac:dyDescent="0.25">
      <c r="A409">
        <v>408</v>
      </c>
      <c r="D409">
        <v>264.08618999999999</v>
      </c>
      <c r="E409">
        <v>4.1886590000000004</v>
      </c>
    </row>
    <row r="410" spans="1:11" x14ac:dyDescent="0.25">
      <c r="A410">
        <v>409</v>
      </c>
      <c r="D410">
        <v>264.08618999999999</v>
      </c>
      <c r="E410">
        <v>4.1886590000000004</v>
      </c>
    </row>
    <row r="411" spans="1:11" x14ac:dyDescent="0.25">
      <c r="A411">
        <v>410</v>
      </c>
      <c r="F411">
        <v>266.23770999999999</v>
      </c>
      <c r="G411">
        <v>6.244624</v>
      </c>
    </row>
    <row r="412" spans="1:11" x14ac:dyDescent="0.25">
      <c r="A412">
        <v>411</v>
      </c>
      <c r="F412">
        <v>266.23770999999999</v>
      </c>
      <c r="G412">
        <v>6.244624</v>
      </c>
      <c r="J412">
        <v>236.181062</v>
      </c>
      <c r="K412">
        <v>13.286552</v>
      </c>
    </row>
    <row r="413" spans="1:11" x14ac:dyDescent="0.25">
      <c r="A413">
        <v>412</v>
      </c>
    </row>
    <row r="414" spans="1:11" x14ac:dyDescent="0.25">
      <c r="A414">
        <v>413</v>
      </c>
    </row>
    <row r="415" spans="1:11" x14ac:dyDescent="0.25">
      <c r="A415">
        <v>414</v>
      </c>
    </row>
    <row r="416" spans="1:1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1" x14ac:dyDescent="0.25">
      <c r="A433">
        <v>432</v>
      </c>
    </row>
    <row r="434" spans="1:11" x14ac:dyDescent="0.25">
      <c r="A434">
        <v>433</v>
      </c>
    </row>
    <row r="435" spans="1:11" x14ac:dyDescent="0.25">
      <c r="A435">
        <v>434</v>
      </c>
    </row>
    <row r="436" spans="1:11" x14ac:dyDescent="0.25">
      <c r="A436">
        <v>435</v>
      </c>
    </row>
    <row r="437" spans="1:11" x14ac:dyDescent="0.25">
      <c r="A437">
        <v>436</v>
      </c>
    </row>
    <row r="438" spans="1:11" x14ac:dyDescent="0.25">
      <c r="A438">
        <v>437</v>
      </c>
    </row>
    <row r="439" spans="1:11" x14ac:dyDescent="0.25">
      <c r="A439">
        <v>438</v>
      </c>
    </row>
    <row r="440" spans="1:11" x14ac:dyDescent="0.25">
      <c r="A440">
        <v>439</v>
      </c>
    </row>
    <row r="441" spans="1:11" x14ac:dyDescent="0.25">
      <c r="A441">
        <v>440</v>
      </c>
    </row>
    <row r="442" spans="1:11" x14ac:dyDescent="0.25">
      <c r="A442">
        <v>441</v>
      </c>
    </row>
    <row r="443" spans="1:11" x14ac:dyDescent="0.25">
      <c r="A443">
        <v>442</v>
      </c>
    </row>
    <row r="444" spans="1:11" x14ac:dyDescent="0.25">
      <c r="A444">
        <v>443</v>
      </c>
    </row>
    <row r="445" spans="1:11" x14ac:dyDescent="0.25">
      <c r="A445">
        <v>444</v>
      </c>
      <c r="J445">
        <v>236.10423</v>
      </c>
      <c r="K445">
        <v>13.785762</v>
      </c>
    </row>
    <row r="446" spans="1:11" x14ac:dyDescent="0.25">
      <c r="A446">
        <v>445</v>
      </c>
      <c r="B446">
        <v>258.966252</v>
      </c>
      <c r="C446">
        <v>7.6524070000000002</v>
      </c>
    </row>
    <row r="447" spans="1:11" x14ac:dyDescent="0.25">
      <c r="A447">
        <v>446</v>
      </c>
      <c r="B447">
        <v>258.94961999999998</v>
      </c>
      <c r="C447">
        <v>7.6811299999999996</v>
      </c>
    </row>
    <row r="448" spans="1:11" x14ac:dyDescent="0.25">
      <c r="A448">
        <v>447</v>
      </c>
      <c r="B448">
        <v>259.000741</v>
      </c>
      <c r="C448">
        <v>7.6638869999999999</v>
      </c>
      <c r="H448">
        <v>267.59763800000002</v>
      </c>
      <c r="I448">
        <v>9.2177340000000001</v>
      </c>
    </row>
    <row r="449" spans="1:9" x14ac:dyDescent="0.25">
      <c r="A449">
        <v>448</v>
      </c>
      <c r="B449">
        <v>258.95987400000001</v>
      </c>
      <c r="C449">
        <v>7.6633769999999997</v>
      </c>
      <c r="H449">
        <v>267.59763800000002</v>
      </c>
      <c r="I449">
        <v>9.2177340000000001</v>
      </c>
    </row>
    <row r="450" spans="1:9" x14ac:dyDescent="0.25">
      <c r="A450">
        <v>449</v>
      </c>
      <c r="B450">
        <v>258.98247600000002</v>
      </c>
      <c r="C450">
        <v>7.6759259999999996</v>
      </c>
      <c r="H450">
        <v>267.59763800000002</v>
      </c>
      <c r="I450">
        <v>9.2177340000000001</v>
      </c>
    </row>
    <row r="451" spans="1:9" x14ac:dyDescent="0.25">
      <c r="A451">
        <v>450</v>
      </c>
      <c r="B451">
        <v>258.96773200000001</v>
      </c>
      <c r="C451">
        <v>7.6738350000000004</v>
      </c>
      <c r="H451">
        <v>267.59763800000002</v>
      </c>
      <c r="I451">
        <v>9.2177340000000001</v>
      </c>
    </row>
    <row r="452" spans="1:9" x14ac:dyDescent="0.25">
      <c r="A452">
        <v>451</v>
      </c>
      <c r="B452">
        <v>258.966813</v>
      </c>
      <c r="C452">
        <v>7.692253</v>
      </c>
      <c r="H452">
        <v>267.59763800000002</v>
      </c>
      <c r="I452">
        <v>9.2177340000000001</v>
      </c>
    </row>
    <row r="453" spans="1:9" x14ac:dyDescent="0.25">
      <c r="A453">
        <v>452</v>
      </c>
      <c r="B453">
        <v>258.91901100000001</v>
      </c>
      <c r="C453">
        <v>7.7550549999999996</v>
      </c>
      <c r="H453">
        <v>267.59763800000002</v>
      </c>
      <c r="I453">
        <v>9.2177340000000001</v>
      </c>
    </row>
    <row r="454" spans="1:9" x14ac:dyDescent="0.25">
      <c r="A454">
        <v>453</v>
      </c>
      <c r="B454">
        <v>258.879369</v>
      </c>
      <c r="C454">
        <v>7.7589319999999997</v>
      </c>
      <c r="H454">
        <v>267.59763800000002</v>
      </c>
      <c r="I454">
        <v>9.2177340000000001</v>
      </c>
    </row>
    <row r="455" spans="1:9" x14ac:dyDescent="0.25">
      <c r="A455">
        <v>454</v>
      </c>
      <c r="B455">
        <v>258.966252</v>
      </c>
      <c r="C455">
        <v>7.6524070000000002</v>
      </c>
      <c r="H455">
        <v>267.59763800000002</v>
      </c>
      <c r="I455">
        <v>9.2177340000000001</v>
      </c>
    </row>
    <row r="456" spans="1:9" x14ac:dyDescent="0.25">
      <c r="A456">
        <v>455</v>
      </c>
      <c r="B456">
        <v>258.966252</v>
      </c>
      <c r="C456">
        <v>7.6524070000000002</v>
      </c>
      <c r="H456">
        <v>267.59763800000002</v>
      </c>
      <c r="I456">
        <v>9.2177340000000001</v>
      </c>
    </row>
    <row r="457" spans="1:9" x14ac:dyDescent="0.25">
      <c r="A457">
        <v>456</v>
      </c>
      <c r="H457">
        <v>267.59763800000002</v>
      </c>
      <c r="I457">
        <v>9.2177340000000001</v>
      </c>
    </row>
    <row r="458" spans="1:9" x14ac:dyDescent="0.25">
      <c r="A458">
        <v>457</v>
      </c>
      <c r="F458">
        <v>259.36852699999997</v>
      </c>
      <c r="G458">
        <v>7.7281180000000003</v>
      </c>
      <c r="H458">
        <v>267.59763800000002</v>
      </c>
      <c r="I458">
        <v>9.2177340000000001</v>
      </c>
    </row>
    <row r="459" spans="1:9" x14ac:dyDescent="0.25">
      <c r="A459">
        <v>458</v>
      </c>
      <c r="F459">
        <v>259.31235600000002</v>
      </c>
      <c r="G459">
        <v>7.6827629999999996</v>
      </c>
    </row>
    <row r="460" spans="1:9" x14ac:dyDescent="0.25">
      <c r="A460">
        <v>459</v>
      </c>
      <c r="F460">
        <v>259.36235499999998</v>
      </c>
      <c r="G460">
        <v>7.7057719999999996</v>
      </c>
    </row>
    <row r="461" spans="1:9" x14ac:dyDescent="0.25">
      <c r="A461">
        <v>460</v>
      </c>
      <c r="D461">
        <v>245.22099800000001</v>
      </c>
      <c r="E461">
        <v>9.3007399999999993</v>
      </c>
      <c r="F461">
        <v>259.314908</v>
      </c>
      <c r="G461">
        <v>7.703119</v>
      </c>
    </row>
    <row r="462" spans="1:9" x14ac:dyDescent="0.25">
      <c r="A462">
        <v>461</v>
      </c>
      <c r="D462">
        <v>245.256406</v>
      </c>
      <c r="E462">
        <v>9.3169129999999996</v>
      </c>
      <c r="F462">
        <v>259.31791800000002</v>
      </c>
      <c r="G462">
        <v>7.7336790000000004</v>
      </c>
    </row>
    <row r="463" spans="1:9" x14ac:dyDescent="0.25">
      <c r="A463">
        <v>462</v>
      </c>
      <c r="D463">
        <v>245.205029</v>
      </c>
      <c r="E463">
        <v>9.3024749999999994</v>
      </c>
      <c r="F463">
        <v>259.32827500000002</v>
      </c>
      <c r="G463">
        <v>7.7057209999999996</v>
      </c>
    </row>
    <row r="464" spans="1:9" x14ac:dyDescent="0.25">
      <c r="A464">
        <v>463</v>
      </c>
      <c r="D464">
        <v>245.188908</v>
      </c>
      <c r="E464">
        <v>9.3076279999999993</v>
      </c>
      <c r="F464">
        <v>259.36852699999997</v>
      </c>
      <c r="G464">
        <v>7.7281180000000003</v>
      </c>
    </row>
    <row r="465" spans="1:9" x14ac:dyDescent="0.25">
      <c r="A465">
        <v>464</v>
      </c>
      <c r="D465">
        <v>245.18426600000001</v>
      </c>
      <c r="E465">
        <v>9.3018110000000007</v>
      </c>
      <c r="F465">
        <v>259.36852699999997</v>
      </c>
      <c r="G465">
        <v>7.7281180000000003</v>
      </c>
    </row>
    <row r="466" spans="1:9" x14ac:dyDescent="0.25">
      <c r="A466">
        <v>465</v>
      </c>
      <c r="D466">
        <v>245.17610300000001</v>
      </c>
      <c r="E466">
        <v>9.3380349999999996</v>
      </c>
    </row>
    <row r="467" spans="1:9" x14ac:dyDescent="0.25">
      <c r="A467">
        <v>466</v>
      </c>
      <c r="D467">
        <v>245.17513400000001</v>
      </c>
      <c r="E467">
        <v>9.3563489999999998</v>
      </c>
    </row>
    <row r="468" spans="1:9" x14ac:dyDescent="0.25">
      <c r="A468">
        <v>467</v>
      </c>
      <c r="D468">
        <v>245.17416500000002</v>
      </c>
      <c r="E468">
        <v>9.3207389999999997</v>
      </c>
    </row>
    <row r="469" spans="1:9" x14ac:dyDescent="0.25">
      <c r="A469">
        <v>468</v>
      </c>
      <c r="D469">
        <v>245.22099800000001</v>
      </c>
      <c r="E469">
        <v>9.3007399999999993</v>
      </c>
    </row>
    <row r="470" spans="1:9" x14ac:dyDescent="0.25">
      <c r="A470">
        <v>469</v>
      </c>
      <c r="B470">
        <v>235.58190999999999</v>
      </c>
      <c r="C470">
        <v>8.0712119999999992</v>
      </c>
      <c r="D470">
        <v>245.22099800000001</v>
      </c>
      <c r="E470">
        <v>9.3007399999999993</v>
      </c>
    </row>
    <row r="471" spans="1:9" x14ac:dyDescent="0.25">
      <c r="A471">
        <v>470</v>
      </c>
      <c r="B471">
        <v>235.51737299999999</v>
      </c>
      <c r="C471">
        <v>8.113353</v>
      </c>
    </row>
    <row r="472" spans="1:9" x14ac:dyDescent="0.25">
      <c r="A472">
        <v>471</v>
      </c>
      <c r="B472">
        <v>235.532781</v>
      </c>
      <c r="C472">
        <v>8.0999359999999996</v>
      </c>
    </row>
    <row r="473" spans="1:9" x14ac:dyDescent="0.25">
      <c r="A473">
        <v>472</v>
      </c>
      <c r="B473">
        <v>235.51987299999999</v>
      </c>
      <c r="C473">
        <v>8.099221</v>
      </c>
    </row>
    <row r="474" spans="1:9" x14ac:dyDescent="0.25">
      <c r="A474">
        <v>473</v>
      </c>
      <c r="B474">
        <v>235.56451300000001</v>
      </c>
      <c r="C474">
        <v>8.1173319999999993</v>
      </c>
    </row>
    <row r="475" spans="1:9" x14ac:dyDescent="0.25">
      <c r="A475">
        <v>474</v>
      </c>
      <c r="B475">
        <v>235.59236799999999</v>
      </c>
      <c r="C475">
        <v>8.0763649999999991</v>
      </c>
      <c r="H475">
        <v>239.70587799999998</v>
      </c>
      <c r="I475">
        <v>9.8221419999999995</v>
      </c>
    </row>
    <row r="476" spans="1:9" x14ac:dyDescent="0.25">
      <c r="A476">
        <v>475</v>
      </c>
      <c r="B476">
        <v>235.57543100000001</v>
      </c>
      <c r="C476">
        <v>7.9907570000000003</v>
      </c>
      <c r="H476">
        <v>239.66154399999999</v>
      </c>
      <c r="I476">
        <v>9.7960209999999996</v>
      </c>
    </row>
    <row r="477" spans="1:9" x14ac:dyDescent="0.25">
      <c r="A477">
        <v>476</v>
      </c>
      <c r="B477">
        <v>235.589257</v>
      </c>
      <c r="C477">
        <v>8.0329479999999993</v>
      </c>
      <c r="H477">
        <v>239.68368599999999</v>
      </c>
      <c r="I477">
        <v>9.8059689999999993</v>
      </c>
    </row>
    <row r="478" spans="1:9" x14ac:dyDescent="0.25">
      <c r="A478">
        <v>477</v>
      </c>
      <c r="B478">
        <v>235.58190999999999</v>
      </c>
      <c r="C478">
        <v>8.0712119999999992</v>
      </c>
      <c r="F478">
        <v>235.59231800000001</v>
      </c>
      <c r="G478">
        <v>6.4116559999999998</v>
      </c>
      <c r="H478">
        <v>239.66853399999999</v>
      </c>
      <c r="I478">
        <v>9.8218359999999993</v>
      </c>
    </row>
    <row r="479" spans="1:9" x14ac:dyDescent="0.25">
      <c r="A479">
        <v>478</v>
      </c>
      <c r="F479">
        <v>235.636245</v>
      </c>
      <c r="G479">
        <v>6.4143600000000003</v>
      </c>
      <c r="H479">
        <v>239.66185100000001</v>
      </c>
      <c r="I479">
        <v>9.8509150000000005</v>
      </c>
    </row>
    <row r="480" spans="1:9" x14ac:dyDescent="0.25">
      <c r="A480">
        <v>479</v>
      </c>
      <c r="F480">
        <v>235.63920300000001</v>
      </c>
      <c r="G480">
        <v>6.3982890000000001</v>
      </c>
      <c r="H480">
        <v>239.670421</v>
      </c>
      <c r="I480">
        <v>9.825253</v>
      </c>
    </row>
    <row r="481" spans="1:9" x14ac:dyDescent="0.25">
      <c r="A481">
        <v>480</v>
      </c>
      <c r="F481">
        <v>235.581706</v>
      </c>
      <c r="G481">
        <v>6.4126250000000002</v>
      </c>
      <c r="H481">
        <v>239.69598300000001</v>
      </c>
      <c r="I481">
        <v>9.8099480000000003</v>
      </c>
    </row>
    <row r="482" spans="1:9" x14ac:dyDescent="0.25">
      <c r="A482">
        <v>481</v>
      </c>
      <c r="F482">
        <v>235.61991799999998</v>
      </c>
      <c r="G482">
        <v>6.4048189999999998</v>
      </c>
      <c r="H482">
        <v>239.658536</v>
      </c>
      <c r="I482">
        <v>9.7868879999999994</v>
      </c>
    </row>
    <row r="483" spans="1:9" x14ac:dyDescent="0.25">
      <c r="A483">
        <v>482</v>
      </c>
      <c r="F483">
        <v>235.65124399999999</v>
      </c>
      <c r="G483">
        <v>6.4022170000000003</v>
      </c>
      <c r="H483">
        <v>239.70587799999998</v>
      </c>
      <c r="I483">
        <v>9.8221419999999995</v>
      </c>
    </row>
    <row r="484" spans="1:9" x14ac:dyDescent="0.25">
      <c r="A484">
        <v>483</v>
      </c>
      <c r="F484">
        <v>235.55257499999999</v>
      </c>
      <c r="G484">
        <v>6.44895</v>
      </c>
    </row>
    <row r="485" spans="1:9" x14ac:dyDescent="0.25">
      <c r="A485">
        <v>484</v>
      </c>
      <c r="F485">
        <v>235.59231800000001</v>
      </c>
      <c r="G485">
        <v>6.4116559999999998</v>
      </c>
    </row>
    <row r="486" spans="1:9" x14ac:dyDescent="0.25">
      <c r="A486">
        <v>485</v>
      </c>
    </row>
    <row r="487" spans="1:9" x14ac:dyDescent="0.25">
      <c r="A487">
        <v>486</v>
      </c>
    </row>
    <row r="488" spans="1:9" x14ac:dyDescent="0.25">
      <c r="A488">
        <v>487</v>
      </c>
    </row>
    <row r="489" spans="1:9" x14ac:dyDescent="0.25">
      <c r="A489">
        <v>488</v>
      </c>
      <c r="D489">
        <v>215.976809</v>
      </c>
      <c r="E489">
        <v>7.5755749999999997</v>
      </c>
    </row>
    <row r="490" spans="1:9" x14ac:dyDescent="0.25">
      <c r="A490">
        <v>489</v>
      </c>
      <c r="D490">
        <v>215.976809</v>
      </c>
      <c r="E490">
        <v>7.5755749999999997</v>
      </c>
    </row>
    <row r="491" spans="1:9" x14ac:dyDescent="0.25">
      <c r="A491">
        <v>490</v>
      </c>
      <c r="D491">
        <v>215.99583899999999</v>
      </c>
      <c r="E491">
        <v>7.5685859999999998</v>
      </c>
    </row>
    <row r="492" spans="1:9" x14ac:dyDescent="0.25">
      <c r="A492">
        <v>491</v>
      </c>
      <c r="B492">
        <v>213.614688</v>
      </c>
      <c r="C492">
        <v>6.4486949999999998</v>
      </c>
      <c r="D492">
        <v>215.99451199999999</v>
      </c>
      <c r="E492">
        <v>7.5562899999999997</v>
      </c>
    </row>
    <row r="493" spans="1:9" x14ac:dyDescent="0.25">
      <c r="A493">
        <v>492</v>
      </c>
      <c r="B493">
        <v>213.644227</v>
      </c>
      <c r="C493">
        <v>6.4767029999999997</v>
      </c>
      <c r="D493">
        <v>215.98808399999999</v>
      </c>
      <c r="E493">
        <v>7.5402699999999996</v>
      </c>
    </row>
    <row r="494" spans="1:9" x14ac:dyDescent="0.25">
      <c r="A494">
        <v>493</v>
      </c>
      <c r="B494">
        <v>213.67601099999999</v>
      </c>
      <c r="C494">
        <v>6.4704790000000001</v>
      </c>
      <c r="D494">
        <v>215.99563499999999</v>
      </c>
      <c r="E494">
        <v>7.6000629999999996</v>
      </c>
    </row>
    <row r="495" spans="1:9" x14ac:dyDescent="0.25">
      <c r="A495">
        <v>494</v>
      </c>
      <c r="B495">
        <v>213.657185</v>
      </c>
      <c r="C495">
        <v>6.4635410000000002</v>
      </c>
      <c r="D495">
        <v>215.976809</v>
      </c>
      <c r="E495">
        <v>7.5755749999999997</v>
      </c>
    </row>
    <row r="496" spans="1:9" x14ac:dyDescent="0.25">
      <c r="A496">
        <v>495</v>
      </c>
      <c r="B496">
        <v>213.59836200000001</v>
      </c>
      <c r="C496">
        <v>6.494764</v>
      </c>
    </row>
    <row r="497" spans="1:9" x14ac:dyDescent="0.25">
      <c r="A497">
        <v>496</v>
      </c>
      <c r="B497">
        <v>213.73213100000001</v>
      </c>
      <c r="C497">
        <v>6.5686369999999998</v>
      </c>
    </row>
    <row r="498" spans="1:9" x14ac:dyDescent="0.25">
      <c r="A498">
        <v>497</v>
      </c>
      <c r="B498">
        <v>213.614688</v>
      </c>
      <c r="C498">
        <v>6.4486949999999998</v>
      </c>
      <c r="F498">
        <v>213.95946599999999</v>
      </c>
      <c r="G498">
        <v>5.5633840000000001</v>
      </c>
      <c r="H498">
        <v>213.65891999999999</v>
      </c>
      <c r="I498">
        <v>8.906015</v>
      </c>
    </row>
    <row r="499" spans="1:9" x14ac:dyDescent="0.25">
      <c r="A499">
        <v>498</v>
      </c>
      <c r="F499">
        <v>213.95946599999999</v>
      </c>
      <c r="G499">
        <v>5.5633840000000001</v>
      </c>
      <c r="H499">
        <v>213.65891999999999</v>
      </c>
      <c r="I499">
        <v>8.906015</v>
      </c>
    </row>
    <row r="500" spans="1:9" x14ac:dyDescent="0.25">
      <c r="A500">
        <v>499</v>
      </c>
      <c r="F500">
        <v>214.04435899999999</v>
      </c>
      <c r="G500">
        <v>5.5936880000000002</v>
      </c>
      <c r="H500">
        <v>213.65891999999999</v>
      </c>
      <c r="I500">
        <v>8.906015</v>
      </c>
    </row>
    <row r="501" spans="1:9" x14ac:dyDescent="0.25">
      <c r="A501">
        <v>500</v>
      </c>
      <c r="F501">
        <v>214.04895099999999</v>
      </c>
      <c r="G501">
        <v>5.5268040000000003</v>
      </c>
      <c r="H501">
        <v>213.65891999999999</v>
      </c>
      <c r="I501">
        <v>8.906015</v>
      </c>
    </row>
    <row r="502" spans="1:9" x14ac:dyDescent="0.25">
      <c r="A502">
        <v>501</v>
      </c>
      <c r="F502">
        <v>214.033288</v>
      </c>
      <c r="G502">
        <v>5.6166460000000002</v>
      </c>
      <c r="H502">
        <v>213.65891999999999</v>
      </c>
      <c r="I502">
        <v>8.906015</v>
      </c>
    </row>
    <row r="503" spans="1:9" x14ac:dyDescent="0.25">
      <c r="A503">
        <v>502</v>
      </c>
      <c r="F503">
        <v>214.010177</v>
      </c>
      <c r="G503">
        <v>5.5178760000000002</v>
      </c>
      <c r="H503">
        <v>213.65891999999999</v>
      </c>
      <c r="I503">
        <v>8.906015</v>
      </c>
    </row>
    <row r="504" spans="1:9" x14ac:dyDescent="0.25">
      <c r="A504">
        <v>503</v>
      </c>
      <c r="F504">
        <v>213.95946599999999</v>
      </c>
      <c r="G504">
        <v>5.5633840000000001</v>
      </c>
      <c r="H504">
        <v>213.65891999999999</v>
      </c>
      <c r="I504">
        <v>8.906015</v>
      </c>
    </row>
    <row r="505" spans="1:9" x14ac:dyDescent="0.25">
      <c r="A505">
        <v>504</v>
      </c>
    </row>
    <row r="506" spans="1:9" x14ac:dyDescent="0.25">
      <c r="A506">
        <v>505</v>
      </c>
    </row>
    <row r="507" spans="1:9" x14ac:dyDescent="0.25">
      <c r="A507">
        <v>506</v>
      </c>
    </row>
    <row r="508" spans="1:9" x14ac:dyDescent="0.25">
      <c r="A508">
        <v>507</v>
      </c>
    </row>
    <row r="509" spans="1:9" x14ac:dyDescent="0.25">
      <c r="A509">
        <v>508</v>
      </c>
    </row>
    <row r="510" spans="1:9" x14ac:dyDescent="0.25">
      <c r="A510">
        <v>509</v>
      </c>
    </row>
    <row r="511" spans="1:9" x14ac:dyDescent="0.25">
      <c r="A511">
        <v>510</v>
      </c>
    </row>
    <row r="512" spans="1:9" x14ac:dyDescent="0.25">
      <c r="A512">
        <v>511</v>
      </c>
    </row>
    <row r="513" spans="1:9" x14ac:dyDescent="0.25">
      <c r="A513">
        <v>512</v>
      </c>
      <c r="B513">
        <v>183.58785900000001</v>
      </c>
      <c r="C513">
        <v>5.6847960000000004</v>
      </c>
    </row>
    <row r="514" spans="1:9" x14ac:dyDescent="0.25">
      <c r="A514">
        <v>513</v>
      </c>
      <c r="B514">
        <v>183.61826600000001</v>
      </c>
      <c r="C514">
        <v>5.6696939999999998</v>
      </c>
    </row>
    <row r="515" spans="1:9" x14ac:dyDescent="0.25">
      <c r="A515">
        <v>514</v>
      </c>
      <c r="B515">
        <v>183.548114</v>
      </c>
      <c r="C515">
        <v>5.6713769999999997</v>
      </c>
    </row>
    <row r="516" spans="1:9" x14ac:dyDescent="0.25">
      <c r="A516">
        <v>515</v>
      </c>
      <c r="B516">
        <v>183.59342100000001</v>
      </c>
      <c r="C516">
        <v>5.6968870000000003</v>
      </c>
      <c r="D516">
        <v>180.39831900000001</v>
      </c>
      <c r="E516">
        <v>7.0029589999999997</v>
      </c>
    </row>
    <row r="517" spans="1:9" x14ac:dyDescent="0.25">
      <c r="A517">
        <v>516</v>
      </c>
      <c r="B517">
        <v>183.58785900000001</v>
      </c>
      <c r="C517">
        <v>5.6847960000000004</v>
      </c>
      <c r="D517">
        <v>180.354186</v>
      </c>
      <c r="E517">
        <v>6.9908169999999998</v>
      </c>
    </row>
    <row r="518" spans="1:9" x14ac:dyDescent="0.25">
      <c r="A518">
        <v>517</v>
      </c>
      <c r="B518">
        <v>183.58785900000001</v>
      </c>
      <c r="C518">
        <v>5.6847960000000004</v>
      </c>
      <c r="D518">
        <v>180.32500199999998</v>
      </c>
      <c r="E518">
        <v>6.9965310000000001</v>
      </c>
    </row>
    <row r="519" spans="1:9" x14ac:dyDescent="0.25">
      <c r="A519">
        <v>518</v>
      </c>
      <c r="D519">
        <v>180.39831900000001</v>
      </c>
      <c r="E519">
        <v>7.0029589999999997</v>
      </c>
      <c r="F519">
        <v>181.89949000000001</v>
      </c>
      <c r="G519">
        <v>3.7801529999999999</v>
      </c>
      <c r="H519">
        <v>181.86107200000001</v>
      </c>
      <c r="I519">
        <v>7.77949</v>
      </c>
    </row>
    <row r="520" spans="1:9" x14ac:dyDescent="0.25">
      <c r="A520">
        <v>519</v>
      </c>
      <c r="F520">
        <v>181.90740099999999</v>
      </c>
      <c r="G520">
        <v>3.8883160000000001</v>
      </c>
      <c r="H520">
        <v>181.84571800000001</v>
      </c>
      <c r="I520">
        <v>7.8128570000000002</v>
      </c>
    </row>
    <row r="521" spans="1:9" x14ac:dyDescent="0.25">
      <c r="A521">
        <v>520</v>
      </c>
      <c r="F521">
        <v>181.907554</v>
      </c>
      <c r="G521">
        <v>3.8466840000000002</v>
      </c>
      <c r="H521">
        <v>181.84474499999999</v>
      </c>
      <c r="I521">
        <v>7.817704</v>
      </c>
    </row>
    <row r="522" spans="1:9" x14ac:dyDescent="0.25">
      <c r="A522">
        <v>521</v>
      </c>
      <c r="F522">
        <v>181.88336900000002</v>
      </c>
      <c r="G522">
        <v>3.827296</v>
      </c>
      <c r="H522">
        <v>181.840003</v>
      </c>
      <c r="I522">
        <v>7.835051</v>
      </c>
    </row>
    <row r="523" spans="1:9" x14ac:dyDescent="0.25">
      <c r="A523">
        <v>522</v>
      </c>
      <c r="F523">
        <v>181.90005400000001</v>
      </c>
      <c r="G523">
        <v>3.8374999999999999</v>
      </c>
      <c r="H523">
        <v>181.870971</v>
      </c>
      <c r="I523">
        <v>7.8448979999999997</v>
      </c>
    </row>
    <row r="524" spans="1:9" x14ac:dyDescent="0.25">
      <c r="A524">
        <v>523</v>
      </c>
      <c r="F524">
        <v>181.90255300000001</v>
      </c>
      <c r="G524">
        <v>3.7940299999999998</v>
      </c>
      <c r="H524">
        <v>181.92260300000001</v>
      </c>
      <c r="I524">
        <v>7.9209180000000003</v>
      </c>
    </row>
    <row r="525" spans="1:9" x14ac:dyDescent="0.25">
      <c r="A525">
        <v>524</v>
      </c>
      <c r="F525">
        <v>181.89949000000001</v>
      </c>
      <c r="G525">
        <v>3.7801529999999999</v>
      </c>
      <c r="H525">
        <v>181.86107200000001</v>
      </c>
      <c r="I525">
        <v>7.77949</v>
      </c>
    </row>
    <row r="526" spans="1:9" x14ac:dyDescent="0.25">
      <c r="A526">
        <v>525</v>
      </c>
    </row>
    <row r="527" spans="1:9" x14ac:dyDescent="0.25">
      <c r="A527">
        <v>526</v>
      </c>
    </row>
    <row r="528" spans="1:9" x14ac:dyDescent="0.25">
      <c r="A528">
        <v>527</v>
      </c>
    </row>
    <row r="529" spans="1:9" x14ac:dyDescent="0.25">
      <c r="A529">
        <v>528</v>
      </c>
    </row>
    <row r="530" spans="1:9" x14ac:dyDescent="0.25">
      <c r="A530">
        <v>529</v>
      </c>
    </row>
    <row r="531" spans="1:9" x14ac:dyDescent="0.25">
      <c r="A531">
        <v>530</v>
      </c>
    </row>
    <row r="532" spans="1:9" x14ac:dyDescent="0.25">
      <c r="A532">
        <v>531</v>
      </c>
    </row>
    <row r="533" spans="1:9" x14ac:dyDescent="0.25">
      <c r="A533">
        <v>532</v>
      </c>
      <c r="B533">
        <v>152.95546100000001</v>
      </c>
      <c r="C533">
        <v>5.8059180000000001</v>
      </c>
    </row>
    <row r="534" spans="1:9" x14ac:dyDescent="0.25">
      <c r="A534">
        <v>533</v>
      </c>
      <c r="B534">
        <v>152.936226</v>
      </c>
      <c r="C534">
        <v>5.7868370000000002</v>
      </c>
    </row>
    <row r="535" spans="1:9" x14ac:dyDescent="0.25">
      <c r="A535">
        <v>534</v>
      </c>
      <c r="B535">
        <v>152.936226</v>
      </c>
      <c r="C535">
        <v>5.7868370000000002</v>
      </c>
    </row>
    <row r="536" spans="1:9" x14ac:dyDescent="0.25">
      <c r="A536">
        <v>535</v>
      </c>
      <c r="B536">
        <v>152.936226</v>
      </c>
      <c r="C536">
        <v>5.7868370000000002</v>
      </c>
      <c r="D536">
        <v>150.750257</v>
      </c>
      <c r="E536">
        <v>6.9581119999999999</v>
      </c>
    </row>
    <row r="537" spans="1:9" x14ac:dyDescent="0.25">
      <c r="A537">
        <v>536</v>
      </c>
      <c r="B537">
        <v>152.936226</v>
      </c>
      <c r="C537">
        <v>5.7868370000000002</v>
      </c>
      <c r="D537">
        <v>150.750257</v>
      </c>
      <c r="E537">
        <v>6.9581119999999999</v>
      </c>
    </row>
    <row r="538" spans="1:9" x14ac:dyDescent="0.25">
      <c r="A538">
        <v>537</v>
      </c>
      <c r="B538">
        <v>152.936226</v>
      </c>
      <c r="C538">
        <v>5.7868370000000002</v>
      </c>
      <c r="D538">
        <v>150.750257</v>
      </c>
      <c r="E538">
        <v>6.9581119999999999</v>
      </c>
    </row>
    <row r="539" spans="1:9" x14ac:dyDescent="0.25">
      <c r="A539">
        <v>538</v>
      </c>
      <c r="D539">
        <v>150.750257</v>
      </c>
      <c r="E539">
        <v>6.9581119999999999</v>
      </c>
    </row>
    <row r="540" spans="1:9" x14ac:dyDescent="0.25">
      <c r="A540">
        <v>539</v>
      </c>
      <c r="D540">
        <v>150.750257</v>
      </c>
      <c r="E540">
        <v>6.9581119999999999</v>
      </c>
    </row>
    <row r="541" spans="1:9" x14ac:dyDescent="0.25">
      <c r="A541">
        <v>540</v>
      </c>
      <c r="F541">
        <v>150.86489900000001</v>
      </c>
      <c r="G541">
        <v>4.8062250000000004</v>
      </c>
      <c r="H541">
        <v>150.46933799999999</v>
      </c>
      <c r="I541">
        <v>8.0149989999999995</v>
      </c>
    </row>
    <row r="542" spans="1:9" x14ac:dyDescent="0.25">
      <c r="A542">
        <v>541</v>
      </c>
      <c r="F542">
        <v>150.86489900000001</v>
      </c>
      <c r="G542">
        <v>4.8062250000000004</v>
      </c>
      <c r="H542">
        <v>150.46933799999999</v>
      </c>
      <c r="I542">
        <v>8.0149989999999995</v>
      </c>
    </row>
    <row r="543" spans="1:9" x14ac:dyDescent="0.25">
      <c r="A543">
        <v>542</v>
      </c>
      <c r="F543">
        <v>150.86489900000001</v>
      </c>
      <c r="G543">
        <v>4.8062250000000004</v>
      </c>
      <c r="H543">
        <v>150.46933799999999</v>
      </c>
      <c r="I543">
        <v>8.0149989999999995</v>
      </c>
    </row>
    <row r="544" spans="1:9" x14ac:dyDescent="0.25">
      <c r="A544">
        <v>543</v>
      </c>
      <c r="F544">
        <v>150.86489900000001</v>
      </c>
      <c r="G544">
        <v>4.8062250000000004</v>
      </c>
      <c r="H544">
        <v>150.46933799999999</v>
      </c>
      <c r="I544">
        <v>8.0149989999999995</v>
      </c>
    </row>
    <row r="545" spans="1:9" x14ac:dyDescent="0.25">
      <c r="A545">
        <v>544</v>
      </c>
      <c r="F545">
        <v>150.86489900000001</v>
      </c>
      <c r="G545">
        <v>4.8062250000000004</v>
      </c>
      <c r="H545">
        <v>150.46933799999999</v>
      </c>
      <c r="I545">
        <v>8.0149989999999995</v>
      </c>
    </row>
    <row r="546" spans="1:9" x14ac:dyDescent="0.25">
      <c r="A546">
        <v>545</v>
      </c>
      <c r="H546">
        <v>150.46933799999999</v>
      </c>
      <c r="I546">
        <v>8.0149989999999995</v>
      </c>
    </row>
    <row r="547" spans="1:9" x14ac:dyDescent="0.25">
      <c r="A547">
        <v>546</v>
      </c>
    </row>
    <row r="548" spans="1:9" x14ac:dyDescent="0.25">
      <c r="A548">
        <v>547</v>
      </c>
    </row>
    <row r="549" spans="1:9" x14ac:dyDescent="0.25">
      <c r="A549">
        <v>548</v>
      </c>
    </row>
    <row r="550" spans="1:9" x14ac:dyDescent="0.25">
      <c r="A550">
        <v>549</v>
      </c>
    </row>
    <row r="551" spans="1:9" x14ac:dyDescent="0.25">
      <c r="A551">
        <v>550</v>
      </c>
    </row>
    <row r="552" spans="1:9" x14ac:dyDescent="0.25">
      <c r="A552">
        <v>551</v>
      </c>
    </row>
    <row r="553" spans="1:9" x14ac:dyDescent="0.25">
      <c r="A553">
        <v>552</v>
      </c>
    </row>
    <row r="554" spans="1:9" x14ac:dyDescent="0.25">
      <c r="A554">
        <v>553</v>
      </c>
    </row>
    <row r="555" spans="1:9" x14ac:dyDescent="0.25">
      <c r="A555">
        <v>554</v>
      </c>
      <c r="B555">
        <v>106.31038900000001</v>
      </c>
      <c r="C555">
        <v>5.8887429999999998</v>
      </c>
    </row>
    <row r="556" spans="1:9" x14ac:dyDescent="0.25">
      <c r="A556">
        <v>555</v>
      </c>
      <c r="B556">
        <v>106.34845900000001</v>
      </c>
      <c r="C556">
        <v>5.9063460000000001</v>
      </c>
    </row>
    <row r="557" spans="1:9" x14ac:dyDescent="0.25">
      <c r="A557">
        <v>556</v>
      </c>
      <c r="B557">
        <v>106.328669</v>
      </c>
      <c r="C557">
        <v>5.9000969999999997</v>
      </c>
      <c r="D557">
        <v>103.444399</v>
      </c>
      <c r="E557">
        <v>7.405119</v>
      </c>
    </row>
    <row r="558" spans="1:9" x14ac:dyDescent="0.25">
      <c r="A558">
        <v>557</v>
      </c>
      <c r="B558">
        <v>106.34049</v>
      </c>
      <c r="C558">
        <v>5.9229599999999998</v>
      </c>
      <c r="D558">
        <v>103.425703</v>
      </c>
      <c r="E558">
        <v>7.4082439999999998</v>
      </c>
    </row>
    <row r="559" spans="1:9" x14ac:dyDescent="0.25">
      <c r="A559">
        <v>558</v>
      </c>
      <c r="B559">
        <v>106.376062</v>
      </c>
      <c r="C559">
        <v>5.9831649999999996</v>
      </c>
      <c r="D559">
        <v>103.418879</v>
      </c>
      <c r="E559">
        <v>7.4011089999999999</v>
      </c>
    </row>
    <row r="560" spans="1:9" x14ac:dyDescent="0.25">
      <c r="A560">
        <v>559</v>
      </c>
      <c r="B560">
        <v>106.31038900000001</v>
      </c>
      <c r="C560">
        <v>5.8887429999999998</v>
      </c>
      <c r="D560">
        <v>103.394194</v>
      </c>
      <c r="E560">
        <v>7.4344400000000004</v>
      </c>
    </row>
    <row r="561" spans="1:9" x14ac:dyDescent="0.25">
      <c r="A561">
        <v>560</v>
      </c>
      <c r="D561">
        <v>103.444399</v>
      </c>
      <c r="E561">
        <v>7.405119</v>
      </c>
    </row>
    <row r="562" spans="1:9" x14ac:dyDescent="0.25">
      <c r="A562">
        <v>561</v>
      </c>
      <c r="F562">
        <v>103.04316900000001</v>
      </c>
      <c r="G562">
        <v>4.4183019999999997</v>
      </c>
      <c r="H562">
        <v>103.188787</v>
      </c>
      <c r="I562">
        <v>8.6283860000000008</v>
      </c>
    </row>
    <row r="563" spans="1:9" x14ac:dyDescent="0.25">
      <c r="A563">
        <v>562</v>
      </c>
      <c r="F563">
        <v>102.82448400000001</v>
      </c>
      <c r="G563">
        <v>4.5059009999999997</v>
      </c>
      <c r="H563">
        <v>103.181185</v>
      </c>
      <c r="I563">
        <v>8.6361989999999995</v>
      </c>
    </row>
    <row r="564" spans="1:9" x14ac:dyDescent="0.25">
      <c r="A564">
        <v>563</v>
      </c>
      <c r="F564">
        <v>102.896303</v>
      </c>
      <c r="G564">
        <v>4.4528840000000001</v>
      </c>
      <c r="H564">
        <v>103.21279700000001</v>
      </c>
      <c r="I564">
        <v>8.654166</v>
      </c>
    </row>
    <row r="565" spans="1:9" x14ac:dyDescent="0.25">
      <c r="A565">
        <v>564</v>
      </c>
      <c r="F565">
        <v>102.986818</v>
      </c>
      <c r="G565">
        <v>4.3853869999999997</v>
      </c>
      <c r="H565">
        <v>103.28378500000001</v>
      </c>
      <c r="I565">
        <v>8.6245840000000005</v>
      </c>
    </row>
    <row r="566" spans="1:9" x14ac:dyDescent="0.25">
      <c r="A566">
        <v>565</v>
      </c>
      <c r="F566">
        <v>102.95577800000001</v>
      </c>
      <c r="G566">
        <v>4.3677320000000002</v>
      </c>
      <c r="H566">
        <v>103.232382</v>
      </c>
      <c r="I566">
        <v>8.6732270000000007</v>
      </c>
    </row>
    <row r="567" spans="1:9" x14ac:dyDescent="0.25">
      <c r="A567">
        <v>566</v>
      </c>
      <c r="F567">
        <v>103.04316900000001</v>
      </c>
      <c r="G567">
        <v>4.4183019999999997</v>
      </c>
      <c r="H567">
        <v>103.188787</v>
      </c>
      <c r="I567">
        <v>8.6283860000000008</v>
      </c>
    </row>
    <row r="568" spans="1:9" x14ac:dyDescent="0.25">
      <c r="A568">
        <v>567</v>
      </c>
    </row>
    <row r="569" spans="1:9" x14ac:dyDescent="0.25">
      <c r="A569">
        <v>568</v>
      </c>
    </row>
    <row r="570" spans="1:9" x14ac:dyDescent="0.25">
      <c r="A570">
        <v>569</v>
      </c>
    </row>
    <row r="571" spans="1:9" x14ac:dyDescent="0.25">
      <c r="A571">
        <v>570</v>
      </c>
    </row>
    <row r="572" spans="1:9" x14ac:dyDescent="0.25">
      <c r="A572">
        <v>571</v>
      </c>
    </row>
    <row r="573" spans="1:9" x14ac:dyDescent="0.25">
      <c r="A573">
        <v>572</v>
      </c>
    </row>
    <row r="574" spans="1:9" x14ac:dyDescent="0.25">
      <c r="A574">
        <v>573</v>
      </c>
      <c r="B574">
        <v>74.82954500000001</v>
      </c>
      <c r="C574">
        <v>7.5286540000000004</v>
      </c>
    </row>
    <row r="575" spans="1:9" x14ac:dyDescent="0.25">
      <c r="A575">
        <v>574</v>
      </c>
      <c r="B575">
        <v>74.764393000000013</v>
      </c>
      <c r="C575">
        <v>7.4996460000000003</v>
      </c>
      <c r="D575">
        <v>72.91959700000001</v>
      </c>
      <c r="E575">
        <v>8.8367079999999998</v>
      </c>
    </row>
    <row r="576" spans="1:9" x14ac:dyDescent="0.25">
      <c r="A576">
        <v>575</v>
      </c>
      <c r="B576">
        <v>74.807411999999999</v>
      </c>
      <c r="C576">
        <v>7.494802</v>
      </c>
      <c r="D576">
        <v>72.834081000000012</v>
      </c>
      <c r="E576">
        <v>8.880039</v>
      </c>
    </row>
    <row r="577" spans="1:9" x14ac:dyDescent="0.25">
      <c r="A577">
        <v>576</v>
      </c>
      <c r="B577">
        <v>74.859961000000013</v>
      </c>
      <c r="C577">
        <v>7.5029260000000004</v>
      </c>
      <c r="D577">
        <v>72.875433000000001</v>
      </c>
      <c r="E577">
        <v>8.9011320000000005</v>
      </c>
    </row>
    <row r="578" spans="1:9" x14ac:dyDescent="0.25">
      <c r="A578">
        <v>577</v>
      </c>
      <c r="B578">
        <v>74.845951000000014</v>
      </c>
      <c r="C578">
        <v>7.5013639999999997</v>
      </c>
      <c r="D578">
        <v>72.895119000000008</v>
      </c>
      <c r="E578">
        <v>8.930714</v>
      </c>
    </row>
    <row r="579" spans="1:9" x14ac:dyDescent="0.25">
      <c r="A579">
        <v>578</v>
      </c>
      <c r="B579">
        <v>74.82954500000001</v>
      </c>
      <c r="C579">
        <v>7.5286540000000004</v>
      </c>
      <c r="D579">
        <v>72.88788000000001</v>
      </c>
      <c r="E579">
        <v>8.8781639999999999</v>
      </c>
    </row>
    <row r="580" spans="1:9" x14ac:dyDescent="0.25">
      <c r="A580">
        <v>579</v>
      </c>
      <c r="D580">
        <v>72.819447000000011</v>
      </c>
      <c r="E580">
        <v>8.9077450000000002</v>
      </c>
    </row>
    <row r="581" spans="1:9" x14ac:dyDescent="0.25">
      <c r="A581">
        <v>580</v>
      </c>
      <c r="D581">
        <v>72.91959700000001</v>
      </c>
      <c r="E581">
        <v>8.8367079999999998</v>
      </c>
    </row>
    <row r="582" spans="1:9" x14ac:dyDescent="0.25">
      <c r="A582">
        <v>581</v>
      </c>
    </row>
    <row r="583" spans="1:9" x14ac:dyDescent="0.25">
      <c r="A583">
        <v>582</v>
      </c>
      <c r="F583">
        <v>70.986265000000003</v>
      </c>
      <c r="G583">
        <v>6.7478629999999997</v>
      </c>
      <c r="H583">
        <v>71.384316000000013</v>
      </c>
      <c r="I583">
        <v>9.9038380000000004</v>
      </c>
    </row>
    <row r="584" spans="1:9" x14ac:dyDescent="0.25">
      <c r="A584">
        <v>583</v>
      </c>
      <c r="F584">
        <v>70.986265000000003</v>
      </c>
      <c r="G584">
        <v>6.7478629999999997</v>
      </c>
      <c r="H584">
        <v>71.384316000000013</v>
      </c>
      <c r="I584">
        <v>9.9038380000000004</v>
      </c>
    </row>
    <row r="585" spans="1:9" x14ac:dyDescent="0.25">
      <c r="A585">
        <v>584</v>
      </c>
      <c r="F585">
        <v>70.986265000000003</v>
      </c>
      <c r="G585">
        <v>6.7478629999999997</v>
      </c>
      <c r="H585">
        <v>71.384316000000013</v>
      </c>
      <c r="I585">
        <v>9.9038380000000004</v>
      </c>
    </row>
    <row r="586" spans="1:9" x14ac:dyDescent="0.25">
      <c r="A586">
        <v>585</v>
      </c>
      <c r="F586">
        <v>70.986265000000003</v>
      </c>
      <c r="G586">
        <v>6.7478629999999997</v>
      </c>
      <c r="H586">
        <v>71.384316000000013</v>
      </c>
      <c r="I586">
        <v>9.9038380000000004</v>
      </c>
    </row>
    <row r="587" spans="1:9" x14ac:dyDescent="0.25">
      <c r="A587">
        <v>586</v>
      </c>
      <c r="F587">
        <v>70.986265000000003</v>
      </c>
      <c r="G587">
        <v>6.7478629999999997</v>
      </c>
      <c r="H587">
        <v>71.384316000000013</v>
      </c>
      <c r="I587">
        <v>9.9038380000000004</v>
      </c>
    </row>
    <row r="588" spans="1:9" x14ac:dyDescent="0.25">
      <c r="A588">
        <v>587</v>
      </c>
      <c r="F588">
        <v>70.986265000000003</v>
      </c>
      <c r="G588">
        <v>6.7478629999999997</v>
      </c>
      <c r="H588">
        <v>71.384316000000013</v>
      </c>
      <c r="I588">
        <v>9.9038380000000004</v>
      </c>
    </row>
    <row r="589" spans="1:9" x14ac:dyDescent="0.25">
      <c r="A589">
        <v>588</v>
      </c>
    </row>
    <row r="590" spans="1:9" x14ac:dyDescent="0.25">
      <c r="A590">
        <v>589</v>
      </c>
    </row>
    <row r="591" spans="1:9" x14ac:dyDescent="0.25">
      <c r="A591">
        <v>590</v>
      </c>
    </row>
    <row r="592" spans="1:9" x14ac:dyDescent="0.25">
      <c r="A592">
        <v>591</v>
      </c>
    </row>
    <row r="593" spans="1:9" x14ac:dyDescent="0.25">
      <c r="A593">
        <v>592</v>
      </c>
    </row>
    <row r="594" spans="1:9" x14ac:dyDescent="0.25">
      <c r="A594">
        <v>593</v>
      </c>
      <c r="B594">
        <v>44.699367000000009</v>
      </c>
      <c r="C594">
        <v>7.2948589999999998</v>
      </c>
    </row>
    <row r="595" spans="1:9" x14ac:dyDescent="0.25">
      <c r="A595">
        <v>594</v>
      </c>
      <c r="B595">
        <v>44.689789000000012</v>
      </c>
      <c r="C595">
        <v>7.2879649999999998</v>
      </c>
    </row>
    <row r="596" spans="1:9" x14ac:dyDescent="0.25">
      <c r="A596">
        <v>595</v>
      </c>
      <c r="B596">
        <v>44.683945000000008</v>
      </c>
      <c r="C596">
        <v>7.2267049999999999</v>
      </c>
      <c r="D596">
        <v>40.467552000000012</v>
      </c>
      <c r="E596">
        <v>8.7396209999999996</v>
      </c>
    </row>
    <row r="597" spans="1:9" x14ac:dyDescent="0.25">
      <c r="A597">
        <v>596</v>
      </c>
      <c r="B597">
        <v>44.686474000000011</v>
      </c>
      <c r="C597">
        <v>7.2667029999999997</v>
      </c>
      <c r="D597">
        <v>40.450077000000014</v>
      </c>
      <c r="E597">
        <v>8.7105180000000004</v>
      </c>
    </row>
    <row r="598" spans="1:9" x14ac:dyDescent="0.25">
      <c r="A598">
        <v>597</v>
      </c>
      <c r="B598">
        <v>44.638161000000011</v>
      </c>
      <c r="C598">
        <v>7.3153839999999999</v>
      </c>
      <c r="D598">
        <v>40.456711000000013</v>
      </c>
      <c r="E598">
        <v>8.7155170000000002</v>
      </c>
    </row>
    <row r="599" spans="1:9" x14ac:dyDescent="0.25">
      <c r="A599">
        <v>598</v>
      </c>
      <c r="B599">
        <v>44.699367000000009</v>
      </c>
      <c r="C599">
        <v>7.2948589999999998</v>
      </c>
      <c r="D599">
        <v>40.47323200000001</v>
      </c>
      <c r="E599">
        <v>8.7355160000000005</v>
      </c>
    </row>
    <row r="600" spans="1:9" x14ac:dyDescent="0.25">
      <c r="A600">
        <v>599</v>
      </c>
      <c r="D600">
        <v>40.432499000000014</v>
      </c>
      <c r="E600">
        <v>8.6963609999999996</v>
      </c>
    </row>
    <row r="601" spans="1:9" x14ac:dyDescent="0.25">
      <c r="A601">
        <v>600</v>
      </c>
      <c r="D601">
        <v>40.41344800000001</v>
      </c>
      <c r="E601">
        <v>8.7120960000000007</v>
      </c>
    </row>
    <row r="602" spans="1:9" x14ac:dyDescent="0.25">
      <c r="A602">
        <v>601</v>
      </c>
      <c r="D602">
        <v>40.467552000000012</v>
      </c>
      <c r="E602">
        <v>8.7396209999999996</v>
      </c>
    </row>
    <row r="603" spans="1:9" x14ac:dyDescent="0.25">
      <c r="A603">
        <v>602</v>
      </c>
    </row>
    <row r="604" spans="1:9" x14ac:dyDescent="0.25">
      <c r="A604">
        <v>603</v>
      </c>
    </row>
    <row r="605" spans="1:9" x14ac:dyDescent="0.25">
      <c r="A605">
        <v>604</v>
      </c>
      <c r="F605">
        <v>37.982265000000012</v>
      </c>
      <c r="G605">
        <v>7.0386629999999997</v>
      </c>
      <c r="H605">
        <v>38.237411000000009</v>
      </c>
      <c r="I605">
        <v>10.139227999999999</v>
      </c>
    </row>
    <row r="606" spans="1:9" x14ac:dyDescent="0.25">
      <c r="A606">
        <v>605</v>
      </c>
      <c r="F606">
        <v>37.94058600000001</v>
      </c>
      <c r="G606">
        <v>7.0909230000000001</v>
      </c>
      <c r="H606">
        <v>38.154205000000012</v>
      </c>
      <c r="I606">
        <v>10.150701</v>
      </c>
    </row>
    <row r="607" spans="1:9" x14ac:dyDescent="0.25">
      <c r="A607">
        <v>606</v>
      </c>
      <c r="F607">
        <v>37.933163000000015</v>
      </c>
      <c r="G607">
        <v>7.0802389999999997</v>
      </c>
      <c r="H607">
        <v>38.187675000000013</v>
      </c>
      <c r="I607">
        <v>10.164173999999999</v>
      </c>
    </row>
    <row r="608" spans="1:9" x14ac:dyDescent="0.25">
      <c r="A608">
        <v>607</v>
      </c>
      <c r="F608">
        <v>37.87937500000001</v>
      </c>
      <c r="G608">
        <v>7.1195000000000004</v>
      </c>
      <c r="H608">
        <v>38.210411000000015</v>
      </c>
      <c r="I608">
        <v>10.179067999999999</v>
      </c>
    </row>
    <row r="609" spans="1:11" x14ac:dyDescent="0.25">
      <c r="A609">
        <v>608</v>
      </c>
      <c r="F609">
        <v>37.875484000000014</v>
      </c>
      <c r="G609">
        <v>7.079345</v>
      </c>
      <c r="H609">
        <v>38.193306000000014</v>
      </c>
      <c r="I609">
        <v>10.189171999999999</v>
      </c>
    </row>
    <row r="610" spans="1:11" x14ac:dyDescent="0.25">
      <c r="A610">
        <v>609</v>
      </c>
      <c r="F610">
        <v>37.982265000000012</v>
      </c>
      <c r="G610">
        <v>7.0386629999999997</v>
      </c>
      <c r="H610">
        <v>38.151150000000008</v>
      </c>
      <c r="I610">
        <v>10.211539</v>
      </c>
    </row>
    <row r="611" spans="1:11" x14ac:dyDescent="0.25">
      <c r="A611">
        <v>610</v>
      </c>
      <c r="F611">
        <v>37.982265000000012</v>
      </c>
      <c r="G611">
        <v>7.0386629999999997</v>
      </c>
      <c r="H611">
        <v>38.237411000000009</v>
      </c>
      <c r="I611">
        <v>10.139227999999999</v>
      </c>
    </row>
    <row r="612" spans="1:11" x14ac:dyDescent="0.25">
      <c r="A612">
        <v>611</v>
      </c>
      <c r="B612">
        <v>20.19304300000001</v>
      </c>
      <c r="C612">
        <v>7.8992459999999998</v>
      </c>
    </row>
    <row r="613" spans="1:11" x14ac:dyDescent="0.25">
      <c r="A613">
        <v>612</v>
      </c>
      <c r="B613">
        <v>20.162043000000011</v>
      </c>
      <c r="C613">
        <v>7.8744589999999999</v>
      </c>
    </row>
    <row r="614" spans="1:11" x14ac:dyDescent="0.25">
      <c r="A614">
        <v>613</v>
      </c>
      <c r="B614">
        <v>20.141414000000012</v>
      </c>
      <c r="C614">
        <v>7.8759839999999999</v>
      </c>
    </row>
    <row r="615" spans="1:11" x14ac:dyDescent="0.25">
      <c r="A615">
        <v>614</v>
      </c>
      <c r="B615">
        <v>20.176832000000012</v>
      </c>
      <c r="C615">
        <v>7.8623010000000004</v>
      </c>
    </row>
    <row r="616" spans="1:11" x14ac:dyDescent="0.25">
      <c r="A616">
        <v>615</v>
      </c>
      <c r="B616">
        <v>20.147044000000008</v>
      </c>
      <c r="C616">
        <v>7.9027719999999997</v>
      </c>
      <c r="D616">
        <v>16.58034700000001</v>
      </c>
      <c r="E616">
        <v>9.3445350000000005</v>
      </c>
    </row>
    <row r="617" spans="1:11" x14ac:dyDescent="0.25">
      <c r="A617">
        <v>616</v>
      </c>
      <c r="B617">
        <v>20.199936000000008</v>
      </c>
      <c r="C617">
        <v>7.7849899999999996</v>
      </c>
      <c r="D617">
        <v>16.58034700000001</v>
      </c>
      <c r="E617">
        <v>9.3445350000000005</v>
      </c>
    </row>
    <row r="618" spans="1:11" x14ac:dyDescent="0.25">
      <c r="A618">
        <v>617</v>
      </c>
      <c r="B618">
        <v>20.126941000000009</v>
      </c>
      <c r="C618">
        <v>7.7979370000000001</v>
      </c>
      <c r="D618">
        <v>16.58034700000001</v>
      </c>
      <c r="E618">
        <v>9.3445350000000005</v>
      </c>
    </row>
    <row r="619" spans="1:11" x14ac:dyDescent="0.25">
      <c r="A619">
        <v>618</v>
      </c>
      <c r="B619">
        <v>20.19304300000001</v>
      </c>
      <c r="C619">
        <v>7.8992459999999998</v>
      </c>
      <c r="D619">
        <v>16.58034700000001</v>
      </c>
      <c r="E619">
        <v>9.3445350000000005</v>
      </c>
    </row>
    <row r="620" spans="1:11" x14ac:dyDescent="0.25">
      <c r="A620">
        <v>619</v>
      </c>
      <c r="B620">
        <v>20.19304300000001</v>
      </c>
      <c r="C620">
        <v>7.8992459999999998</v>
      </c>
      <c r="D620">
        <v>16.58034700000001</v>
      </c>
      <c r="E620">
        <v>9.3445350000000005</v>
      </c>
    </row>
    <row r="621" spans="1:11" x14ac:dyDescent="0.25">
      <c r="A621">
        <v>620</v>
      </c>
      <c r="D621">
        <v>16.58034700000001</v>
      </c>
      <c r="E621">
        <v>9.3445350000000005</v>
      </c>
    </row>
    <row r="622" spans="1:11" x14ac:dyDescent="0.25">
      <c r="A622">
        <v>621</v>
      </c>
      <c r="D622">
        <v>16.58034700000001</v>
      </c>
      <c r="E622">
        <v>9.3445350000000005</v>
      </c>
      <c r="J622">
        <v>39.15951900000001</v>
      </c>
      <c r="K622">
        <v>13.349577</v>
      </c>
    </row>
    <row r="623" spans="1:11" x14ac:dyDescent="0.25">
      <c r="A623">
        <v>622</v>
      </c>
    </row>
    <row r="624" spans="1:1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1" x14ac:dyDescent="0.25">
      <c r="A641">
        <v>640</v>
      </c>
    </row>
    <row r="642" spans="1:11" x14ac:dyDescent="0.25">
      <c r="A642">
        <v>641</v>
      </c>
    </row>
    <row r="643" spans="1:11" x14ac:dyDescent="0.25">
      <c r="A643">
        <v>642</v>
      </c>
    </row>
    <row r="644" spans="1:11" x14ac:dyDescent="0.25">
      <c r="A644">
        <v>643</v>
      </c>
    </row>
    <row r="645" spans="1:11" x14ac:dyDescent="0.25">
      <c r="A645">
        <v>644</v>
      </c>
    </row>
    <row r="646" spans="1:11" x14ac:dyDescent="0.25">
      <c r="A646">
        <v>645</v>
      </c>
    </row>
    <row r="647" spans="1:11" x14ac:dyDescent="0.25">
      <c r="A647">
        <v>646</v>
      </c>
    </row>
    <row r="648" spans="1:11" x14ac:dyDescent="0.25">
      <c r="A648">
        <v>647</v>
      </c>
    </row>
    <row r="649" spans="1:11" x14ac:dyDescent="0.25">
      <c r="A649">
        <v>648</v>
      </c>
    </row>
    <row r="650" spans="1:11" x14ac:dyDescent="0.25">
      <c r="A650">
        <v>649</v>
      </c>
    </row>
    <row r="651" spans="1:11" x14ac:dyDescent="0.25">
      <c r="A651">
        <v>650</v>
      </c>
    </row>
    <row r="652" spans="1:11" x14ac:dyDescent="0.25">
      <c r="A652">
        <v>651</v>
      </c>
    </row>
    <row r="653" spans="1:11" x14ac:dyDescent="0.25">
      <c r="A653">
        <v>652</v>
      </c>
    </row>
    <row r="654" spans="1:11" x14ac:dyDescent="0.25">
      <c r="A654">
        <v>653</v>
      </c>
    </row>
    <row r="655" spans="1:11" x14ac:dyDescent="0.25">
      <c r="A655">
        <v>654</v>
      </c>
      <c r="J655">
        <v>38.762646000000011</v>
      </c>
      <c r="K655">
        <v>13.151482</v>
      </c>
    </row>
    <row r="656" spans="1:11" x14ac:dyDescent="0.25">
      <c r="A656">
        <v>655</v>
      </c>
      <c r="D656">
        <v>42.71621300000001</v>
      </c>
      <c r="E656">
        <v>4.9183589999999997</v>
      </c>
    </row>
    <row r="657" spans="1:9" x14ac:dyDescent="0.25">
      <c r="A657">
        <v>656</v>
      </c>
      <c r="D657">
        <v>42.722214000000008</v>
      </c>
      <c r="E657">
        <v>4.9068339999999999</v>
      </c>
    </row>
    <row r="658" spans="1:9" x14ac:dyDescent="0.25">
      <c r="A658">
        <v>657</v>
      </c>
      <c r="D658">
        <v>42.763054000000011</v>
      </c>
      <c r="E658">
        <v>4.8729930000000001</v>
      </c>
      <c r="F658">
        <v>35.056217000000011</v>
      </c>
      <c r="G658">
        <v>8.9767130000000002</v>
      </c>
    </row>
    <row r="659" spans="1:9" x14ac:dyDescent="0.25">
      <c r="A659">
        <v>658</v>
      </c>
      <c r="D659">
        <v>42.690323000000014</v>
      </c>
      <c r="E659">
        <v>4.9170959999999999</v>
      </c>
      <c r="F659">
        <v>35.076164000000013</v>
      </c>
      <c r="G659">
        <v>8.9963960000000007</v>
      </c>
    </row>
    <row r="660" spans="1:9" x14ac:dyDescent="0.25">
      <c r="A660">
        <v>659</v>
      </c>
      <c r="D660">
        <v>42.749527000000015</v>
      </c>
      <c r="E660">
        <v>4.9183070000000004</v>
      </c>
      <c r="F660">
        <v>35.056480000000008</v>
      </c>
      <c r="G660">
        <v>8.9857130000000005</v>
      </c>
    </row>
    <row r="661" spans="1:9" x14ac:dyDescent="0.25">
      <c r="A661">
        <v>660</v>
      </c>
      <c r="D661">
        <v>42.761631000000008</v>
      </c>
      <c r="E661">
        <v>4.9317270000000004</v>
      </c>
      <c r="F661">
        <v>35.036587000000011</v>
      </c>
      <c r="G661">
        <v>9.0011849999999995</v>
      </c>
    </row>
    <row r="662" spans="1:9" x14ac:dyDescent="0.25">
      <c r="A662">
        <v>661</v>
      </c>
      <c r="D662">
        <v>42.705425000000012</v>
      </c>
      <c r="E662">
        <v>4.9395160000000002</v>
      </c>
      <c r="F662">
        <v>35.060377000000017</v>
      </c>
      <c r="G662">
        <v>9.0114490000000007</v>
      </c>
    </row>
    <row r="663" spans="1:9" x14ac:dyDescent="0.25">
      <c r="A663">
        <v>662</v>
      </c>
      <c r="D663">
        <v>42.729530000000011</v>
      </c>
      <c r="E663">
        <v>4.9844080000000002</v>
      </c>
      <c r="F663">
        <v>35.028852000000015</v>
      </c>
      <c r="G663">
        <v>9.0052909999999997</v>
      </c>
    </row>
    <row r="664" spans="1:9" x14ac:dyDescent="0.25">
      <c r="A664">
        <v>663</v>
      </c>
      <c r="D664">
        <v>42.653534000000015</v>
      </c>
      <c r="E664">
        <v>4.9618830000000003</v>
      </c>
      <c r="F664">
        <v>35.024378000000013</v>
      </c>
      <c r="G664">
        <v>9.0027650000000001</v>
      </c>
    </row>
    <row r="665" spans="1:9" x14ac:dyDescent="0.25">
      <c r="A665">
        <v>664</v>
      </c>
      <c r="D665">
        <v>42.71621300000001</v>
      </c>
      <c r="E665">
        <v>4.9183589999999997</v>
      </c>
      <c r="F665">
        <v>35.008169000000009</v>
      </c>
      <c r="G665">
        <v>8.9985020000000002</v>
      </c>
      <c r="H665">
        <v>40.922001000000009</v>
      </c>
      <c r="I665">
        <v>5.450488</v>
      </c>
    </row>
    <row r="666" spans="1:9" x14ac:dyDescent="0.25">
      <c r="A666">
        <v>665</v>
      </c>
      <c r="F666">
        <v>35.02753400000001</v>
      </c>
      <c r="G666">
        <v>9.0022909999999996</v>
      </c>
      <c r="H666">
        <v>40.922001000000009</v>
      </c>
      <c r="I666">
        <v>5.450488</v>
      </c>
    </row>
    <row r="667" spans="1:9" x14ac:dyDescent="0.25">
      <c r="A667">
        <v>666</v>
      </c>
      <c r="F667">
        <v>35.056217000000011</v>
      </c>
      <c r="G667">
        <v>8.9767130000000002</v>
      </c>
      <c r="H667">
        <v>40.922001000000009</v>
      </c>
      <c r="I667">
        <v>5.450488</v>
      </c>
    </row>
    <row r="668" spans="1:9" x14ac:dyDescent="0.25">
      <c r="A668">
        <v>667</v>
      </c>
      <c r="F668">
        <v>35.056217000000011</v>
      </c>
      <c r="G668">
        <v>8.9767130000000002</v>
      </c>
      <c r="H668">
        <v>40.922001000000009</v>
      </c>
      <c r="I668">
        <v>5.450488</v>
      </c>
    </row>
    <row r="669" spans="1:9" x14ac:dyDescent="0.25">
      <c r="A669">
        <v>668</v>
      </c>
      <c r="H669">
        <v>40.922001000000009</v>
      </c>
      <c r="I669">
        <v>5.450488</v>
      </c>
    </row>
    <row r="670" spans="1:9" x14ac:dyDescent="0.25">
      <c r="A670">
        <v>669</v>
      </c>
      <c r="H670">
        <v>40.922001000000009</v>
      </c>
      <c r="I670">
        <v>5.450488</v>
      </c>
    </row>
    <row r="671" spans="1:9" x14ac:dyDescent="0.25">
      <c r="A671">
        <v>670</v>
      </c>
      <c r="H671">
        <v>40.922001000000009</v>
      </c>
      <c r="I671">
        <v>5.450488</v>
      </c>
    </row>
    <row r="672" spans="1:9" x14ac:dyDescent="0.25">
      <c r="A672">
        <v>671</v>
      </c>
      <c r="H672">
        <v>40.922001000000009</v>
      </c>
      <c r="I672">
        <v>5.450488</v>
      </c>
    </row>
    <row r="673" spans="1:9" x14ac:dyDescent="0.25">
      <c r="A673">
        <v>672</v>
      </c>
      <c r="H673">
        <v>40.922001000000009</v>
      </c>
      <c r="I673">
        <v>5.450488</v>
      </c>
    </row>
    <row r="674" spans="1:9" x14ac:dyDescent="0.25">
      <c r="A674">
        <v>673</v>
      </c>
      <c r="B674">
        <v>61.078827000000011</v>
      </c>
      <c r="C674">
        <v>5.2994960000000004</v>
      </c>
    </row>
    <row r="675" spans="1:9" x14ac:dyDescent="0.25">
      <c r="A675">
        <v>674</v>
      </c>
      <c r="B675">
        <v>61.078827000000011</v>
      </c>
      <c r="C675">
        <v>5.2994960000000004</v>
      </c>
    </row>
    <row r="676" spans="1:9" x14ac:dyDescent="0.25">
      <c r="A676">
        <v>675</v>
      </c>
      <c r="B676">
        <v>61.06451400000001</v>
      </c>
      <c r="C676">
        <v>5.3067060000000001</v>
      </c>
    </row>
    <row r="677" spans="1:9" x14ac:dyDescent="0.25">
      <c r="A677">
        <v>676</v>
      </c>
      <c r="B677">
        <v>61.113514000000009</v>
      </c>
      <c r="C677">
        <v>5.2767080000000002</v>
      </c>
    </row>
    <row r="678" spans="1:9" x14ac:dyDescent="0.25">
      <c r="A678">
        <v>677</v>
      </c>
      <c r="B678">
        <v>61.119244000000009</v>
      </c>
      <c r="C678">
        <v>5.2562350000000002</v>
      </c>
      <c r="D678">
        <v>66.605366000000004</v>
      </c>
      <c r="E678">
        <v>3.7495289999999999</v>
      </c>
    </row>
    <row r="679" spans="1:9" x14ac:dyDescent="0.25">
      <c r="A679">
        <v>678</v>
      </c>
      <c r="B679">
        <v>61.102669000000013</v>
      </c>
      <c r="C679">
        <v>5.2489720000000002</v>
      </c>
      <c r="D679">
        <v>66.624046000000021</v>
      </c>
      <c r="E679">
        <v>3.794632</v>
      </c>
    </row>
    <row r="680" spans="1:9" x14ac:dyDescent="0.25">
      <c r="A680">
        <v>679</v>
      </c>
      <c r="B680">
        <v>61.046513000000012</v>
      </c>
      <c r="C680">
        <v>5.2402360000000003</v>
      </c>
      <c r="D680">
        <v>66.626678000000013</v>
      </c>
      <c r="E680">
        <v>3.73753</v>
      </c>
    </row>
    <row r="681" spans="1:9" x14ac:dyDescent="0.25">
      <c r="A681">
        <v>680</v>
      </c>
      <c r="B681">
        <v>61.078827000000011</v>
      </c>
      <c r="C681">
        <v>5.2994960000000004</v>
      </c>
      <c r="D681">
        <v>66.613209000000012</v>
      </c>
      <c r="E681">
        <v>3.7145839999999999</v>
      </c>
    </row>
    <row r="682" spans="1:9" x14ac:dyDescent="0.25">
      <c r="A682">
        <v>681</v>
      </c>
      <c r="D682">
        <v>66.657204000000007</v>
      </c>
      <c r="E682">
        <v>3.717794</v>
      </c>
    </row>
    <row r="683" spans="1:9" x14ac:dyDescent="0.25">
      <c r="A683">
        <v>682</v>
      </c>
      <c r="D683">
        <v>66.628311000000011</v>
      </c>
      <c r="E683">
        <v>3.7453189999999998</v>
      </c>
    </row>
    <row r="684" spans="1:9" x14ac:dyDescent="0.25">
      <c r="A684">
        <v>683</v>
      </c>
      <c r="D684">
        <v>66.598473000000013</v>
      </c>
      <c r="E684">
        <v>3.704269</v>
      </c>
    </row>
    <row r="685" spans="1:9" x14ac:dyDescent="0.25">
      <c r="A685">
        <v>684</v>
      </c>
      <c r="D685">
        <v>66.605366000000004</v>
      </c>
      <c r="E685">
        <v>3.7495289999999999</v>
      </c>
    </row>
    <row r="686" spans="1:9" x14ac:dyDescent="0.25">
      <c r="A686">
        <v>685</v>
      </c>
      <c r="F686">
        <v>66.180546000000021</v>
      </c>
      <c r="G686">
        <v>6.0282450000000001</v>
      </c>
      <c r="H686">
        <v>66.396637000000013</v>
      </c>
      <c r="I686">
        <v>2.9420999999999999</v>
      </c>
    </row>
    <row r="687" spans="1:9" x14ac:dyDescent="0.25">
      <c r="A687">
        <v>686</v>
      </c>
      <c r="F687">
        <v>66.157757000000004</v>
      </c>
      <c r="G687">
        <v>6.0085620000000004</v>
      </c>
      <c r="H687">
        <v>66.396797000000021</v>
      </c>
      <c r="I687">
        <v>2.871683</v>
      </c>
    </row>
    <row r="688" spans="1:9" x14ac:dyDescent="0.25">
      <c r="A688">
        <v>687</v>
      </c>
      <c r="F688">
        <v>66.191227000000012</v>
      </c>
      <c r="G688">
        <v>6.0095090000000004</v>
      </c>
      <c r="H688">
        <v>66.382694000000015</v>
      </c>
      <c r="I688">
        <v>2.9047869999999998</v>
      </c>
    </row>
    <row r="689" spans="1:9" x14ac:dyDescent="0.25">
      <c r="A689">
        <v>688</v>
      </c>
      <c r="F689">
        <v>66.194015000000007</v>
      </c>
      <c r="G689">
        <v>6.0271929999999996</v>
      </c>
      <c r="H689">
        <v>66.338695000000001</v>
      </c>
      <c r="I689">
        <v>2.9335740000000001</v>
      </c>
    </row>
    <row r="690" spans="1:9" x14ac:dyDescent="0.25">
      <c r="A690">
        <v>689</v>
      </c>
      <c r="F690">
        <v>66.178333000000009</v>
      </c>
      <c r="G690">
        <v>5.9924569999999999</v>
      </c>
      <c r="H690">
        <v>66.356323000000003</v>
      </c>
      <c r="I690">
        <v>2.9094180000000001</v>
      </c>
    </row>
    <row r="691" spans="1:9" x14ac:dyDescent="0.25">
      <c r="A691">
        <v>690</v>
      </c>
      <c r="F691">
        <v>66.20359400000001</v>
      </c>
      <c r="G691">
        <v>6.0246659999999999</v>
      </c>
      <c r="H691">
        <v>66.396637000000013</v>
      </c>
      <c r="I691">
        <v>2.9420999999999999</v>
      </c>
    </row>
    <row r="692" spans="1:9" x14ac:dyDescent="0.25">
      <c r="A692">
        <v>691</v>
      </c>
      <c r="F692">
        <v>66.180546000000021</v>
      </c>
      <c r="G692">
        <v>6.0282450000000001</v>
      </c>
      <c r="H692">
        <v>66.396637000000013</v>
      </c>
      <c r="I692">
        <v>2.9420999999999999</v>
      </c>
    </row>
    <row r="693" spans="1:9" x14ac:dyDescent="0.25">
      <c r="A693">
        <v>692</v>
      </c>
      <c r="H693">
        <v>66.396637000000013</v>
      </c>
      <c r="I693">
        <v>2.9420999999999999</v>
      </c>
    </row>
    <row r="694" spans="1:9" x14ac:dyDescent="0.25">
      <c r="A694">
        <v>693</v>
      </c>
    </row>
    <row r="695" spans="1:9" x14ac:dyDescent="0.25">
      <c r="A695">
        <v>694</v>
      </c>
    </row>
    <row r="696" spans="1:9" x14ac:dyDescent="0.25">
      <c r="A696">
        <v>695</v>
      </c>
    </row>
    <row r="697" spans="1:9" x14ac:dyDescent="0.25">
      <c r="A697">
        <v>696</v>
      </c>
    </row>
    <row r="698" spans="1:9" x14ac:dyDescent="0.25">
      <c r="A698">
        <v>697</v>
      </c>
      <c r="B698">
        <v>87.89107700000001</v>
      </c>
      <c r="C698">
        <v>6.6894809999999998</v>
      </c>
    </row>
    <row r="699" spans="1:9" x14ac:dyDescent="0.25">
      <c r="A699">
        <v>698</v>
      </c>
      <c r="B699">
        <v>87.859724</v>
      </c>
      <c r="C699">
        <v>6.6728680000000002</v>
      </c>
    </row>
    <row r="700" spans="1:9" x14ac:dyDescent="0.25">
      <c r="A700">
        <v>699</v>
      </c>
      <c r="B700">
        <v>87.806654000000009</v>
      </c>
      <c r="C700">
        <v>6.6865649999999999</v>
      </c>
      <c r="D700">
        <v>90.636396000000005</v>
      </c>
      <c r="E700">
        <v>5.472359</v>
      </c>
    </row>
    <row r="701" spans="1:9" x14ac:dyDescent="0.25">
      <c r="A701">
        <v>700</v>
      </c>
      <c r="B701">
        <v>87.781603000000004</v>
      </c>
      <c r="C701">
        <v>6.6970850000000004</v>
      </c>
      <c r="D701">
        <v>90.593376000000006</v>
      </c>
      <c r="E701">
        <v>5.4378820000000001</v>
      </c>
    </row>
    <row r="702" spans="1:9" x14ac:dyDescent="0.25">
      <c r="A702">
        <v>701</v>
      </c>
      <c r="B702">
        <v>87.787489000000008</v>
      </c>
      <c r="C702">
        <v>6.7063550000000003</v>
      </c>
      <c r="D702">
        <v>90.573328000000004</v>
      </c>
      <c r="E702">
        <v>5.4677759999999997</v>
      </c>
    </row>
    <row r="703" spans="1:9" x14ac:dyDescent="0.25">
      <c r="A703">
        <v>702</v>
      </c>
      <c r="B703">
        <v>87.771864000000008</v>
      </c>
      <c r="C703">
        <v>6.708647</v>
      </c>
      <c r="D703">
        <v>90.562651000000002</v>
      </c>
      <c r="E703">
        <v>5.489859</v>
      </c>
    </row>
    <row r="704" spans="1:9" x14ac:dyDescent="0.25">
      <c r="A704">
        <v>703</v>
      </c>
      <c r="B704">
        <v>87.89107700000001</v>
      </c>
      <c r="C704">
        <v>6.6894809999999998</v>
      </c>
      <c r="D704">
        <v>90.590357000000012</v>
      </c>
      <c r="E704">
        <v>5.5358980000000004</v>
      </c>
    </row>
    <row r="705" spans="1:9" x14ac:dyDescent="0.25">
      <c r="A705">
        <v>704</v>
      </c>
      <c r="D705">
        <v>90.636396000000005</v>
      </c>
      <c r="E705">
        <v>5.472359</v>
      </c>
      <c r="F705">
        <v>90.163454000000002</v>
      </c>
      <c r="G705">
        <v>8.8236360000000005</v>
      </c>
    </row>
    <row r="706" spans="1:9" x14ac:dyDescent="0.25">
      <c r="A706">
        <v>705</v>
      </c>
      <c r="F706">
        <v>90.180223000000012</v>
      </c>
      <c r="G706">
        <v>8.8156160000000003</v>
      </c>
      <c r="H706">
        <v>90.80628200000001</v>
      </c>
      <c r="I706">
        <v>4.7819279999999997</v>
      </c>
    </row>
    <row r="707" spans="1:9" x14ac:dyDescent="0.25">
      <c r="A707">
        <v>706</v>
      </c>
      <c r="F707">
        <v>90.210587000000004</v>
      </c>
      <c r="G707">
        <v>8.8472810000000006</v>
      </c>
      <c r="H707">
        <v>90.749617999999998</v>
      </c>
      <c r="I707">
        <v>4.7760949999999998</v>
      </c>
    </row>
    <row r="708" spans="1:9" x14ac:dyDescent="0.25">
      <c r="A708">
        <v>707</v>
      </c>
      <c r="F708">
        <v>90.160587000000007</v>
      </c>
      <c r="G708">
        <v>8.8457709999999992</v>
      </c>
      <c r="H708">
        <v>90.749617999999998</v>
      </c>
      <c r="I708">
        <v>4.7760949999999998</v>
      </c>
    </row>
    <row r="709" spans="1:9" x14ac:dyDescent="0.25">
      <c r="A709">
        <v>708</v>
      </c>
      <c r="F709">
        <v>90.178713000000002</v>
      </c>
      <c r="G709">
        <v>8.8349899999999995</v>
      </c>
      <c r="H709">
        <v>90.749617999999998</v>
      </c>
      <c r="I709">
        <v>4.7760949999999998</v>
      </c>
    </row>
    <row r="710" spans="1:9" x14ac:dyDescent="0.25">
      <c r="A710">
        <v>709</v>
      </c>
      <c r="F710">
        <v>90.161682000000013</v>
      </c>
      <c r="G710">
        <v>8.8428020000000007</v>
      </c>
      <c r="H710">
        <v>90.770763000000002</v>
      </c>
      <c r="I710">
        <v>4.7750019999999997</v>
      </c>
    </row>
    <row r="711" spans="1:9" x14ac:dyDescent="0.25">
      <c r="A711">
        <v>710</v>
      </c>
      <c r="F711">
        <v>90.163454000000002</v>
      </c>
      <c r="G711">
        <v>8.8236360000000005</v>
      </c>
      <c r="H711">
        <v>90.719934000000009</v>
      </c>
      <c r="I711">
        <v>4.8163530000000003</v>
      </c>
    </row>
    <row r="712" spans="1:9" x14ac:dyDescent="0.25">
      <c r="A712">
        <v>711</v>
      </c>
      <c r="F712">
        <v>90.163454000000002</v>
      </c>
      <c r="G712">
        <v>8.8236360000000005</v>
      </c>
      <c r="H712">
        <v>90.749617999999998</v>
      </c>
      <c r="I712">
        <v>4.7760949999999998</v>
      </c>
    </row>
    <row r="713" spans="1:9" x14ac:dyDescent="0.25">
      <c r="A713">
        <v>712</v>
      </c>
    </row>
    <row r="714" spans="1:9" x14ac:dyDescent="0.25">
      <c r="A714">
        <v>713</v>
      </c>
    </row>
    <row r="715" spans="1:9" x14ac:dyDescent="0.25">
      <c r="A715">
        <v>714</v>
      </c>
    </row>
    <row r="716" spans="1:9" x14ac:dyDescent="0.25">
      <c r="A716">
        <v>715</v>
      </c>
    </row>
    <row r="717" spans="1:9" x14ac:dyDescent="0.25">
      <c r="A717">
        <v>716</v>
      </c>
    </row>
    <row r="718" spans="1:9" x14ac:dyDescent="0.25">
      <c r="A718">
        <v>717</v>
      </c>
      <c r="B718">
        <v>118.38926500000001</v>
      </c>
      <c r="C718">
        <v>6.6241719999999997</v>
      </c>
    </row>
    <row r="719" spans="1:9" x14ac:dyDescent="0.25">
      <c r="A719">
        <v>718</v>
      </c>
      <c r="B719">
        <v>118.39004700000001</v>
      </c>
      <c r="C719">
        <v>6.6233389999999996</v>
      </c>
    </row>
    <row r="720" spans="1:9" x14ac:dyDescent="0.25">
      <c r="A720">
        <v>719</v>
      </c>
      <c r="B720">
        <v>118.42113700000002</v>
      </c>
      <c r="C720">
        <v>6.6234950000000001</v>
      </c>
      <c r="D720">
        <v>121.795748</v>
      </c>
      <c r="E720">
        <v>5.056184</v>
      </c>
    </row>
    <row r="721" spans="1:9" x14ac:dyDescent="0.25">
      <c r="A721">
        <v>720</v>
      </c>
      <c r="B721">
        <v>118.42165900000001</v>
      </c>
      <c r="C721">
        <v>6.6199539999999999</v>
      </c>
      <c r="D721">
        <v>121.803194</v>
      </c>
      <c r="E721">
        <v>5.079256</v>
      </c>
    </row>
    <row r="722" spans="1:9" x14ac:dyDescent="0.25">
      <c r="A722">
        <v>721</v>
      </c>
      <c r="B722">
        <v>118.396399</v>
      </c>
      <c r="C722">
        <v>6.6268799999999999</v>
      </c>
      <c r="D722">
        <v>121.75283200000001</v>
      </c>
      <c r="E722">
        <v>5.0785790000000004</v>
      </c>
    </row>
    <row r="723" spans="1:9" x14ac:dyDescent="0.25">
      <c r="A723">
        <v>722</v>
      </c>
      <c r="B723">
        <v>118.38926500000001</v>
      </c>
      <c r="C723">
        <v>6.6241719999999997</v>
      </c>
      <c r="D723">
        <v>121.82355700000001</v>
      </c>
      <c r="E723">
        <v>5.0831619999999997</v>
      </c>
    </row>
    <row r="724" spans="1:9" x14ac:dyDescent="0.25">
      <c r="A724">
        <v>723</v>
      </c>
      <c r="D724">
        <v>121.8622</v>
      </c>
      <c r="E724">
        <v>5.1556059999999997</v>
      </c>
    </row>
    <row r="725" spans="1:9" x14ac:dyDescent="0.25">
      <c r="A725">
        <v>724</v>
      </c>
      <c r="D725">
        <v>121.795748</v>
      </c>
      <c r="E725">
        <v>5.056184</v>
      </c>
    </row>
    <row r="726" spans="1:9" x14ac:dyDescent="0.25">
      <c r="A726">
        <v>725</v>
      </c>
    </row>
    <row r="727" spans="1:9" x14ac:dyDescent="0.25">
      <c r="A727">
        <v>726</v>
      </c>
    </row>
    <row r="728" spans="1:9" x14ac:dyDescent="0.25">
      <c r="A728">
        <v>727</v>
      </c>
      <c r="F728">
        <v>124.57934800000001</v>
      </c>
      <c r="G728">
        <v>8.0814889999999995</v>
      </c>
      <c r="H728">
        <v>124.02614400000002</v>
      </c>
      <c r="I728">
        <v>4.3142449999999997</v>
      </c>
    </row>
    <row r="729" spans="1:9" x14ac:dyDescent="0.25">
      <c r="A729">
        <v>728</v>
      </c>
      <c r="F729">
        <v>124.627882</v>
      </c>
      <c r="G729">
        <v>8.0820620000000005</v>
      </c>
      <c r="H729">
        <v>123.99307400000001</v>
      </c>
      <c r="I729">
        <v>4.328932</v>
      </c>
    </row>
    <row r="730" spans="1:9" x14ac:dyDescent="0.25">
      <c r="A730">
        <v>729</v>
      </c>
      <c r="F730">
        <v>124.58553900000001</v>
      </c>
      <c r="G730">
        <v>8.1083110000000005</v>
      </c>
      <c r="H730">
        <v>123.98281300000001</v>
      </c>
      <c r="I730">
        <v>4.3310680000000001</v>
      </c>
    </row>
    <row r="731" spans="1:9" x14ac:dyDescent="0.25">
      <c r="A731">
        <v>730</v>
      </c>
      <c r="F731">
        <v>124.63012500000001</v>
      </c>
      <c r="G731">
        <v>8.0786759999999997</v>
      </c>
      <c r="H731">
        <v>123.93573600000001</v>
      </c>
      <c r="I731">
        <v>4.3334630000000001</v>
      </c>
    </row>
    <row r="732" spans="1:9" x14ac:dyDescent="0.25">
      <c r="A732">
        <v>731</v>
      </c>
      <c r="F732">
        <v>124.676321</v>
      </c>
      <c r="G732">
        <v>8.0850829999999991</v>
      </c>
      <c r="H732">
        <v>124.02614400000002</v>
      </c>
      <c r="I732">
        <v>4.3142449999999997</v>
      </c>
    </row>
    <row r="733" spans="1:9" x14ac:dyDescent="0.25">
      <c r="A733">
        <v>732</v>
      </c>
      <c r="F733">
        <v>124.57934800000001</v>
      </c>
      <c r="G733">
        <v>8.0814889999999995</v>
      </c>
      <c r="H733">
        <v>124.02614400000002</v>
      </c>
      <c r="I733">
        <v>4.3142449999999997</v>
      </c>
    </row>
    <row r="734" spans="1:9" x14ac:dyDescent="0.25">
      <c r="A734">
        <v>733</v>
      </c>
    </row>
    <row r="735" spans="1:9" x14ac:dyDescent="0.25">
      <c r="A735">
        <v>734</v>
      </c>
    </row>
    <row r="736" spans="1:9" x14ac:dyDescent="0.25">
      <c r="A736">
        <v>735</v>
      </c>
    </row>
    <row r="737" spans="1:9" x14ac:dyDescent="0.25">
      <c r="A737">
        <v>736</v>
      </c>
      <c r="B737">
        <v>155.67086899999998</v>
      </c>
      <c r="C737">
        <v>6.9957140000000004</v>
      </c>
    </row>
    <row r="738" spans="1:9" x14ac:dyDescent="0.25">
      <c r="A738">
        <v>737</v>
      </c>
      <c r="B738">
        <v>155.67086899999998</v>
      </c>
      <c r="C738">
        <v>6.9957140000000004</v>
      </c>
    </row>
    <row r="739" spans="1:9" x14ac:dyDescent="0.25">
      <c r="A739">
        <v>738</v>
      </c>
      <c r="B739">
        <v>155.67086899999998</v>
      </c>
      <c r="C739">
        <v>6.9957140000000004</v>
      </c>
    </row>
    <row r="740" spans="1:9" x14ac:dyDescent="0.25">
      <c r="A740">
        <v>739</v>
      </c>
      <c r="B740">
        <v>155.67086899999998</v>
      </c>
      <c r="C740">
        <v>6.9957140000000004</v>
      </c>
      <c r="D740">
        <v>157.91989899999999</v>
      </c>
      <c r="E740">
        <v>5.5384690000000001</v>
      </c>
    </row>
    <row r="741" spans="1:9" x14ac:dyDescent="0.25">
      <c r="A741">
        <v>740</v>
      </c>
      <c r="B741">
        <v>155.67086899999998</v>
      </c>
      <c r="C741">
        <v>6.9957140000000004</v>
      </c>
      <c r="D741">
        <v>157.916991</v>
      </c>
      <c r="E741">
        <v>5.5285719999999996</v>
      </c>
    </row>
    <row r="742" spans="1:9" x14ac:dyDescent="0.25">
      <c r="A742">
        <v>741</v>
      </c>
      <c r="B742">
        <v>155.67086899999998</v>
      </c>
      <c r="C742">
        <v>6.9957140000000004</v>
      </c>
      <c r="D742">
        <v>158.00617499999998</v>
      </c>
      <c r="E742">
        <v>5.5912750000000004</v>
      </c>
    </row>
    <row r="743" spans="1:9" x14ac:dyDescent="0.25">
      <c r="A743">
        <v>742</v>
      </c>
      <c r="D743">
        <v>158.06689</v>
      </c>
      <c r="E743">
        <v>5.7139280000000001</v>
      </c>
    </row>
    <row r="744" spans="1:9" x14ac:dyDescent="0.25">
      <c r="A744">
        <v>743</v>
      </c>
      <c r="D744">
        <v>157.91989899999999</v>
      </c>
      <c r="E744">
        <v>5.5384690000000001</v>
      </c>
    </row>
    <row r="745" spans="1:9" x14ac:dyDescent="0.25">
      <c r="A745">
        <v>744</v>
      </c>
    </row>
    <row r="746" spans="1:9" x14ac:dyDescent="0.25">
      <c r="A746">
        <v>745</v>
      </c>
      <c r="F746">
        <v>158.93668500000001</v>
      </c>
      <c r="G746">
        <v>8.0851019999999991</v>
      </c>
      <c r="H746">
        <v>158.027961</v>
      </c>
      <c r="I746">
        <v>5.2390299999999996</v>
      </c>
    </row>
    <row r="747" spans="1:9" x14ac:dyDescent="0.25">
      <c r="A747">
        <v>746</v>
      </c>
      <c r="F747">
        <v>158.94510400000001</v>
      </c>
      <c r="G747">
        <v>8.0795399999999997</v>
      </c>
      <c r="H747">
        <v>158.027961</v>
      </c>
      <c r="I747">
        <v>5.2390299999999996</v>
      </c>
    </row>
    <row r="748" spans="1:9" x14ac:dyDescent="0.25">
      <c r="A748">
        <v>747</v>
      </c>
      <c r="F748">
        <v>158.882094</v>
      </c>
      <c r="G748">
        <v>8.1767850000000006</v>
      </c>
      <c r="H748">
        <v>157.81724700000001</v>
      </c>
      <c r="I748">
        <v>5.1985710000000003</v>
      </c>
    </row>
    <row r="749" spans="1:9" x14ac:dyDescent="0.25">
      <c r="A749">
        <v>748</v>
      </c>
      <c r="F749">
        <v>158.817297</v>
      </c>
      <c r="G749">
        <v>8.1927040000000009</v>
      </c>
      <c r="H749">
        <v>157.85020600000001</v>
      </c>
      <c r="I749">
        <v>5.170255</v>
      </c>
    </row>
    <row r="750" spans="1:9" x14ac:dyDescent="0.25">
      <c r="A750">
        <v>749</v>
      </c>
      <c r="F750">
        <v>158.81183799999999</v>
      </c>
      <c r="G750">
        <v>8.2882149999999992</v>
      </c>
      <c r="H750">
        <v>157.902502</v>
      </c>
      <c r="I750">
        <v>5.098878</v>
      </c>
    </row>
    <row r="751" spans="1:9" x14ac:dyDescent="0.25">
      <c r="A751">
        <v>750</v>
      </c>
      <c r="F751">
        <v>158.93668500000001</v>
      </c>
      <c r="G751">
        <v>8.0851019999999991</v>
      </c>
      <c r="H751">
        <v>158.027961</v>
      </c>
      <c r="I751">
        <v>5.2390299999999996</v>
      </c>
    </row>
    <row r="752" spans="1:9" x14ac:dyDescent="0.25">
      <c r="A752">
        <v>751</v>
      </c>
    </row>
    <row r="753" spans="1:9" x14ac:dyDescent="0.25">
      <c r="A753">
        <v>752</v>
      </c>
    </row>
    <row r="754" spans="1:9" x14ac:dyDescent="0.25">
      <c r="A754">
        <v>753</v>
      </c>
    </row>
    <row r="755" spans="1:9" x14ac:dyDescent="0.25">
      <c r="A755">
        <v>754</v>
      </c>
    </row>
    <row r="756" spans="1:9" x14ac:dyDescent="0.25">
      <c r="A756">
        <v>755</v>
      </c>
    </row>
    <row r="757" spans="1:9" x14ac:dyDescent="0.25">
      <c r="A757">
        <v>756</v>
      </c>
    </row>
    <row r="758" spans="1:9" x14ac:dyDescent="0.25">
      <c r="A758">
        <v>757</v>
      </c>
    </row>
    <row r="759" spans="1:9" x14ac:dyDescent="0.25">
      <c r="A759">
        <v>758</v>
      </c>
    </row>
    <row r="760" spans="1:9" x14ac:dyDescent="0.25">
      <c r="A760">
        <v>759</v>
      </c>
      <c r="B760">
        <v>189.081176</v>
      </c>
      <c r="C760">
        <v>7.0842859999999996</v>
      </c>
    </row>
    <row r="761" spans="1:9" x14ac:dyDescent="0.25">
      <c r="A761">
        <v>760</v>
      </c>
      <c r="B761">
        <v>189.069389</v>
      </c>
      <c r="C761">
        <v>7.0483159999999998</v>
      </c>
    </row>
    <row r="762" spans="1:9" x14ac:dyDescent="0.25">
      <c r="A762">
        <v>761</v>
      </c>
      <c r="B762">
        <v>189.05944</v>
      </c>
      <c r="C762">
        <v>7.0291319999999997</v>
      </c>
      <c r="D762">
        <v>192.66321500000001</v>
      </c>
      <c r="E762">
        <v>5.5244900000000001</v>
      </c>
    </row>
    <row r="763" spans="1:9" x14ac:dyDescent="0.25">
      <c r="A763">
        <v>762</v>
      </c>
      <c r="B763">
        <v>189.08510100000001</v>
      </c>
      <c r="C763">
        <v>7.0322959999999997</v>
      </c>
      <c r="D763">
        <v>192.684695</v>
      </c>
      <c r="E763">
        <v>5.4806119999999998</v>
      </c>
    </row>
    <row r="764" spans="1:9" x14ac:dyDescent="0.25">
      <c r="A764">
        <v>763</v>
      </c>
      <c r="B764">
        <v>189.065562</v>
      </c>
      <c r="C764">
        <v>6.9926009999999996</v>
      </c>
      <c r="D764">
        <v>192.68535900000001</v>
      </c>
      <c r="E764">
        <v>5.4748979999999996</v>
      </c>
    </row>
    <row r="765" spans="1:9" x14ac:dyDescent="0.25">
      <c r="A765">
        <v>764</v>
      </c>
      <c r="B765">
        <v>189.081176</v>
      </c>
      <c r="C765">
        <v>7.0842859999999996</v>
      </c>
      <c r="D765">
        <v>192.75086899999999</v>
      </c>
      <c r="E765">
        <v>5.5026529999999996</v>
      </c>
    </row>
    <row r="766" spans="1:9" x14ac:dyDescent="0.25">
      <c r="A766">
        <v>765</v>
      </c>
      <c r="D766">
        <v>192.728523</v>
      </c>
      <c r="E766">
        <v>5.4419899999999997</v>
      </c>
    </row>
    <row r="767" spans="1:9" x14ac:dyDescent="0.25">
      <c r="A767">
        <v>766</v>
      </c>
      <c r="D767">
        <v>192.66321500000001</v>
      </c>
      <c r="E767">
        <v>5.5244900000000001</v>
      </c>
    </row>
    <row r="768" spans="1:9" x14ac:dyDescent="0.25">
      <c r="A768">
        <v>767</v>
      </c>
      <c r="H768">
        <v>194.53178700000001</v>
      </c>
      <c r="I768">
        <v>4.2203059999999999</v>
      </c>
    </row>
    <row r="769" spans="1:9" x14ac:dyDescent="0.25">
      <c r="A769">
        <v>768</v>
      </c>
      <c r="F769">
        <v>194.368472</v>
      </c>
      <c r="G769">
        <v>7.6584180000000002</v>
      </c>
      <c r="H769">
        <v>194.48423700000001</v>
      </c>
      <c r="I769">
        <v>4.1577039999999998</v>
      </c>
    </row>
    <row r="770" spans="1:9" x14ac:dyDescent="0.25">
      <c r="A770">
        <v>769</v>
      </c>
      <c r="F770">
        <v>194.44183699999999</v>
      </c>
      <c r="G770">
        <v>7.6414280000000003</v>
      </c>
      <c r="H770">
        <v>194.50806</v>
      </c>
      <c r="I770">
        <v>4.1398469999999996</v>
      </c>
    </row>
    <row r="771" spans="1:9" x14ac:dyDescent="0.25">
      <c r="A771">
        <v>770</v>
      </c>
      <c r="F771">
        <v>194.40954099999999</v>
      </c>
      <c r="G771">
        <v>7.6482650000000003</v>
      </c>
      <c r="H771">
        <v>194.48530499999998</v>
      </c>
      <c r="I771">
        <v>4.1712239999999996</v>
      </c>
    </row>
    <row r="772" spans="1:9" x14ac:dyDescent="0.25">
      <c r="A772">
        <v>771</v>
      </c>
      <c r="F772">
        <v>194.42811499999999</v>
      </c>
      <c r="G772">
        <v>7.6652050000000003</v>
      </c>
      <c r="H772">
        <v>194.434596</v>
      </c>
      <c r="I772">
        <v>4.1683669999999999</v>
      </c>
    </row>
    <row r="773" spans="1:9" x14ac:dyDescent="0.25">
      <c r="A773">
        <v>772</v>
      </c>
      <c r="F773">
        <v>194.368472</v>
      </c>
      <c r="G773">
        <v>7.6584180000000002</v>
      </c>
      <c r="H773">
        <v>194.53178700000001</v>
      </c>
      <c r="I773">
        <v>4.2203059999999999</v>
      </c>
    </row>
    <row r="774" spans="1:9" x14ac:dyDescent="0.25">
      <c r="A774">
        <v>773</v>
      </c>
      <c r="H774">
        <v>194.53178700000001</v>
      </c>
      <c r="I774">
        <v>4.2203059999999999</v>
      </c>
    </row>
    <row r="775" spans="1:9" x14ac:dyDescent="0.25">
      <c r="A775">
        <v>774</v>
      </c>
    </row>
    <row r="776" spans="1:9" x14ac:dyDescent="0.25">
      <c r="A776">
        <v>775</v>
      </c>
    </row>
    <row r="777" spans="1:9" x14ac:dyDescent="0.25">
      <c r="A777">
        <v>776</v>
      </c>
    </row>
    <row r="778" spans="1:9" x14ac:dyDescent="0.25">
      <c r="A778">
        <v>777</v>
      </c>
    </row>
    <row r="779" spans="1:9" x14ac:dyDescent="0.25">
      <c r="A779">
        <v>778</v>
      </c>
      <c r="B779">
        <v>218.300209</v>
      </c>
      <c r="C779">
        <v>6.5378230000000004</v>
      </c>
    </row>
    <row r="780" spans="1:9" x14ac:dyDescent="0.25">
      <c r="A780">
        <v>779</v>
      </c>
      <c r="B780">
        <v>218.27194499999999</v>
      </c>
      <c r="C780">
        <v>6.5451699999999997</v>
      </c>
    </row>
    <row r="781" spans="1:9" x14ac:dyDescent="0.25">
      <c r="A781">
        <v>780</v>
      </c>
      <c r="B781">
        <v>218.264904</v>
      </c>
      <c r="C781">
        <v>6.5480770000000001</v>
      </c>
      <c r="D781">
        <v>221.56503900000001</v>
      </c>
      <c r="E781">
        <v>5.2000869999999999</v>
      </c>
    </row>
    <row r="782" spans="1:9" x14ac:dyDescent="0.25">
      <c r="A782">
        <v>781</v>
      </c>
      <c r="B782">
        <v>218.24225300000001</v>
      </c>
      <c r="C782">
        <v>6.542567</v>
      </c>
      <c r="D782">
        <v>221.567947</v>
      </c>
      <c r="E782">
        <v>5.1814650000000002</v>
      </c>
    </row>
    <row r="783" spans="1:9" x14ac:dyDescent="0.25">
      <c r="A783">
        <v>782</v>
      </c>
      <c r="B783">
        <v>218.256844</v>
      </c>
      <c r="C783">
        <v>6.5437409999999998</v>
      </c>
      <c r="D783">
        <v>221.57615999999999</v>
      </c>
      <c r="E783">
        <v>5.2011580000000004</v>
      </c>
    </row>
    <row r="784" spans="1:9" x14ac:dyDescent="0.25">
      <c r="A784">
        <v>783</v>
      </c>
      <c r="B784">
        <v>218.300209</v>
      </c>
      <c r="C784">
        <v>6.5378230000000004</v>
      </c>
      <c r="D784">
        <v>221.59151700000001</v>
      </c>
      <c r="E784">
        <v>5.1919740000000001</v>
      </c>
    </row>
    <row r="785" spans="1:9" x14ac:dyDescent="0.25">
      <c r="A785">
        <v>784</v>
      </c>
      <c r="D785">
        <v>221.58223100000001</v>
      </c>
      <c r="E785">
        <v>5.2055959999999999</v>
      </c>
    </row>
    <row r="786" spans="1:9" x14ac:dyDescent="0.25">
      <c r="A786">
        <v>785</v>
      </c>
      <c r="D786">
        <v>221.56503900000001</v>
      </c>
      <c r="E786">
        <v>5.2000869999999999</v>
      </c>
    </row>
    <row r="787" spans="1:9" x14ac:dyDescent="0.25">
      <c r="A787">
        <v>786</v>
      </c>
      <c r="D787">
        <v>221.56503900000001</v>
      </c>
      <c r="E787">
        <v>5.2000869999999999</v>
      </c>
    </row>
    <row r="788" spans="1:9" x14ac:dyDescent="0.25">
      <c r="A788">
        <v>787</v>
      </c>
      <c r="F788">
        <v>223.84813399999999</v>
      </c>
      <c r="G788">
        <v>7.5677690000000002</v>
      </c>
    </row>
    <row r="789" spans="1:9" x14ac:dyDescent="0.25">
      <c r="A789">
        <v>788</v>
      </c>
      <c r="F789">
        <v>223.856348</v>
      </c>
      <c r="G789">
        <v>7.5662900000000004</v>
      </c>
      <c r="H789">
        <v>224.19260600000001</v>
      </c>
      <c r="I789">
        <v>3.8573499999999998</v>
      </c>
    </row>
    <row r="790" spans="1:9" x14ac:dyDescent="0.25">
      <c r="A790">
        <v>789</v>
      </c>
      <c r="F790">
        <v>223.85257300000001</v>
      </c>
      <c r="G790">
        <v>7.6084300000000002</v>
      </c>
      <c r="H790">
        <v>224.16928999999999</v>
      </c>
      <c r="I790">
        <v>3.8799510000000001</v>
      </c>
    </row>
    <row r="791" spans="1:9" x14ac:dyDescent="0.25">
      <c r="A791">
        <v>790</v>
      </c>
      <c r="F791">
        <v>223.89155</v>
      </c>
      <c r="G791">
        <v>7.6213879999999996</v>
      </c>
      <c r="H791">
        <v>224.181331</v>
      </c>
      <c r="I791">
        <v>3.842759</v>
      </c>
    </row>
    <row r="792" spans="1:9" x14ac:dyDescent="0.25">
      <c r="A792">
        <v>791</v>
      </c>
      <c r="F792">
        <v>223.85828699999999</v>
      </c>
      <c r="G792">
        <v>7.6411829999999998</v>
      </c>
      <c r="H792">
        <v>224.10587599999999</v>
      </c>
      <c r="I792">
        <v>3.8768899999999999</v>
      </c>
    </row>
    <row r="793" spans="1:9" x14ac:dyDescent="0.25">
      <c r="A793">
        <v>792</v>
      </c>
      <c r="F793">
        <v>223.79329000000001</v>
      </c>
      <c r="G793">
        <v>7.6621519999999999</v>
      </c>
      <c r="H793">
        <v>224.12128300000001</v>
      </c>
      <c r="I793">
        <v>3.8561770000000002</v>
      </c>
    </row>
    <row r="794" spans="1:9" x14ac:dyDescent="0.25">
      <c r="A794">
        <v>793</v>
      </c>
      <c r="F794">
        <v>223.84813399999999</v>
      </c>
      <c r="G794">
        <v>7.5677690000000002</v>
      </c>
      <c r="H794">
        <v>224.09255999999999</v>
      </c>
      <c r="I794">
        <v>3.8977050000000002</v>
      </c>
    </row>
    <row r="795" spans="1:9" x14ac:dyDescent="0.25">
      <c r="A795">
        <v>794</v>
      </c>
      <c r="F795">
        <v>223.84813399999999</v>
      </c>
      <c r="G795">
        <v>7.5677690000000002</v>
      </c>
      <c r="H795">
        <v>224.19260600000001</v>
      </c>
      <c r="I795">
        <v>3.8573499999999998</v>
      </c>
    </row>
    <row r="796" spans="1:9" x14ac:dyDescent="0.25">
      <c r="A796">
        <v>795</v>
      </c>
      <c r="H796">
        <v>224.19260600000001</v>
      </c>
      <c r="I796">
        <v>3.8573499999999998</v>
      </c>
    </row>
    <row r="797" spans="1:9" x14ac:dyDescent="0.25">
      <c r="A797">
        <v>796</v>
      </c>
    </row>
    <row r="798" spans="1:9" x14ac:dyDescent="0.25">
      <c r="A798">
        <v>797</v>
      </c>
    </row>
    <row r="799" spans="1:9" x14ac:dyDescent="0.25">
      <c r="A799">
        <v>798</v>
      </c>
      <c r="B799">
        <v>248.228444</v>
      </c>
      <c r="C799">
        <v>5.144018</v>
      </c>
    </row>
    <row r="800" spans="1:9" x14ac:dyDescent="0.25">
      <c r="A800">
        <v>799</v>
      </c>
      <c r="B800">
        <v>248.200028</v>
      </c>
      <c r="C800">
        <v>5.1269260000000001</v>
      </c>
    </row>
    <row r="801" spans="1:11" x14ac:dyDescent="0.25">
      <c r="A801">
        <v>800</v>
      </c>
      <c r="B801">
        <v>248.20946599999999</v>
      </c>
      <c r="C801">
        <v>5.1050409999999999</v>
      </c>
    </row>
    <row r="802" spans="1:11" x14ac:dyDescent="0.25">
      <c r="A802">
        <v>801</v>
      </c>
      <c r="B802">
        <v>248.21466900000001</v>
      </c>
      <c r="C802">
        <v>5.112387</v>
      </c>
    </row>
    <row r="803" spans="1:11" x14ac:dyDescent="0.25">
      <c r="A803">
        <v>802</v>
      </c>
      <c r="B803">
        <v>248.23293799999999</v>
      </c>
      <c r="C803">
        <v>5.0844800000000001</v>
      </c>
      <c r="D803">
        <v>252.86295000000001</v>
      </c>
      <c r="E803">
        <v>3.8377080000000001</v>
      </c>
    </row>
    <row r="804" spans="1:11" x14ac:dyDescent="0.25">
      <c r="A804">
        <v>803</v>
      </c>
      <c r="B804">
        <v>248.23268200000001</v>
      </c>
      <c r="C804">
        <v>5.0893259999999998</v>
      </c>
      <c r="D804">
        <v>252.83876900000001</v>
      </c>
      <c r="E804">
        <v>3.8476059999999999</v>
      </c>
    </row>
    <row r="805" spans="1:11" x14ac:dyDescent="0.25">
      <c r="A805">
        <v>804</v>
      </c>
      <c r="B805">
        <v>248.30680899999999</v>
      </c>
      <c r="C805">
        <v>5.1045299999999996</v>
      </c>
      <c r="D805">
        <v>252.85172399999999</v>
      </c>
      <c r="E805">
        <v>3.8428610000000001</v>
      </c>
    </row>
    <row r="806" spans="1:11" x14ac:dyDescent="0.25">
      <c r="A806">
        <v>805</v>
      </c>
      <c r="B806">
        <v>248.228444</v>
      </c>
      <c r="C806">
        <v>5.144018</v>
      </c>
      <c r="D806">
        <v>252.87917400000001</v>
      </c>
      <c r="E806">
        <v>3.8296990000000002</v>
      </c>
    </row>
    <row r="807" spans="1:11" x14ac:dyDescent="0.25">
      <c r="A807">
        <v>806</v>
      </c>
      <c r="D807">
        <v>252.86060000000001</v>
      </c>
      <c r="E807">
        <v>3.8301059999999998</v>
      </c>
    </row>
    <row r="808" spans="1:11" x14ac:dyDescent="0.25">
      <c r="A808">
        <v>807</v>
      </c>
      <c r="D808">
        <v>252.834836</v>
      </c>
      <c r="E808">
        <v>3.8131689999999998</v>
      </c>
    </row>
    <row r="809" spans="1:11" x14ac:dyDescent="0.25">
      <c r="A809">
        <v>808</v>
      </c>
      <c r="D809">
        <v>252.82412399999998</v>
      </c>
      <c r="E809">
        <v>3.8320959999999999</v>
      </c>
    </row>
    <row r="810" spans="1:11" x14ac:dyDescent="0.25">
      <c r="A810">
        <v>809</v>
      </c>
      <c r="D810">
        <v>252.86295000000001</v>
      </c>
      <c r="E810">
        <v>3.8377080000000001</v>
      </c>
    </row>
    <row r="811" spans="1:11" x14ac:dyDescent="0.25">
      <c r="A811">
        <v>810</v>
      </c>
    </row>
    <row r="812" spans="1:11" x14ac:dyDescent="0.25">
      <c r="A812">
        <v>811</v>
      </c>
      <c r="J812">
        <v>236.06581399999999</v>
      </c>
      <c r="K812">
        <v>13.363334999999999</v>
      </c>
    </row>
    <row r="813" spans="1:11" x14ac:dyDescent="0.25">
      <c r="A813">
        <v>812</v>
      </c>
    </row>
    <row r="814" spans="1:11" x14ac:dyDescent="0.25">
      <c r="A814">
        <v>813</v>
      </c>
    </row>
    <row r="815" spans="1:11" x14ac:dyDescent="0.25">
      <c r="A815">
        <v>814</v>
      </c>
    </row>
    <row r="816" spans="1:1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1" x14ac:dyDescent="0.25">
      <c r="A833">
        <v>832</v>
      </c>
    </row>
    <row r="834" spans="1:11" x14ac:dyDescent="0.25">
      <c r="A834">
        <v>833</v>
      </c>
    </row>
    <row r="835" spans="1:11" x14ac:dyDescent="0.25">
      <c r="A835">
        <v>834</v>
      </c>
    </row>
    <row r="836" spans="1:11" x14ac:dyDescent="0.25">
      <c r="A836">
        <v>835</v>
      </c>
    </row>
    <row r="837" spans="1:11" x14ac:dyDescent="0.25">
      <c r="A837">
        <v>836</v>
      </c>
    </row>
    <row r="838" spans="1:11" x14ac:dyDescent="0.25">
      <c r="A838">
        <v>837</v>
      </c>
    </row>
    <row r="839" spans="1:11" x14ac:dyDescent="0.25">
      <c r="A839">
        <v>838</v>
      </c>
    </row>
    <row r="840" spans="1:11" x14ac:dyDescent="0.25">
      <c r="A840">
        <v>839</v>
      </c>
    </row>
    <row r="841" spans="1:11" x14ac:dyDescent="0.25">
      <c r="A841">
        <v>840</v>
      </c>
    </row>
    <row r="842" spans="1:11" x14ac:dyDescent="0.25">
      <c r="A842">
        <v>841</v>
      </c>
    </row>
    <row r="843" spans="1:11" x14ac:dyDescent="0.25">
      <c r="A843">
        <v>842</v>
      </c>
    </row>
    <row r="844" spans="1:11" x14ac:dyDescent="0.25">
      <c r="A844">
        <v>843</v>
      </c>
    </row>
    <row r="845" spans="1:11" x14ac:dyDescent="0.25">
      <c r="A845">
        <v>844</v>
      </c>
      <c r="J845">
        <v>235.79700199999999</v>
      </c>
      <c r="K845">
        <v>13.32497</v>
      </c>
    </row>
    <row r="846" spans="1:11" x14ac:dyDescent="0.25">
      <c r="A846">
        <v>845</v>
      </c>
      <c r="D846">
        <v>239.628894</v>
      </c>
      <c r="E846">
        <v>7.7471480000000001</v>
      </c>
    </row>
    <row r="847" spans="1:11" x14ac:dyDescent="0.25">
      <c r="A847">
        <v>846</v>
      </c>
      <c r="D847">
        <v>239.592568</v>
      </c>
      <c r="E847">
        <v>7.7580650000000002</v>
      </c>
    </row>
    <row r="848" spans="1:11" x14ac:dyDescent="0.25">
      <c r="A848">
        <v>847</v>
      </c>
      <c r="D848">
        <v>239.57777300000001</v>
      </c>
      <c r="E848">
        <v>7.7279140000000002</v>
      </c>
    </row>
    <row r="849" spans="1:9" x14ac:dyDescent="0.25">
      <c r="A849">
        <v>848</v>
      </c>
      <c r="D849">
        <v>239.547774</v>
      </c>
      <c r="E849">
        <v>7.7306689999999998</v>
      </c>
    </row>
    <row r="850" spans="1:9" x14ac:dyDescent="0.25">
      <c r="A850">
        <v>849</v>
      </c>
      <c r="D850">
        <v>239.55256900000001</v>
      </c>
      <c r="E850">
        <v>7.6988849999999998</v>
      </c>
      <c r="F850">
        <v>245.348748</v>
      </c>
      <c r="G850">
        <v>5.1944739999999996</v>
      </c>
    </row>
    <row r="851" spans="1:9" x14ac:dyDescent="0.25">
      <c r="A851">
        <v>850</v>
      </c>
      <c r="D851">
        <v>239.558898</v>
      </c>
      <c r="E851">
        <v>7.7298530000000003</v>
      </c>
      <c r="F851">
        <v>245.34925900000002</v>
      </c>
      <c r="G851">
        <v>5.1680469999999996</v>
      </c>
    </row>
    <row r="852" spans="1:9" x14ac:dyDescent="0.25">
      <c r="A852">
        <v>851</v>
      </c>
      <c r="D852">
        <v>239.51839000000001</v>
      </c>
      <c r="E852">
        <v>7.7378119999999999</v>
      </c>
      <c r="F852">
        <v>245.40353899999999</v>
      </c>
      <c r="G852">
        <v>5.1909029999999996</v>
      </c>
    </row>
    <row r="853" spans="1:9" x14ac:dyDescent="0.25">
      <c r="A853">
        <v>852</v>
      </c>
      <c r="D853">
        <v>239.46400499999999</v>
      </c>
      <c r="E853">
        <v>7.7641359999999997</v>
      </c>
      <c r="F853">
        <v>245.35099500000001</v>
      </c>
      <c r="G853">
        <v>5.1725370000000002</v>
      </c>
      <c r="H853">
        <v>242.47027500000002</v>
      </c>
      <c r="I853">
        <v>8.375686</v>
      </c>
    </row>
    <row r="854" spans="1:9" x14ac:dyDescent="0.25">
      <c r="A854">
        <v>853</v>
      </c>
      <c r="D854">
        <v>239.628894</v>
      </c>
      <c r="E854">
        <v>7.7471480000000001</v>
      </c>
      <c r="F854">
        <v>245.455884</v>
      </c>
      <c r="G854">
        <v>5.1558029999999997</v>
      </c>
      <c r="H854">
        <v>242.493539</v>
      </c>
      <c r="I854">
        <v>8.3681859999999997</v>
      </c>
    </row>
    <row r="855" spans="1:9" x14ac:dyDescent="0.25">
      <c r="A855">
        <v>854</v>
      </c>
      <c r="F855">
        <v>245.45761999999999</v>
      </c>
      <c r="G855">
        <v>5.1481500000000002</v>
      </c>
      <c r="H855">
        <v>242.48282699999999</v>
      </c>
      <c r="I855">
        <v>8.3754310000000007</v>
      </c>
    </row>
    <row r="856" spans="1:9" x14ac:dyDescent="0.25">
      <c r="A856">
        <v>855</v>
      </c>
      <c r="F856">
        <v>245.48562699999999</v>
      </c>
      <c r="G856">
        <v>5.1859549999999999</v>
      </c>
      <c r="H856">
        <v>242.48369300000002</v>
      </c>
      <c r="I856">
        <v>8.3815019999999993</v>
      </c>
    </row>
    <row r="857" spans="1:9" x14ac:dyDescent="0.25">
      <c r="A857">
        <v>856</v>
      </c>
      <c r="F857">
        <v>245.53266600000001</v>
      </c>
      <c r="G857">
        <v>5.1908519999999996</v>
      </c>
      <c r="H857">
        <v>242.51323400000001</v>
      </c>
      <c r="I857">
        <v>8.3742070000000002</v>
      </c>
    </row>
    <row r="858" spans="1:9" x14ac:dyDescent="0.25">
      <c r="A858">
        <v>857</v>
      </c>
      <c r="F858">
        <v>245.461037</v>
      </c>
      <c r="G858">
        <v>5.2229419999999998</v>
      </c>
      <c r="H858">
        <v>242.51762099999999</v>
      </c>
      <c r="I858">
        <v>8.3679310000000005</v>
      </c>
    </row>
    <row r="859" spans="1:9" x14ac:dyDescent="0.25">
      <c r="A859">
        <v>858</v>
      </c>
      <c r="F859">
        <v>245.348748</v>
      </c>
      <c r="G859">
        <v>5.1944739999999996</v>
      </c>
      <c r="H859">
        <v>242.45318700000001</v>
      </c>
      <c r="I859">
        <v>8.3736460000000008</v>
      </c>
    </row>
    <row r="860" spans="1:9" x14ac:dyDescent="0.25">
      <c r="A860">
        <v>859</v>
      </c>
      <c r="H860">
        <v>242.439257</v>
      </c>
      <c r="I860">
        <v>8.3753290000000007</v>
      </c>
    </row>
    <row r="861" spans="1:9" x14ac:dyDescent="0.25">
      <c r="A861">
        <v>860</v>
      </c>
      <c r="H861">
        <v>242.47027500000002</v>
      </c>
      <c r="I861">
        <v>8.375686</v>
      </c>
    </row>
    <row r="862" spans="1:9" x14ac:dyDescent="0.25">
      <c r="A862">
        <v>861</v>
      </c>
    </row>
    <row r="863" spans="1:9" x14ac:dyDescent="0.25">
      <c r="A863">
        <v>862</v>
      </c>
      <c r="B863">
        <v>223.082562</v>
      </c>
      <c r="C863">
        <v>6.0220330000000004</v>
      </c>
    </row>
    <row r="864" spans="1:9" x14ac:dyDescent="0.25">
      <c r="A864">
        <v>863</v>
      </c>
      <c r="B864">
        <v>223.069501</v>
      </c>
      <c r="C864">
        <v>5.982647</v>
      </c>
    </row>
    <row r="865" spans="1:9" x14ac:dyDescent="0.25">
      <c r="A865">
        <v>864</v>
      </c>
      <c r="B865">
        <v>223.05251200000001</v>
      </c>
      <c r="C865">
        <v>5.9793830000000003</v>
      </c>
    </row>
    <row r="866" spans="1:9" x14ac:dyDescent="0.25">
      <c r="A866">
        <v>865</v>
      </c>
      <c r="B866">
        <v>223.084756</v>
      </c>
      <c r="C866">
        <v>6.0021370000000003</v>
      </c>
    </row>
    <row r="867" spans="1:9" x14ac:dyDescent="0.25">
      <c r="A867">
        <v>866</v>
      </c>
      <c r="B867">
        <v>223.096439</v>
      </c>
      <c r="C867">
        <v>6.0006570000000004</v>
      </c>
    </row>
    <row r="868" spans="1:9" x14ac:dyDescent="0.25">
      <c r="A868">
        <v>867</v>
      </c>
      <c r="B868">
        <v>223.082562</v>
      </c>
      <c r="C868">
        <v>6.0220330000000004</v>
      </c>
    </row>
    <row r="869" spans="1:9" x14ac:dyDescent="0.25">
      <c r="A869">
        <v>868</v>
      </c>
      <c r="B869">
        <v>223.082562</v>
      </c>
      <c r="C869">
        <v>6.0220330000000004</v>
      </c>
    </row>
    <row r="870" spans="1:9" x14ac:dyDescent="0.25">
      <c r="A870">
        <v>869</v>
      </c>
      <c r="B870">
        <v>223.082562</v>
      </c>
      <c r="C870">
        <v>6.0220330000000004</v>
      </c>
    </row>
    <row r="871" spans="1:9" x14ac:dyDescent="0.25">
      <c r="A871">
        <v>870</v>
      </c>
      <c r="B871">
        <v>223.082562</v>
      </c>
      <c r="C871">
        <v>6.0220330000000004</v>
      </c>
      <c r="D871">
        <v>218.52932999999999</v>
      </c>
      <c r="E871">
        <v>6.4744590000000004</v>
      </c>
    </row>
    <row r="872" spans="1:9" x14ac:dyDescent="0.25">
      <c r="A872">
        <v>871</v>
      </c>
      <c r="B872">
        <v>223.082562</v>
      </c>
      <c r="C872">
        <v>6.0220330000000004</v>
      </c>
      <c r="D872">
        <v>218.50912700000001</v>
      </c>
      <c r="E872">
        <v>6.4541539999999999</v>
      </c>
    </row>
    <row r="873" spans="1:9" x14ac:dyDescent="0.25">
      <c r="A873">
        <v>872</v>
      </c>
      <c r="B873">
        <v>223.082562</v>
      </c>
      <c r="C873">
        <v>6.0220330000000004</v>
      </c>
      <c r="D873">
        <v>218.46540400000001</v>
      </c>
      <c r="E873">
        <v>6.4840499999999999</v>
      </c>
    </row>
    <row r="874" spans="1:9" x14ac:dyDescent="0.25">
      <c r="A874">
        <v>873</v>
      </c>
      <c r="D874">
        <v>218.440763</v>
      </c>
      <c r="E874">
        <v>6.5101199999999997</v>
      </c>
      <c r="F874">
        <v>221.726868</v>
      </c>
      <c r="G874">
        <v>4.3030410000000003</v>
      </c>
    </row>
    <row r="875" spans="1:9" x14ac:dyDescent="0.25">
      <c r="A875">
        <v>874</v>
      </c>
      <c r="D875">
        <v>218.463415</v>
      </c>
      <c r="E875">
        <v>6.5194049999999999</v>
      </c>
      <c r="F875">
        <v>221.59794500000001</v>
      </c>
      <c r="G875">
        <v>4.274165</v>
      </c>
      <c r="H875">
        <v>220.450761</v>
      </c>
      <c r="I875">
        <v>7.5879209999999997</v>
      </c>
    </row>
    <row r="876" spans="1:9" x14ac:dyDescent="0.25">
      <c r="A876">
        <v>875</v>
      </c>
      <c r="D876">
        <v>218.52932999999999</v>
      </c>
      <c r="E876">
        <v>6.4744590000000004</v>
      </c>
      <c r="F876">
        <v>221.69595000000001</v>
      </c>
      <c r="G876">
        <v>4.2536050000000003</v>
      </c>
      <c r="H876">
        <v>220.44382200000001</v>
      </c>
      <c r="I876">
        <v>7.521649</v>
      </c>
    </row>
    <row r="877" spans="1:9" x14ac:dyDescent="0.25">
      <c r="A877">
        <v>876</v>
      </c>
      <c r="F877">
        <v>221.61631199999999</v>
      </c>
      <c r="G877">
        <v>4.252891</v>
      </c>
      <c r="H877">
        <v>220.39800700000001</v>
      </c>
      <c r="I877">
        <v>7.5140479999999998</v>
      </c>
    </row>
    <row r="878" spans="1:9" x14ac:dyDescent="0.25">
      <c r="A878">
        <v>877</v>
      </c>
      <c r="F878">
        <v>221.62110699999999</v>
      </c>
      <c r="G878">
        <v>4.2497280000000002</v>
      </c>
      <c r="H878">
        <v>220.44514799999999</v>
      </c>
      <c r="I878">
        <v>7.5346080000000004</v>
      </c>
    </row>
    <row r="879" spans="1:9" x14ac:dyDescent="0.25">
      <c r="A879">
        <v>878</v>
      </c>
      <c r="F879">
        <v>221.665289</v>
      </c>
      <c r="G879">
        <v>4.2982959999999997</v>
      </c>
      <c r="H879">
        <v>220.47438099999999</v>
      </c>
      <c r="I879">
        <v>7.5523110000000004</v>
      </c>
    </row>
    <row r="880" spans="1:9" x14ac:dyDescent="0.25">
      <c r="A880">
        <v>879</v>
      </c>
      <c r="F880">
        <v>221.65768700000001</v>
      </c>
      <c r="G880">
        <v>4.2781450000000003</v>
      </c>
      <c r="H880">
        <v>220.48948200000001</v>
      </c>
      <c r="I880">
        <v>7.5714430000000004</v>
      </c>
    </row>
    <row r="881" spans="1:9" x14ac:dyDescent="0.25">
      <c r="A881">
        <v>880</v>
      </c>
      <c r="F881">
        <v>221.726868</v>
      </c>
      <c r="G881">
        <v>4.3030410000000003</v>
      </c>
      <c r="H881">
        <v>220.463515</v>
      </c>
      <c r="I881">
        <v>7.5577699999999997</v>
      </c>
    </row>
    <row r="882" spans="1:9" x14ac:dyDescent="0.25">
      <c r="A882">
        <v>881</v>
      </c>
      <c r="F882">
        <v>221.726868</v>
      </c>
      <c r="G882">
        <v>4.3030410000000003</v>
      </c>
      <c r="H882">
        <v>220.45866799999999</v>
      </c>
      <c r="I882">
        <v>7.517976</v>
      </c>
    </row>
    <row r="883" spans="1:9" x14ac:dyDescent="0.25">
      <c r="A883">
        <v>882</v>
      </c>
      <c r="H883">
        <v>220.450761</v>
      </c>
      <c r="I883">
        <v>7.5879209999999997</v>
      </c>
    </row>
    <row r="884" spans="1:9" x14ac:dyDescent="0.25">
      <c r="A884">
        <v>883</v>
      </c>
    </row>
    <row r="885" spans="1:9" x14ac:dyDescent="0.25">
      <c r="A885">
        <v>884</v>
      </c>
    </row>
    <row r="886" spans="1:9" x14ac:dyDescent="0.25">
      <c r="A886">
        <v>885</v>
      </c>
    </row>
    <row r="887" spans="1:9" x14ac:dyDescent="0.25">
      <c r="A887">
        <v>886</v>
      </c>
    </row>
    <row r="888" spans="1:9" x14ac:dyDescent="0.25">
      <c r="A888">
        <v>887</v>
      </c>
      <c r="B888">
        <v>200.302909</v>
      </c>
      <c r="C888">
        <v>5.5317340000000002</v>
      </c>
    </row>
    <row r="889" spans="1:9" x14ac:dyDescent="0.25">
      <c r="A889">
        <v>888</v>
      </c>
      <c r="B889">
        <v>200.35622699999999</v>
      </c>
      <c r="C889">
        <v>5.4334689999999997</v>
      </c>
    </row>
    <row r="890" spans="1:9" x14ac:dyDescent="0.25">
      <c r="A890">
        <v>889</v>
      </c>
      <c r="B890">
        <v>200.33806200000001</v>
      </c>
      <c r="C890">
        <v>5.4759180000000001</v>
      </c>
    </row>
    <row r="891" spans="1:9" x14ac:dyDescent="0.25">
      <c r="A891">
        <v>890</v>
      </c>
      <c r="B891">
        <v>200.365768</v>
      </c>
      <c r="C891">
        <v>5.4841319999999998</v>
      </c>
    </row>
    <row r="892" spans="1:9" x14ac:dyDescent="0.25">
      <c r="A892">
        <v>891</v>
      </c>
      <c r="B892">
        <v>200.35586899999998</v>
      </c>
      <c r="C892">
        <v>5.501684</v>
      </c>
      <c r="D892">
        <v>196.394237</v>
      </c>
      <c r="E892">
        <v>6.9581119999999999</v>
      </c>
    </row>
    <row r="893" spans="1:9" x14ac:dyDescent="0.25">
      <c r="A893">
        <v>892</v>
      </c>
      <c r="B893">
        <v>200.41734600000001</v>
      </c>
      <c r="C893">
        <v>5.4661739999999996</v>
      </c>
      <c r="D893">
        <v>196.38749999999999</v>
      </c>
      <c r="E893">
        <v>6.9376530000000001</v>
      </c>
    </row>
    <row r="894" spans="1:9" x14ac:dyDescent="0.25">
      <c r="A894">
        <v>893</v>
      </c>
      <c r="B894">
        <v>200.302909</v>
      </c>
      <c r="C894">
        <v>5.5317340000000002</v>
      </c>
      <c r="D894">
        <v>196.37811199999999</v>
      </c>
      <c r="E894">
        <v>6.9341330000000001</v>
      </c>
    </row>
    <row r="895" spans="1:9" x14ac:dyDescent="0.25">
      <c r="A895">
        <v>894</v>
      </c>
      <c r="D895">
        <v>196.37438900000001</v>
      </c>
      <c r="E895">
        <v>6.9956120000000004</v>
      </c>
      <c r="F895">
        <v>198.58505600000001</v>
      </c>
      <c r="G895">
        <v>4.2455100000000003</v>
      </c>
    </row>
    <row r="896" spans="1:9" x14ac:dyDescent="0.25">
      <c r="A896">
        <v>895</v>
      </c>
      <c r="D896">
        <v>196.394237</v>
      </c>
      <c r="E896">
        <v>6.9581119999999999</v>
      </c>
      <c r="F896">
        <v>198.70331899999999</v>
      </c>
      <c r="G896">
        <v>4.2600509999999998</v>
      </c>
      <c r="H896">
        <v>198.18229600000001</v>
      </c>
      <c r="I896">
        <v>8.0453060000000001</v>
      </c>
    </row>
    <row r="897" spans="1:9" x14ac:dyDescent="0.25">
      <c r="A897">
        <v>896</v>
      </c>
      <c r="F897">
        <v>198.705409</v>
      </c>
      <c r="G897">
        <v>4.2635709999999998</v>
      </c>
      <c r="H897">
        <v>198.15811500000001</v>
      </c>
      <c r="I897">
        <v>8.0448470000000007</v>
      </c>
    </row>
    <row r="898" spans="1:9" x14ac:dyDescent="0.25">
      <c r="A898">
        <v>897</v>
      </c>
      <c r="F898">
        <v>198.607856</v>
      </c>
      <c r="G898">
        <v>4.2601019999999998</v>
      </c>
      <c r="H898">
        <v>198.188064</v>
      </c>
      <c r="I898">
        <v>8.0454589999999993</v>
      </c>
    </row>
    <row r="899" spans="1:9" x14ac:dyDescent="0.25">
      <c r="A899">
        <v>898</v>
      </c>
      <c r="F899">
        <v>198.612247</v>
      </c>
      <c r="G899">
        <v>4.2392339999999997</v>
      </c>
      <c r="H899">
        <v>198.17944299999999</v>
      </c>
      <c r="I899">
        <v>8.0478059999999996</v>
      </c>
    </row>
    <row r="900" spans="1:9" x14ac:dyDescent="0.25">
      <c r="A900">
        <v>899</v>
      </c>
      <c r="F900">
        <v>198.68923899999999</v>
      </c>
      <c r="G900">
        <v>4.2148979999999998</v>
      </c>
      <c r="H900">
        <v>198.21051299999999</v>
      </c>
      <c r="I900">
        <v>8.0937239999999999</v>
      </c>
    </row>
    <row r="901" spans="1:9" x14ac:dyDescent="0.25">
      <c r="A901">
        <v>900</v>
      </c>
      <c r="F901">
        <v>198.58821399999999</v>
      </c>
      <c r="G901">
        <v>4.2586740000000001</v>
      </c>
      <c r="H901">
        <v>198.22867500000001</v>
      </c>
      <c r="I901">
        <v>8.0913269999999997</v>
      </c>
    </row>
    <row r="902" spans="1:9" x14ac:dyDescent="0.25">
      <c r="A902">
        <v>901</v>
      </c>
      <c r="F902">
        <v>198.58505600000001</v>
      </c>
      <c r="G902">
        <v>4.2455100000000003</v>
      </c>
      <c r="H902">
        <v>198.18229600000001</v>
      </c>
      <c r="I902">
        <v>8.0453060000000001</v>
      </c>
    </row>
    <row r="903" spans="1:9" x14ac:dyDescent="0.25">
      <c r="A903">
        <v>902</v>
      </c>
    </row>
    <row r="904" spans="1:9" x14ac:dyDescent="0.25">
      <c r="A904">
        <v>903</v>
      </c>
    </row>
    <row r="905" spans="1:9" x14ac:dyDescent="0.25">
      <c r="A905">
        <v>904</v>
      </c>
    </row>
    <row r="906" spans="1:9" x14ac:dyDescent="0.25">
      <c r="A906">
        <v>905</v>
      </c>
    </row>
    <row r="907" spans="1:9" x14ac:dyDescent="0.25">
      <c r="A907">
        <v>906</v>
      </c>
    </row>
    <row r="908" spans="1:9" x14ac:dyDescent="0.25">
      <c r="A908">
        <v>907</v>
      </c>
      <c r="B908">
        <v>172.32831899999999</v>
      </c>
      <c r="C908">
        <v>6.7736229999999997</v>
      </c>
    </row>
    <row r="909" spans="1:9" x14ac:dyDescent="0.25">
      <c r="A909">
        <v>908</v>
      </c>
      <c r="B909">
        <v>172.32704100000001</v>
      </c>
      <c r="C909">
        <v>6.7342339999999998</v>
      </c>
    </row>
    <row r="910" spans="1:9" x14ac:dyDescent="0.25">
      <c r="A910">
        <v>909</v>
      </c>
      <c r="B910">
        <v>172.351787</v>
      </c>
      <c r="C910">
        <v>6.6757660000000003</v>
      </c>
    </row>
    <row r="911" spans="1:9" x14ac:dyDescent="0.25">
      <c r="A911">
        <v>910</v>
      </c>
      <c r="B911">
        <v>172.30321599999999</v>
      </c>
      <c r="C911">
        <v>6.784643</v>
      </c>
      <c r="D911">
        <v>169.76591999999999</v>
      </c>
      <c r="E911">
        <v>7.7156120000000001</v>
      </c>
    </row>
    <row r="912" spans="1:9" x14ac:dyDescent="0.25">
      <c r="A912">
        <v>911</v>
      </c>
      <c r="B912">
        <v>172.27918599999998</v>
      </c>
      <c r="C912">
        <v>6.8195920000000001</v>
      </c>
      <c r="D912">
        <v>169.75081799999998</v>
      </c>
      <c r="E912">
        <v>7.6673980000000004</v>
      </c>
    </row>
    <row r="913" spans="1:9" x14ac:dyDescent="0.25">
      <c r="A913">
        <v>912</v>
      </c>
      <c r="B913">
        <v>172.50949199999999</v>
      </c>
      <c r="C913">
        <v>6.67903</v>
      </c>
      <c r="D913">
        <v>169.727349</v>
      </c>
      <c r="E913">
        <v>7.7077559999999998</v>
      </c>
    </row>
    <row r="914" spans="1:9" x14ac:dyDescent="0.25">
      <c r="A914">
        <v>913</v>
      </c>
      <c r="B914">
        <v>172.32831899999999</v>
      </c>
      <c r="C914">
        <v>6.7736229999999997</v>
      </c>
      <c r="D914">
        <v>169.76591999999999</v>
      </c>
      <c r="E914">
        <v>7.7156120000000001</v>
      </c>
    </row>
    <row r="915" spans="1:9" x14ac:dyDescent="0.25">
      <c r="A915">
        <v>914</v>
      </c>
      <c r="D915">
        <v>169.76591999999999</v>
      </c>
      <c r="E915">
        <v>7.7156120000000001</v>
      </c>
      <c r="F915">
        <v>169.422605</v>
      </c>
      <c r="G915">
        <v>5.1757140000000001</v>
      </c>
    </row>
    <row r="916" spans="1:9" x14ac:dyDescent="0.25">
      <c r="A916">
        <v>915</v>
      </c>
      <c r="F916">
        <v>169.41923600000001</v>
      </c>
      <c r="G916">
        <v>5.1843880000000002</v>
      </c>
      <c r="H916">
        <v>169.37214399999999</v>
      </c>
      <c r="I916">
        <v>8.9704080000000008</v>
      </c>
    </row>
    <row r="917" spans="1:9" x14ac:dyDescent="0.25">
      <c r="A917">
        <v>916</v>
      </c>
      <c r="F917">
        <v>169.449083</v>
      </c>
      <c r="G917">
        <v>5.1849999999999996</v>
      </c>
      <c r="H917">
        <v>169.37214399999999</v>
      </c>
      <c r="I917">
        <v>8.9704080000000008</v>
      </c>
    </row>
    <row r="918" spans="1:9" x14ac:dyDescent="0.25">
      <c r="A918">
        <v>917</v>
      </c>
      <c r="F918">
        <v>169.42561499999999</v>
      </c>
      <c r="G918">
        <v>5.1572959999999997</v>
      </c>
      <c r="H918">
        <v>169.32046099999999</v>
      </c>
      <c r="I918">
        <v>8.8678059999999999</v>
      </c>
    </row>
    <row r="919" spans="1:9" x14ac:dyDescent="0.25">
      <c r="A919">
        <v>918</v>
      </c>
      <c r="F919">
        <v>169.42535900000001</v>
      </c>
      <c r="G919">
        <v>5.1372450000000001</v>
      </c>
      <c r="H919">
        <v>169.36097100000001</v>
      </c>
      <c r="I919">
        <v>8.9390809999999998</v>
      </c>
    </row>
    <row r="920" spans="1:9" x14ac:dyDescent="0.25">
      <c r="A920">
        <v>919</v>
      </c>
      <c r="F920">
        <v>169.422605</v>
      </c>
      <c r="G920">
        <v>5.1757140000000001</v>
      </c>
      <c r="H920">
        <v>169.38673699999998</v>
      </c>
      <c r="I920">
        <v>8.972296</v>
      </c>
    </row>
    <row r="921" spans="1:9" x14ac:dyDescent="0.25">
      <c r="A921">
        <v>920</v>
      </c>
      <c r="H921">
        <v>169.361379</v>
      </c>
      <c r="I921">
        <v>9.0061730000000004</v>
      </c>
    </row>
    <row r="922" spans="1:9" x14ac:dyDescent="0.25">
      <c r="A922">
        <v>921</v>
      </c>
      <c r="H922">
        <v>169.37214399999999</v>
      </c>
      <c r="I922">
        <v>8.9704080000000008</v>
      </c>
    </row>
    <row r="923" spans="1:9" x14ac:dyDescent="0.25">
      <c r="A923">
        <v>922</v>
      </c>
    </row>
    <row r="924" spans="1:9" x14ac:dyDescent="0.25">
      <c r="A924">
        <v>923</v>
      </c>
    </row>
    <row r="925" spans="1:9" x14ac:dyDescent="0.25">
      <c r="A925">
        <v>924</v>
      </c>
    </row>
    <row r="926" spans="1:9" x14ac:dyDescent="0.25">
      <c r="A926">
        <v>925</v>
      </c>
    </row>
    <row r="927" spans="1:9" x14ac:dyDescent="0.25">
      <c r="A927">
        <v>926</v>
      </c>
    </row>
    <row r="928" spans="1:9" x14ac:dyDescent="0.25">
      <c r="A928">
        <v>927</v>
      </c>
      <c r="B928">
        <v>135.15746899999999</v>
      </c>
      <c r="C928">
        <v>6.1426879999999997</v>
      </c>
    </row>
    <row r="929" spans="1:9" x14ac:dyDescent="0.25">
      <c r="A929">
        <v>928</v>
      </c>
      <c r="B929">
        <v>135.21501700000002</v>
      </c>
      <c r="C929">
        <v>6.1845600000000003</v>
      </c>
      <c r="D929">
        <v>134.17700000000002</v>
      </c>
      <c r="E929">
        <v>7.7113009999999997</v>
      </c>
    </row>
    <row r="930" spans="1:9" x14ac:dyDescent="0.25">
      <c r="A930">
        <v>929</v>
      </c>
      <c r="B930">
        <v>135.264387</v>
      </c>
      <c r="C930">
        <v>6.1967470000000002</v>
      </c>
      <c r="D930">
        <v>134.17804100000001</v>
      </c>
      <c r="E930">
        <v>7.6257840000000003</v>
      </c>
    </row>
    <row r="931" spans="1:9" x14ac:dyDescent="0.25">
      <c r="A931">
        <v>930</v>
      </c>
      <c r="B931">
        <v>135.31979900000002</v>
      </c>
      <c r="C931">
        <v>6.3217410000000003</v>
      </c>
      <c r="D931">
        <v>134.15189900000001</v>
      </c>
      <c r="E931">
        <v>7.6671360000000002</v>
      </c>
    </row>
    <row r="932" spans="1:9" x14ac:dyDescent="0.25">
      <c r="A932">
        <v>931</v>
      </c>
      <c r="B932">
        <v>135.29334800000001</v>
      </c>
      <c r="C932">
        <v>6.2538280000000004</v>
      </c>
      <c r="D932">
        <v>134.17700000000002</v>
      </c>
      <c r="E932">
        <v>7.7113009999999997</v>
      </c>
    </row>
    <row r="933" spans="1:9" x14ac:dyDescent="0.25">
      <c r="A933">
        <v>932</v>
      </c>
      <c r="B933">
        <v>135.15746899999999</v>
      </c>
      <c r="C933">
        <v>6.1426879999999997</v>
      </c>
      <c r="D933">
        <v>134.17700000000002</v>
      </c>
      <c r="E933">
        <v>7.7113009999999997</v>
      </c>
    </row>
    <row r="934" spans="1:9" x14ac:dyDescent="0.25">
      <c r="A934">
        <v>933</v>
      </c>
    </row>
    <row r="935" spans="1:9" x14ac:dyDescent="0.25">
      <c r="A935">
        <v>934</v>
      </c>
      <c r="H935">
        <v>132.45568700000001</v>
      </c>
      <c r="I935">
        <v>8.9861789999999999</v>
      </c>
    </row>
    <row r="936" spans="1:9" x14ac:dyDescent="0.25">
      <c r="A936">
        <v>935</v>
      </c>
      <c r="F936">
        <v>132.18518299999999</v>
      </c>
      <c r="G936">
        <v>5.010249</v>
      </c>
      <c r="H936">
        <v>132.497873</v>
      </c>
      <c r="I936">
        <v>9.0088860000000004</v>
      </c>
    </row>
    <row r="937" spans="1:9" x14ac:dyDescent="0.25">
      <c r="A937">
        <v>936</v>
      </c>
      <c r="F937">
        <v>132.27674300000001</v>
      </c>
      <c r="G937">
        <v>4.9869690000000002</v>
      </c>
      <c r="H937">
        <v>132.57625400000001</v>
      </c>
      <c r="I937">
        <v>8.9735230000000001</v>
      </c>
    </row>
    <row r="938" spans="1:9" x14ac:dyDescent="0.25">
      <c r="A938">
        <v>937</v>
      </c>
      <c r="F938">
        <v>132.366838</v>
      </c>
      <c r="G938">
        <v>5.006551</v>
      </c>
      <c r="H938">
        <v>132.608126</v>
      </c>
      <c r="I938">
        <v>9.0634669999999993</v>
      </c>
    </row>
    <row r="939" spans="1:9" x14ac:dyDescent="0.25">
      <c r="A939">
        <v>938</v>
      </c>
      <c r="F939">
        <v>132.383814</v>
      </c>
      <c r="G939">
        <v>4.9608759999999998</v>
      </c>
      <c r="H939">
        <v>132.61526700000002</v>
      </c>
      <c r="I939">
        <v>9.1271100000000001</v>
      </c>
    </row>
    <row r="940" spans="1:9" x14ac:dyDescent="0.25">
      <c r="A940">
        <v>939</v>
      </c>
      <c r="F940">
        <v>132.18518299999999</v>
      </c>
      <c r="G940">
        <v>5.010249</v>
      </c>
      <c r="H940">
        <v>132.45568700000001</v>
      </c>
      <c r="I940">
        <v>8.9861789999999999</v>
      </c>
    </row>
    <row r="941" spans="1:9" x14ac:dyDescent="0.25">
      <c r="A941">
        <v>940</v>
      </c>
    </row>
    <row r="942" spans="1:9" x14ac:dyDescent="0.25">
      <c r="A942">
        <v>941</v>
      </c>
    </row>
    <row r="943" spans="1:9" x14ac:dyDescent="0.25">
      <c r="A943">
        <v>942</v>
      </c>
    </row>
    <row r="944" spans="1:9" x14ac:dyDescent="0.25">
      <c r="A944">
        <v>943</v>
      </c>
    </row>
    <row r="945" spans="1:9" x14ac:dyDescent="0.25">
      <c r="A945">
        <v>944</v>
      </c>
    </row>
    <row r="946" spans="1:9" x14ac:dyDescent="0.25">
      <c r="A946">
        <v>945</v>
      </c>
    </row>
    <row r="947" spans="1:9" x14ac:dyDescent="0.25">
      <c r="A947">
        <v>946</v>
      </c>
    </row>
    <row r="948" spans="1:9" x14ac:dyDescent="0.25">
      <c r="A948">
        <v>947</v>
      </c>
      <c r="B948">
        <v>100.10734000000001</v>
      </c>
      <c r="C948">
        <v>8.0486260000000005</v>
      </c>
    </row>
    <row r="949" spans="1:9" x14ac:dyDescent="0.25">
      <c r="A949">
        <v>948</v>
      </c>
      <c r="B949">
        <v>100.080572</v>
      </c>
      <c r="C949">
        <v>8.0525839999999995</v>
      </c>
    </row>
    <row r="950" spans="1:9" x14ac:dyDescent="0.25">
      <c r="A950">
        <v>949</v>
      </c>
      <c r="B950">
        <v>100.09588400000001</v>
      </c>
      <c r="C950">
        <v>8.0512820000000005</v>
      </c>
      <c r="D950">
        <v>96.617113000000003</v>
      </c>
      <c r="E950">
        <v>9.0318020000000008</v>
      </c>
    </row>
    <row r="951" spans="1:9" x14ac:dyDescent="0.25">
      <c r="A951">
        <v>950</v>
      </c>
      <c r="B951">
        <v>100.07494500000001</v>
      </c>
      <c r="C951">
        <v>8.0450839999999992</v>
      </c>
      <c r="D951">
        <v>96.557688000000013</v>
      </c>
      <c r="E951">
        <v>9.0396149999999995</v>
      </c>
    </row>
    <row r="952" spans="1:9" x14ac:dyDescent="0.25">
      <c r="A952">
        <v>951</v>
      </c>
      <c r="B952">
        <v>100.12385</v>
      </c>
      <c r="C952">
        <v>8.0072740000000007</v>
      </c>
      <c r="D952">
        <v>96.56237800000001</v>
      </c>
      <c r="E952">
        <v>9.0527899999999999</v>
      </c>
    </row>
    <row r="953" spans="1:9" x14ac:dyDescent="0.25">
      <c r="A953">
        <v>952</v>
      </c>
      <c r="B953">
        <v>100.10734000000001</v>
      </c>
      <c r="C953">
        <v>8.0486260000000005</v>
      </c>
      <c r="D953">
        <v>96.514461000000011</v>
      </c>
      <c r="E953">
        <v>9.0485190000000006</v>
      </c>
    </row>
    <row r="954" spans="1:9" x14ac:dyDescent="0.25">
      <c r="A954">
        <v>953</v>
      </c>
      <c r="D954">
        <v>96.617113000000003</v>
      </c>
      <c r="E954">
        <v>9.0318020000000008</v>
      </c>
    </row>
    <row r="955" spans="1:9" x14ac:dyDescent="0.25">
      <c r="A955">
        <v>954</v>
      </c>
      <c r="F955">
        <v>95.458584000000002</v>
      </c>
      <c r="G955">
        <v>6.2458590000000003</v>
      </c>
      <c r="H955">
        <v>95.617533000000009</v>
      </c>
      <c r="I955">
        <v>10.046643</v>
      </c>
    </row>
    <row r="956" spans="1:9" x14ac:dyDescent="0.25">
      <c r="A956">
        <v>955</v>
      </c>
      <c r="F956">
        <v>95.448374000000001</v>
      </c>
      <c r="G956">
        <v>6.2763260000000001</v>
      </c>
      <c r="H956">
        <v>95.593887000000009</v>
      </c>
      <c r="I956">
        <v>10.055028</v>
      </c>
    </row>
    <row r="957" spans="1:9" x14ac:dyDescent="0.25">
      <c r="A957">
        <v>956</v>
      </c>
      <c r="F957">
        <v>95.508892000000003</v>
      </c>
      <c r="G957">
        <v>6.2797640000000001</v>
      </c>
      <c r="H957">
        <v>95.637844000000001</v>
      </c>
      <c r="I957">
        <v>10.099244000000001</v>
      </c>
    </row>
    <row r="958" spans="1:9" x14ac:dyDescent="0.25">
      <c r="A958">
        <v>957</v>
      </c>
      <c r="F958">
        <v>95.486498000000012</v>
      </c>
      <c r="G958">
        <v>6.2483589999999998</v>
      </c>
      <c r="H958">
        <v>95.647686000000007</v>
      </c>
      <c r="I958">
        <v>10.107733</v>
      </c>
    </row>
    <row r="959" spans="1:9" x14ac:dyDescent="0.25">
      <c r="A959">
        <v>958</v>
      </c>
      <c r="F959">
        <v>95.525297000000009</v>
      </c>
      <c r="G959">
        <v>6.1729459999999996</v>
      </c>
      <c r="H959">
        <v>95.662165000000002</v>
      </c>
      <c r="I959">
        <v>10.141273</v>
      </c>
    </row>
    <row r="960" spans="1:9" x14ac:dyDescent="0.25">
      <c r="A960">
        <v>959</v>
      </c>
      <c r="F960">
        <v>95.384315000000001</v>
      </c>
      <c r="G960">
        <v>6.2347140000000003</v>
      </c>
      <c r="H960">
        <v>95.617533000000009</v>
      </c>
      <c r="I960">
        <v>10.046643</v>
      </c>
    </row>
    <row r="961" spans="1:9" x14ac:dyDescent="0.25">
      <c r="A961">
        <v>960</v>
      </c>
      <c r="F961">
        <v>95.458584000000002</v>
      </c>
      <c r="G961">
        <v>6.2458590000000003</v>
      </c>
      <c r="H961">
        <v>95.617533000000009</v>
      </c>
      <c r="I961">
        <v>10.046643</v>
      </c>
    </row>
    <row r="962" spans="1:9" x14ac:dyDescent="0.25">
      <c r="A962">
        <v>961</v>
      </c>
    </row>
    <row r="963" spans="1:9" x14ac:dyDescent="0.25">
      <c r="A963">
        <v>962</v>
      </c>
    </row>
    <row r="964" spans="1:9" x14ac:dyDescent="0.25">
      <c r="A964">
        <v>963</v>
      </c>
    </row>
    <row r="965" spans="1:9" x14ac:dyDescent="0.25">
      <c r="A965">
        <v>964</v>
      </c>
    </row>
    <row r="966" spans="1:9" x14ac:dyDescent="0.25">
      <c r="A966">
        <v>965</v>
      </c>
    </row>
    <row r="967" spans="1:9" x14ac:dyDescent="0.25">
      <c r="A967">
        <v>966</v>
      </c>
      <c r="B967">
        <v>68.316006000000016</v>
      </c>
      <c r="C967">
        <v>7.1109739999999997</v>
      </c>
    </row>
    <row r="968" spans="1:9" x14ac:dyDescent="0.25">
      <c r="A968">
        <v>967</v>
      </c>
      <c r="B968">
        <v>68.327686000000014</v>
      </c>
      <c r="C968">
        <v>7.141025</v>
      </c>
    </row>
    <row r="969" spans="1:9" x14ac:dyDescent="0.25">
      <c r="A969">
        <v>968</v>
      </c>
      <c r="B969">
        <v>68.343529000000018</v>
      </c>
      <c r="C969">
        <v>7.099818</v>
      </c>
      <c r="D969">
        <v>66.088921000000013</v>
      </c>
      <c r="E969">
        <v>8.1490760000000009</v>
      </c>
    </row>
    <row r="970" spans="1:9" x14ac:dyDescent="0.25">
      <c r="A970">
        <v>969</v>
      </c>
      <c r="B970">
        <v>68.356007000000005</v>
      </c>
      <c r="C970">
        <v>7.172498</v>
      </c>
      <c r="D970">
        <v>66.084339000000014</v>
      </c>
      <c r="E970">
        <v>8.1721789999999999</v>
      </c>
    </row>
    <row r="971" spans="1:9" x14ac:dyDescent="0.25">
      <c r="A971">
        <v>970</v>
      </c>
      <c r="B971">
        <v>68.383102000000008</v>
      </c>
      <c r="C971">
        <v>7.1981799999999998</v>
      </c>
      <c r="D971">
        <v>66.094341000000014</v>
      </c>
      <c r="E971">
        <v>8.1734419999999997</v>
      </c>
    </row>
    <row r="972" spans="1:9" x14ac:dyDescent="0.25">
      <c r="A972">
        <v>971</v>
      </c>
      <c r="B972">
        <v>68.38163400000002</v>
      </c>
      <c r="C972">
        <v>7.1803920000000003</v>
      </c>
      <c r="D972">
        <v>66.053867000000011</v>
      </c>
      <c r="E972">
        <v>8.1558639999999993</v>
      </c>
    </row>
    <row r="973" spans="1:9" x14ac:dyDescent="0.25">
      <c r="A973">
        <v>972</v>
      </c>
      <c r="B973">
        <v>68.316006000000016</v>
      </c>
      <c r="C973">
        <v>7.1109739999999997</v>
      </c>
      <c r="D973">
        <v>66.069973000000005</v>
      </c>
      <c r="E973">
        <v>8.120393</v>
      </c>
    </row>
    <row r="974" spans="1:9" x14ac:dyDescent="0.25">
      <c r="A974">
        <v>973</v>
      </c>
      <c r="D974">
        <v>66.088921000000013</v>
      </c>
      <c r="E974">
        <v>8.1490760000000009</v>
      </c>
    </row>
    <row r="975" spans="1:9" x14ac:dyDescent="0.25">
      <c r="A975">
        <v>974</v>
      </c>
      <c r="F975">
        <v>64.763359000000008</v>
      </c>
      <c r="G975">
        <v>5.3382829999999997</v>
      </c>
      <c r="H975">
        <v>64.84077400000001</v>
      </c>
      <c r="I975">
        <v>9.1271260000000005</v>
      </c>
    </row>
    <row r="976" spans="1:9" x14ac:dyDescent="0.25">
      <c r="A976">
        <v>975</v>
      </c>
      <c r="F976">
        <v>64.828831000000008</v>
      </c>
      <c r="G976">
        <v>5.3427040000000003</v>
      </c>
      <c r="H976">
        <v>64.84077400000001</v>
      </c>
      <c r="I976">
        <v>9.1271260000000005</v>
      </c>
    </row>
    <row r="977" spans="1:9" x14ac:dyDescent="0.25">
      <c r="A977">
        <v>976</v>
      </c>
      <c r="F977">
        <v>64.759045000000015</v>
      </c>
      <c r="G977">
        <v>5.3167580000000001</v>
      </c>
      <c r="H977">
        <v>64.715629000000007</v>
      </c>
      <c r="I977">
        <v>9.1118120000000005</v>
      </c>
    </row>
    <row r="978" spans="1:9" x14ac:dyDescent="0.25">
      <c r="A978">
        <v>977</v>
      </c>
      <c r="F978">
        <v>64.830566000000005</v>
      </c>
      <c r="G978">
        <v>5.2448139999999999</v>
      </c>
      <c r="H978">
        <v>64.757835000000014</v>
      </c>
      <c r="I978">
        <v>9.1480200000000007</v>
      </c>
    </row>
    <row r="979" spans="1:9" x14ac:dyDescent="0.25">
      <c r="A979">
        <v>978</v>
      </c>
      <c r="F979">
        <v>64.805256000000014</v>
      </c>
      <c r="G979">
        <v>5.2514459999999996</v>
      </c>
      <c r="H979">
        <v>64.762623000000019</v>
      </c>
      <c r="I979">
        <v>9.1642290000000006</v>
      </c>
    </row>
    <row r="980" spans="1:9" x14ac:dyDescent="0.25">
      <c r="A980">
        <v>979</v>
      </c>
      <c r="F980">
        <v>64.765148000000011</v>
      </c>
      <c r="G980">
        <v>5.3018640000000001</v>
      </c>
      <c r="H980">
        <v>64.84077400000001</v>
      </c>
      <c r="I980">
        <v>9.1271260000000005</v>
      </c>
    </row>
    <row r="981" spans="1:9" x14ac:dyDescent="0.25">
      <c r="A981">
        <v>980</v>
      </c>
      <c r="F981">
        <v>64.763359000000008</v>
      </c>
      <c r="G981">
        <v>5.3382829999999997</v>
      </c>
      <c r="H981">
        <v>64.84077400000001</v>
      </c>
      <c r="I981">
        <v>9.1271260000000005</v>
      </c>
    </row>
    <row r="982" spans="1:9" x14ac:dyDescent="0.25">
      <c r="A982">
        <v>981</v>
      </c>
    </row>
    <row r="983" spans="1:9" x14ac:dyDescent="0.25">
      <c r="A983">
        <v>982</v>
      </c>
    </row>
    <row r="984" spans="1:9" x14ac:dyDescent="0.25">
      <c r="A984">
        <v>983</v>
      </c>
    </row>
    <row r="985" spans="1:9" x14ac:dyDescent="0.25">
      <c r="A985">
        <v>984</v>
      </c>
    </row>
    <row r="986" spans="1:9" x14ac:dyDescent="0.25">
      <c r="A986">
        <v>985</v>
      </c>
    </row>
    <row r="987" spans="1:9" x14ac:dyDescent="0.25">
      <c r="A987">
        <v>986</v>
      </c>
      <c r="B987">
        <v>36.799595000000011</v>
      </c>
      <c r="C987">
        <v>5.5759540000000003</v>
      </c>
    </row>
    <row r="988" spans="1:9" x14ac:dyDescent="0.25">
      <c r="A988">
        <v>987</v>
      </c>
      <c r="B988">
        <v>36.736126000000013</v>
      </c>
      <c r="C988">
        <v>5.5475339999999997</v>
      </c>
    </row>
    <row r="989" spans="1:9" x14ac:dyDescent="0.25">
      <c r="A989">
        <v>988</v>
      </c>
      <c r="B989">
        <v>36.722073000000009</v>
      </c>
      <c r="C989">
        <v>5.5253779999999999</v>
      </c>
    </row>
    <row r="990" spans="1:9" x14ac:dyDescent="0.25">
      <c r="A990">
        <v>989</v>
      </c>
      <c r="B990">
        <v>36.721863000000013</v>
      </c>
      <c r="C990">
        <v>5.5070110000000003</v>
      </c>
      <c r="D990">
        <v>32.333317000000008</v>
      </c>
      <c r="E990">
        <v>6.840884</v>
      </c>
    </row>
    <row r="991" spans="1:9" x14ac:dyDescent="0.25">
      <c r="A991">
        <v>990</v>
      </c>
      <c r="B991">
        <v>36.724966000000009</v>
      </c>
      <c r="C991">
        <v>5.5085899999999999</v>
      </c>
      <c r="D991">
        <v>32.327211000000013</v>
      </c>
      <c r="E991">
        <v>6.8173069999999996</v>
      </c>
    </row>
    <row r="992" spans="1:9" x14ac:dyDescent="0.25">
      <c r="A992">
        <v>991</v>
      </c>
      <c r="B992">
        <v>36.799595000000011</v>
      </c>
      <c r="C992">
        <v>5.5759540000000003</v>
      </c>
      <c r="D992">
        <v>32.275110000000012</v>
      </c>
      <c r="E992">
        <v>6.8136749999999999</v>
      </c>
    </row>
    <row r="993" spans="1:11" x14ac:dyDescent="0.25">
      <c r="A993">
        <v>992</v>
      </c>
      <c r="B993">
        <v>36.799595000000011</v>
      </c>
      <c r="C993">
        <v>5.5759540000000003</v>
      </c>
      <c r="D993">
        <v>32.262899000000012</v>
      </c>
      <c r="E993">
        <v>6.8244119999999997</v>
      </c>
    </row>
    <row r="994" spans="1:11" x14ac:dyDescent="0.25">
      <c r="A994">
        <v>993</v>
      </c>
      <c r="D994">
        <v>32.233848000000009</v>
      </c>
      <c r="E994">
        <v>6.8183059999999998</v>
      </c>
    </row>
    <row r="995" spans="1:11" x14ac:dyDescent="0.25">
      <c r="A995">
        <v>994</v>
      </c>
      <c r="D995">
        <v>32.235006000000013</v>
      </c>
      <c r="E995">
        <v>6.7943610000000003</v>
      </c>
    </row>
    <row r="996" spans="1:11" x14ac:dyDescent="0.25">
      <c r="A996">
        <v>995</v>
      </c>
      <c r="D996">
        <v>32.333317000000008</v>
      </c>
      <c r="E996">
        <v>6.840884</v>
      </c>
    </row>
    <row r="997" spans="1:11" x14ac:dyDescent="0.25">
      <c r="A997">
        <v>996</v>
      </c>
      <c r="F997">
        <v>30.59720200000001</v>
      </c>
      <c r="G997">
        <v>4.3862829999999997</v>
      </c>
    </row>
    <row r="998" spans="1:11" x14ac:dyDescent="0.25">
      <c r="A998">
        <v>997</v>
      </c>
      <c r="F998">
        <v>30.59720200000001</v>
      </c>
      <c r="G998">
        <v>4.3862829999999997</v>
      </c>
      <c r="J998">
        <v>39.199196000000015</v>
      </c>
      <c r="K998">
        <v>13.111905</v>
      </c>
    </row>
    <row r="999" spans="1:11" x14ac:dyDescent="0.25">
      <c r="A999">
        <v>998</v>
      </c>
    </row>
    <row r="1000" spans="1:11" x14ac:dyDescent="0.25">
      <c r="A1000">
        <v>999</v>
      </c>
    </row>
    <row r="1001" spans="1:11" x14ac:dyDescent="0.25">
      <c r="A1001">
        <v>1000</v>
      </c>
    </row>
    <row r="1002" spans="1:11" x14ac:dyDescent="0.25">
      <c r="A1002">
        <v>1001</v>
      </c>
    </row>
    <row r="1003" spans="1:11" x14ac:dyDescent="0.25">
      <c r="A1003">
        <v>1002</v>
      </c>
    </row>
    <row r="1004" spans="1:11" x14ac:dyDescent="0.25">
      <c r="A1004">
        <v>1003</v>
      </c>
    </row>
    <row r="1005" spans="1:11" x14ac:dyDescent="0.25">
      <c r="A1005">
        <v>1004</v>
      </c>
    </row>
    <row r="1006" spans="1:11" x14ac:dyDescent="0.25">
      <c r="A1006">
        <v>1005</v>
      </c>
    </row>
    <row r="1007" spans="1:11" x14ac:dyDescent="0.25">
      <c r="A1007">
        <v>1006</v>
      </c>
    </row>
    <row r="1008" spans="1:1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1" x14ac:dyDescent="0.25">
      <c r="A1025">
        <v>1024</v>
      </c>
    </row>
    <row r="1026" spans="1:11" x14ac:dyDescent="0.25">
      <c r="A1026">
        <v>1025</v>
      </c>
    </row>
    <row r="1027" spans="1:11" x14ac:dyDescent="0.25">
      <c r="A1027">
        <v>1026</v>
      </c>
    </row>
    <row r="1028" spans="1:11" x14ac:dyDescent="0.25">
      <c r="A1028">
        <v>1027</v>
      </c>
    </row>
    <row r="1029" spans="1:11" x14ac:dyDescent="0.25">
      <c r="A1029">
        <v>1028</v>
      </c>
    </row>
    <row r="1030" spans="1:11" x14ac:dyDescent="0.25">
      <c r="A1030">
        <v>1029</v>
      </c>
    </row>
    <row r="1031" spans="1:11" x14ac:dyDescent="0.25">
      <c r="A1031">
        <v>1030</v>
      </c>
      <c r="J1031">
        <v>236.21942799999999</v>
      </c>
      <c r="K1031">
        <v>13.555365999999999</v>
      </c>
    </row>
    <row r="1032" spans="1:11" x14ac:dyDescent="0.25">
      <c r="A1032">
        <v>1031</v>
      </c>
      <c r="B1032">
        <v>230.68517600000001</v>
      </c>
      <c r="C1032">
        <v>5.3979840000000001</v>
      </c>
    </row>
    <row r="1033" spans="1:11" x14ac:dyDescent="0.25">
      <c r="A1033">
        <v>1032</v>
      </c>
      <c r="B1033">
        <v>230.676299</v>
      </c>
      <c r="C1033">
        <v>5.3533429999999997</v>
      </c>
    </row>
    <row r="1034" spans="1:11" x14ac:dyDescent="0.25">
      <c r="A1034">
        <v>1033</v>
      </c>
      <c r="B1034">
        <v>230.691348</v>
      </c>
      <c r="C1034">
        <v>5.3951779999999996</v>
      </c>
    </row>
    <row r="1035" spans="1:11" x14ac:dyDescent="0.25">
      <c r="A1035">
        <v>1034</v>
      </c>
      <c r="B1035">
        <v>230.67012499999998</v>
      </c>
      <c r="C1035">
        <v>5.3902289999999997</v>
      </c>
    </row>
    <row r="1036" spans="1:11" x14ac:dyDescent="0.25">
      <c r="A1036">
        <v>1035</v>
      </c>
      <c r="B1036">
        <v>230.72149899999999</v>
      </c>
      <c r="C1036">
        <v>5.4132389999999999</v>
      </c>
    </row>
    <row r="1037" spans="1:11" x14ac:dyDescent="0.25">
      <c r="A1037">
        <v>1036</v>
      </c>
      <c r="B1037">
        <v>230.67752300000001</v>
      </c>
      <c r="C1037">
        <v>5.3777809999999997</v>
      </c>
    </row>
    <row r="1038" spans="1:11" x14ac:dyDescent="0.25">
      <c r="A1038">
        <v>1037</v>
      </c>
      <c r="B1038">
        <v>230.73695800000002</v>
      </c>
      <c r="C1038">
        <v>5.4108919999999996</v>
      </c>
      <c r="H1038">
        <v>233.28320400000001</v>
      </c>
      <c r="I1038">
        <v>8.6638350000000006</v>
      </c>
    </row>
    <row r="1039" spans="1:11" x14ac:dyDescent="0.25">
      <c r="A1039">
        <v>1038</v>
      </c>
      <c r="B1039">
        <v>230.719357</v>
      </c>
      <c r="C1039">
        <v>5.4586949999999996</v>
      </c>
      <c r="F1039">
        <v>232.07693899999998</v>
      </c>
      <c r="G1039">
        <v>4.9769860000000001</v>
      </c>
      <c r="H1039">
        <v>233.27999</v>
      </c>
      <c r="I1039">
        <v>8.7067920000000001</v>
      </c>
    </row>
    <row r="1040" spans="1:11" x14ac:dyDescent="0.25">
      <c r="A1040">
        <v>1039</v>
      </c>
      <c r="B1040">
        <v>230.68517600000001</v>
      </c>
      <c r="C1040">
        <v>5.3979840000000001</v>
      </c>
      <c r="F1040">
        <v>232.07693899999998</v>
      </c>
      <c r="G1040">
        <v>4.9769860000000001</v>
      </c>
      <c r="H1040">
        <v>233.323916</v>
      </c>
      <c r="I1040">
        <v>8.6887830000000008</v>
      </c>
    </row>
    <row r="1041" spans="1:9" x14ac:dyDescent="0.25">
      <c r="A1041">
        <v>1040</v>
      </c>
      <c r="F1041">
        <v>232.07693899999998</v>
      </c>
      <c r="G1041">
        <v>4.9769860000000001</v>
      </c>
      <c r="H1041">
        <v>233.331467</v>
      </c>
      <c r="I1041">
        <v>8.7075049999999994</v>
      </c>
    </row>
    <row r="1042" spans="1:9" x14ac:dyDescent="0.25">
      <c r="A1042">
        <v>1041</v>
      </c>
      <c r="F1042">
        <v>232.05536000000001</v>
      </c>
      <c r="G1042">
        <v>4.9219879999999998</v>
      </c>
      <c r="H1042">
        <v>233.33187599999999</v>
      </c>
      <c r="I1042">
        <v>8.7424020000000002</v>
      </c>
    </row>
    <row r="1043" spans="1:9" x14ac:dyDescent="0.25">
      <c r="A1043">
        <v>1042</v>
      </c>
      <c r="F1043">
        <v>232.06484900000001</v>
      </c>
      <c r="G1043">
        <v>4.948569</v>
      </c>
      <c r="H1043">
        <v>233.34503599999999</v>
      </c>
      <c r="I1043">
        <v>8.7169950000000007</v>
      </c>
    </row>
    <row r="1044" spans="1:9" x14ac:dyDescent="0.25">
      <c r="A1044">
        <v>1043</v>
      </c>
      <c r="F1044">
        <v>232.10321299999998</v>
      </c>
      <c r="G1044">
        <v>4.9653020000000003</v>
      </c>
      <c r="H1044">
        <v>233.351722</v>
      </c>
      <c r="I1044">
        <v>8.6987299999999994</v>
      </c>
    </row>
    <row r="1045" spans="1:9" x14ac:dyDescent="0.25">
      <c r="A1045">
        <v>1044</v>
      </c>
      <c r="F1045">
        <v>232.13224300000002</v>
      </c>
      <c r="G1045">
        <v>4.941681</v>
      </c>
      <c r="H1045">
        <v>233.36421999999999</v>
      </c>
      <c r="I1045">
        <v>8.6907720000000008</v>
      </c>
    </row>
    <row r="1046" spans="1:9" x14ac:dyDescent="0.25">
      <c r="A1046">
        <v>1045</v>
      </c>
      <c r="F1046">
        <v>232.09627599999999</v>
      </c>
      <c r="G1046">
        <v>4.9445389999999998</v>
      </c>
      <c r="H1046">
        <v>233.28320400000001</v>
      </c>
      <c r="I1046">
        <v>8.6638350000000006</v>
      </c>
    </row>
    <row r="1047" spans="1:9" x14ac:dyDescent="0.25">
      <c r="A1047">
        <v>1046</v>
      </c>
      <c r="F1047">
        <v>232.07693899999998</v>
      </c>
      <c r="G1047">
        <v>4.9769860000000001</v>
      </c>
      <c r="H1047">
        <v>233.28320400000001</v>
      </c>
      <c r="I1047">
        <v>8.6638350000000006</v>
      </c>
    </row>
    <row r="1048" spans="1:9" x14ac:dyDescent="0.25">
      <c r="A1048">
        <v>1047</v>
      </c>
    </row>
    <row r="1049" spans="1:9" x14ac:dyDescent="0.25">
      <c r="A1049">
        <v>1048</v>
      </c>
    </row>
    <row r="1050" spans="1:9" x14ac:dyDescent="0.25">
      <c r="A1050">
        <v>1049</v>
      </c>
    </row>
    <row r="1051" spans="1:9" x14ac:dyDescent="0.25">
      <c r="A1051">
        <v>1050</v>
      </c>
    </row>
    <row r="1052" spans="1:9" x14ac:dyDescent="0.25">
      <c r="A1052">
        <v>1051</v>
      </c>
    </row>
    <row r="1053" spans="1:9" x14ac:dyDescent="0.25">
      <c r="A1053">
        <v>1052</v>
      </c>
    </row>
    <row r="1054" spans="1:9" x14ac:dyDescent="0.25">
      <c r="A1054">
        <v>1053</v>
      </c>
      <c r="D1054">
        <v>209.37709000000001</v>
      </c>
      <c r="E1054">
        <v>6.8122949999999998</v>
      </c>
    </row>
    <row r="1055" spans="1:9" x14ac:dyDescent="0.25">
      <c r="A1055">
        <v>1054</v>
      </c>
      <c r="B1055">
        <v>207.37173799999999</v>
      </c>
      <c r="C1055">
        <v>5.7801020000000003</v>
      </c>
      <c r="D1055">
        <v>209.41397799999999</v>
      </c>
      <c r="E1055">
        <v>6.8209689999999998</v>
      </c>
    </row>
    <row r="1056" spans="1:9" x14ac:dyDescent="0.25">
      <c r="A1056">
        <v>1055</v>
      </c>
      <c r="B1056">
        <v>207.41836899999998</v>
      </c>
      <c r="C1056">
        <v>5.7684179999999996</v>
      </c>
      <c r="D1056">
        <v>209.430103</v>
      </c>
      <c r="E1056">
        <v>6.817806</v>
      </c>
    </row>
    <row r="1057" spans="1:9" x14ac:dyDescent="0.25">
      <c r="A1057">
        <v>1056</v>
      </c>
      <c r="B1057">
        <v>207.412757</v>
      </c>
      <c r="C1057">
        <v>5.763979</v>
      </c>
      <c r="D1057">
        <v>209.385513</v>
      </c>
      <c r="E1057">
        <v>6.8461730000000003</v>
      </c>
    </row>
    <row r="1058" spans="1:9" x14ac:dyDescent="0.25">
      <c r="A1058">
        <v>1057</v>
      </c>
      <c r="B1058">
        <v>207.41203999999999</v>
      </c>
      <c r="C1058">
        <v>5.8242339999999997</v>
      </c>
      <c r="D1058">
        <v>209.37709000000001</v>
      </c>
      <c r="E1058">
        <v>6.8122949999999998</v>
      </c>
    </row>
    <row r="1059" spans="1:9" x14ac:dyDescent="0.25">
      <c r="A1059">
        <v>1058</v>
      </c>
      <c r="B1059">
        <v>207.43382600000001</v>
      </c>
      <c r="C1059">
        <v>5.8412240000000004</v>
      </c>
      <c r="D1059">
        <v>209.37709000000001</v>
      </c>
      <c r="E1059">
        <v>6.8122949999999998</v>
      </c>
    </row>
    <row r="1060" spans="1:9" x14ac:dyDescent="0.25">
      <c r="A1060">
        <v>1059</v>
      </c>
      <c r="B1060">
        <v>207.37173799999999</v>
      </c>
      <c r="C1060">
        <v>5.7801020000000003</v>
      </c>
    </row>
    <row r="1061" spans="1:9" x14ac:dyDescent="0.25">
      <c r="A1061">
        <v>1060</v>
      </c>
      <c r="B1061">
        <v>207.37173799999999</v>
      </c>
      <c r="C1061">
        <v>5.7801020000000003</v>
      </c>
    </row>
    <row r="1062" spans="1:9" x14ac:dyDescent="0.25">
      <c r="A1062">
        <v>1061</v>
      </c>
    </row>
    <row r="1063" spans="1:9" x14ac:dyDescent="0.25">
      <c r="A1063">
        <v>1062</v>
      </c>
      <c r="F1063">
        <v>205.57648</v>
      </c>
      <c r="G1063">
        <v>4.9788779999999999</v>
      </c>
      <c r="H1063">
        <v>205.096889</v>
      </c>
      <c r="I1063">
        <v>8.1546420000000008</v>
      </c>
    </row>
    <row r="1064" spans="1:9" x14ac:dyDescent="0.25">
      <c r="A1064">
        <v>1063</v>
      </c>
      <c r="F1064">
        <v>205.613879</v>
      </c>
      <c r="G1064">
        <v>4.9775510000000001</v>
      </c>
      <c r="H1064">
        <v>205.07091800000001</v>
      </c>
      <c r="I1064">
        <v>8.1802550000000007</v>
      </c>
    </row>
    <row r="1065" spans="1:9" x14ac:dyDescent="0.25">
      <c r="A1065">
        <v>1064</v>
      </c>
      <c r="F1065">
        <v>205.596225</v>
      </c>
      <c r="G1065">
        <v>4.9595409999999998</v>
      </c>
      <c r="H1065">
        <v>205.086127</v>
      </c>
      <c r="I1065">
        <v>8.1596430000000009</v>
      </c>
    </row>
    <row r="1066" spans="1:9" x14ac:dyDescent="0.25">
      <c r="A1066">
        <v>1065</v>
      </c>
      <c r="F1066">
        <v>205.58826400000001</v>
      </c>
      <c r="G1066">
        <v>4.9621430000000002</v>
      </c>
      <c r="H1066">
        <v>205.09357399999999</v>
      </c>
      <c r="I1066">
        <v>8.1610200000000006</v>
      </c>
    </row>
    <row r="1067" spans="1:9" x14ac:dyDescent="0.25">
      <c r="A1067">
        <v>1066</v>
      </c>
      <c r="F1067">
        <v>205.59204</v>
      </c>
      <c r="G1067">
        <v>4.9791840000000001</v>
      </c>
      <c r="H1067">
        <v>205.14036099999998</v>
      </c>
      <c r="I1067">
        <v>8.1704600000000003</v>
      </c>
    </row>
    <row r="1068" spans="1:9" x14ac:dyDescent="0.25">
      <c r="A1068">
        <v>1067</v>
      </c>
      <c r="F1068">
        <v>205.57648</v>
      </c>
      <c r="G1068">
        <v>4.9788779999999999</v>
      </c>
      <c r="H1068">
        <v>205.096889</v>
      </c>
      <c r="I1068">
        <v>8.1546420000000008</v>
      </c>
    </row>
    <row r="1069" spans="1:9" x14ac:dyDescent="0.25">
      <c r="A1069">
        <v>1068</v>
      </c>
      <c r="H1069">
        <v>205.094539</v>
      </c>
      <c r="I1069">
        <v>8.1361229999999995</v>
      </c>
    </row>
    <row r="1070" spans="1:9" x14ac:dyDescent="0.25">
      <c r="A1070">
        <v>1069</v>
      </c>
    </row>
    <row r="1071" spans="1:9" x14ac:dyDescent="0.25">
      <c r="A1071">
        <v>1070</v>
      </c>
    </row>
    <row r="1072" spans="1:9" x14ac:dyDescent="0.25">
      <c r="A1072">
        <v>1071</v>
      </c>
    </row>
    <row r="1073" spans="1:9" x14ac:dyDescent="0.25">
      <c r="A1073">
        <v>1072</v>
      </c>
      <c r="D1073">
        <v>180.45888099999999</v>
      </c>
      <c r="E1073">
        <v>8.1865819999999996</v>
      </c>
    </row>
    <row r="1074" spans="1:9" x14ac:dyDescent="0.25">
      <c r="A1074">
        <v>1073</v>
      </c>
      <c r="D1074">
        <v>180.50540999999998</v>
      </c>
      <c r="E1074">
        <v>8.2285199999999996</v>
      </c>
    </row>
    <row r="1075" spans="1:9" x14ac:dyDescent="0.25">
      <c r="A1075">
        <v>1074</v>
      </c>
      <c r="B1075">
        <v>176.963266</v>
      </c>
      <c r="C1075">
        <v>6.7899479999999999</v>
      </c>
      <c r="D1075">
        <v>180.48923600000001</v>
      </c>
      <c r="E1075">
        <v>8.1931119999999993</v>
      </c>
    </row>
    <row r="1076" spans="1:9" x14ac:dyDescent="0.25">
      <c r="A1076">
        <v>1075</v>
      </c>
      <c r="B1076">
        <v>176.963266</v>
      </c>
      <c r="C1076">
        <v>6.7899479999999999</v>
      </c>
      <c r="D1076">
        <v>180.480819</v>
      </c>
      <c r="E1076">
        <v>8.1679089999999999</v>
      </c>
    </row>
    <row r="1077" spans="1:9" x14ac:dyDescent="0.25">
      <c r="A1077">
        <v>1076</v>
      </c>
      <c r="B1077">
        <v>176.94398000000001</v>
      </c>
      <c r="C1077">
        <v>6.75</v>
      </c>
      <c r="D1077">
        <v>180.47714400000001</v>
      </c>
      <c r="E1077">
        <v>8.157959</v>
      </c>
    </row>
    <row r="1078" spans="1:9" x14ac:dyDescent="0.25">
      <c r="A1078">
        <v>1077</v>
      </c>
      <c r="B1078">
        <v>176.91979700000002</v>
      </c>
      <c r="C1078">
        <v>6.7487240000000002</v>
      </c>
      <c r="D1078">
        <v>180.480052</v>
      </c>
      <c r="E1078">
        <v>8.1950000000000003</v>
      </c>
    </row>
    <row r="1079" spans="1:9" x14ac:dyDescent="0.25">
      <c r="A1079">
        <v>1078</v>
      </c>
      <c r="B1079">
        <v>176.97112200000001</v>
      </c>
      <c r="C1079">
        <v>6.8212760000000001</v>
      </c>
      <c r="D1079">
        <v>180.45888099999999</v>
      </c>
      <c r="E1079">
        <v>8.1865819999999996</v>
      </c>
    </row>
    <row r="1080" spans="1:9" x14ac:dyDescent="0.25">
      <c r="A1080">
        <v>1079</v>
      </c>
      <c r="B1080">
        <v>177.04311300000001</v>
      </c>
      <c r="C1080">
        <v>6.8816329999999999</v>
      </c>
    </row>
    <row r="1081" spans="1:9" x14ac:dyDescent="0.25">
      <c r="A1081">
        <v>1080</v>
      </c>
      <c r="B1081">
        <v>176.963266</v>
      </c>
      <c r="C1081">
        <v>6.7899479999999999</v>
      </c>
    </row>
    <row r="1082" spans="1:9" x14ac:dyDescent="0.25">
      <c r="A1082">
        <v>1081</v>
      </c>
      <c r="F1082">
        <v>175.939235</v>
      </c>
      <c r="G1082">
        <v>6.0094390000000004</v>
      </c>
      <c r="H1082">
        <v>175.347961</v>
      </c>
      <c r="I1082">
        <v>10.146224</v>
      </c>
    </row>
    <row r="1083" spans="1:9" x14ac:dyDescent="0.25">
      <c r="A1083">
        <v>1082</v>
      </c>
      <c r="F1083">
        <v>175.98107299999998</v>
      </c>
      <c r="G1083">
        <v>6.0328059999999999</v>
      </c>
      <c r="H1083">
        <v>175.33602300000001</v>
      </c>
      <c r="I1083">
        <v>10.148929000000001</v>
      </c>
    </row>
    <row r="1084" spans="1:9" x14ac:dyDescent="0.25">
      <c r="A1084">
        <v>1083</v>
      </c>
      <c r="F1084">
        <v>175.94796099999999</v>
      </c>
      <c r="G1084">
        <v>6.0040310000000003</v>
      </c>
      <c r="H1084">
        <v>175.35923700000001</v>
      </c>
      <c r="I1084">
        <v>10.161020000000001</v>
      </c>
    </row>
    <row r="1085" spans="1:9" x14ac:dyDescent="0.25">
      <c r="A1085">
        <v>1084</v>
      </c>
      <c r="F1085">
        <v>175.96933899999999</v>
      </c>
      <c r="G1085">
        <v>5.9779590000000002</v>
      </c>
      <c r="H1085">
        <v>175.37826699999999</v>
      </c>
      <c r="I1085">
        <v>10.235918</v>
      </c>
    </row>
    <row r="1086" spans="1:9" x14ac:dyDescent="0.25">
      <c r="A1086">
        <v>1085</v>
      </c>
      <c r="F1086">
        <v>175.987809</v>
      </c>
      <c r="G1086">
        <v>5.8876530000000002</v>
      </c>
      <c r="H1086">
        <v>175.402602</v>
      </c>
      <c r="I1086">
        <v>10.240765</v>
      </c>
    </row>
    <row r="1087" spans="1:9" x14ac:dyDescent="0.25">
      <c r="A1087">
        <v>1086</v>
      </c>
      <c r="F1087">
        <v>175.939235</v>
      </c>
      <c r="G1087">
        <v>6.0094390000000004</v>
      </c>
      <c r="H1087">
        <v>175.347961</v>
      </c>
      <c r="I1087">
        <v>10.146224</v>
      </c>
    </row>
    <row r="1088" spans="1:9" x14ac:dyDescent="0.25">
      <c r="A1088">
        <v>1087</v>
      </c>
      <c r="H1088">
        <v>175.347961</v>
      </c>
      <c r="I1088">
        <v>10.146224</v>
      </c>
    </row>
    <row r="1089" spans="1:9" x14ac:dyDescent="0.25">
      <c r="A1089">
        <v>1088</v>
      </c>
    </row>
    <row r="1090" spans="1:9" x14ac:dyDescent="0.25">
      <c r="A1090">
        <v>1089</v>
      </c>
    </row>
    <row r="1091" spans="1:9" x14ac:dyDescent="0.25">
      <c r="A1091">
        <v>1090</v>
      </c>
    </row>
    <row r="1092" spans="1:9" x14ac:dyDescent="0.25">
      <c r="A1092">
        <v>1091</v>
      </c>
    </row>
    <row r="1093" spans="1:9" x14ac:dyDescent="0.25">
      <c r="A1093">
        <v>1092</v>
      </c>
    </row>
    <row r="1094" spans="1:9" x14ac:dyDescent="0.25">
      <c r="A1094">
        <v>1093</v>
      </c>
    </row>
    <row r="1095" spans="1:9" x14ac:dyDescent="0.25">
      <c r="A1095">
        <v>1094</v>
      </c>
    </row>
    <row r="1096" spans="1:9" x14ac:dyDescent="0.25">
      <c r="A1096">
        <v>1095</v>
      </c>
      <c r="B1096">
        <v>149.82525699999999</v>
      </c>
      <c r="C1096">
        <v>7.2322959999999998</v>
      </c>
    </row>
    <row r="1097" spans="1:9" x14ac:dyDescent="0.25">
      <c r="A1097">
        <v>1096</v>
      </c>
      <c r="B1097">
        <v>149.82525699999999</v>
      </c>
      <c r="C1097">
        <v>7.2322959999999998</v>
      </c>
    </row>
    <row r="1098" spans="1:9" x14ac:dyDescent="0.25">
      <c r="A1098">
        <v>1097</v>
      </c>
      <c r="B1098">
        <v>149.82525699999999</v>
      </c>
      <c r="C1098">
        <v>7.2322959999999998</v>
      </c>
      <c r="D1098">
        <v>136.097059</v>
      </c>
      <c r="E1098">
        <v>6.8778560000000004</v>
      </c>
    </row>
    <row r="1099" spans="1:9" x14ac:dyDescent="0.25">
      <c r="A1099">
        <v>1098</v>
      </c>
      <c r="B1099">
        <v>149.82525699999999</v>
      </c>
      <c r="C1099">
        <v>7.2322959999999998</v>
      </c>
      <c r="D1099">
        <v>136.097059</v>
      </c>
      <c r="E1099">
        <v>6.8778560000000004</v>
      </c>
    </row>
    <row r="1100" spans="1:9" x14ac:dyDescent="0.25">
      <c r="A1100">
        <v>1099</v>
      </c>
      <c r="B1100">
        <v>149.82525699999999</v>
      </c>
      <c r="C1100">
        <v>7.2322959999999998</v>
      </c>
      <c r="D1100">
        <v>136.04153200000002</v>
      </c>
      <c r="E1100">
        <v>6.808433</v>
      </c>
    </row>
    <row r="1101" spans="1:9" x14ac:dyDescent="0.25">
      <c r="A1101">
        <v>1100</v>
      </c>
      <c r="B1101">
        <v>149.82525699999999</v>
      </c>
      <c r="C1101">
        <v>7.2322959999999998</v>
      </c>
      <c r="D1101">
        <v>136.07825300000002</v>
      </c>
      <c r="E1101">
        <v>6.882752</v>
      </c>
    </row>
    <row r="1102" spans="1:9" x14ac:dyDescent="0.25">
      <c r="A1102">
        <v>1101</v>
      </c>
      <c r="D1102">
        <v>136.097059</v>
      </c>
      <c r="E1102">
        <v>6.8778560000000004</v>
      </c>
    </row>
    <row r="1103" spans="1:9" x14ac:dyDescent="0.25">
      <c r="A1103">
        <v>1102</v>
      </c>
    </row>
    <row r="1104" spans="1:9" x14ac:dyDescent="0.25">
      <c r="A1104">
        <v>1103</v>
      </c>
      <c r="F1104">
        <v>134.08502800000002</v>
      </c>
      <c r="G1104">
        <v>4.8217179999999997</v>
      </c>
      <c r="H1104">
        <v>134.51073300000002</v>
      </c>
      <c r="I1104">
        <v>8.3487650000000002</v>
      </c>
    </row>
    <row r="1105" spans="1:9" x14ac:dyDescent="0.25">
      <c r="A1105">
        <v>1104</v>
      </c>
      <c r="F1105">
        <v>134.112471</v>
      </c>
      <c r="G1105">
        <v>4.7612519999999998</v>
      </c>
      <c r="H1105">
        <v>134.72020499999999</v>
      </c>
      <c r="I1105">
        <v>8.3782429999999994</v>
      </c>
    </row>
    <row r="1106" spans="1:9" x14ac:dyDescent="0.25">
      <c r="A1106">
        <v>1105</v>
      </c>
      <c r="F1106">
        <v>134.17970800000001</v>
      </c>
      <c r="G1106">
        <v>4.6665179999999999</v>
      </c>
      <c r="H1106">
        <v>134.69759200000001</v>
      </c>
      <c r="I1106">
        <v>8.4453230000000001</v>
      </c>
    </row>
    <row r="1107" spans="1:9" x14ac:dyDescent="0.25">
      <c r="A1107">
        <v>1106</v>
      </c>
      <c r="F1107">
        <v>134.28559300000001</v>
      </c>
      <c r="G1107">
        <v>4.5961569999999998</v>
      </c>
      <c r="H1107">
        <v>134.76139600000002</v>
      </c>
      <c r="I1107">
        <v>8.4865189999999995</v>
      </c>
    </row>
    <row r="1108" spans="1:9" x14ac:dyDescent="0.25">
      <c r="A1108">
        <v>1107</v>
      </c>
      <c r="F1108">
        <v>134.08502800000002</v>
      </c>
      <c r="G1108">
        <v>4.8217179999999997</v>
      </c>
      <c r="H1108">
        <v>134.51073300000002</v>
      </c>
      <c r="I1108">
        <v>8.3487650000000002</v>
      </c>
    </row>
    <row r="1109" spans="1:9" x14ac:dyDescent="0.25">
      <c r="A1109">
        <v>1108</v>
      </c>
    </row>
    <row r="1110" spans="1:9" x14ac:dyDescent="0.25">
      <c r="A1110">
        <v>1109</v>
      </c>
    </row>
    <row r="1111" spans="1:9" x14ac:dyDescent="0.25">
      <c r="A1111">
        <v>1110</v>
      </c>
    </row>
    <row r="1112" spans="1:9" x14ac:dyDescent="0.25">
      <c r="A1112">
        <v>1111</v>
      </c>
    </row>
    <row r="1113" spans="1:9" x14ac:dyDescent="0.25">
      <c r="A1113">
        <v>1112</v>
      </c>
    </row>
    <row r="1114" spans="1:9" x14ac:dyDescent="0.25">
      <c r="A1114">
        <v>1113</v>
      </c>
    </row>
    <row r="1115" spans="1:9" x14ac:dyDescent="0.25">
      <c r="A1115">
        <v>1114</v>
      </c>
    </row>
    <row r="1116" spans="1:9" x14ac:dyDescent="0.25">
      <c r="A1116">
        <v>1115</v>
      </c>
    </row>
    <row r="1117" spans="1:9" x14ac:dyDescent="0.25">
      <c r="A1117">
        <v>1116</v>
      </c>
      <c r="B1117">
        <v>101.223009</v>
      </c>
      <c r="C1117">
        <v>6.3705400000000001</v>
      </c>
    </row>
    <row r="1118" spans="1:9" x14ac:dyDescent="0.25">
      <c r="A1118">
        <v>1117</v>
      </c>
      <c r="B1118">
        <v>101.20280100000001</v>
      </c>
      <c r="C1118">
        <v>6.3578840000000003</v>
      </c>
    </row>
    <row r="1119" spans="1:9" x14ac:dyDescent="0.25">
      <c r="A1119">
        <v>1118</v>
      </c>
      <c r="B1119">
        <v>101.22379100000001</v>
      </c>
      <c r="C1119">
        <v>6.3321569999999996</v>
      </c>
      <c r="D1119">
        <v>97.133645999999999</v>
      </c>
      <c r="E1119">
        <v>7.4699590000000002</v>
      </c>
    </row>
    <row r="1120" spans="1:9" x14ac:dyDescent="0.25">
      <c r="A1120">
        <v>1119</v>
      </c>
      <c r="B1120">
        <v>101.19650100000001</v>
      </c>
      <c r="C1120">
        <v>6.3437710000000003</v>
      </c>
      <c r="D1120">
        <v>97.121880000000004</v>
      </c>
      <c r="E1120">
        <v>7.4713130000000003</v>
      </c>
    </row>
    <row r="1121" spans="1:9" x14ac:dyDescent="0.25">
      <c r="A1121">
        <v>1120</v>
      </c>
      <c r="B1121">
        <v>101.23550800000001</v>
      </c>
      <c r="C1121">
        <v>6.3515829999999998</v>
      </c>
      <c r="D1121">
        <v>97.15692700000001</v>
      </c>
      <c r="E1121">
        <v>7.477824</v>
      </c>
    </row>
    <row r="1122" spans="1:9" x14ac:dyDescent="0.25">
      <c r="A1122">
        <v>1121</v>
      </c>
      <c r="B1122">
        <v>101.223009</v>
      </c>
      <c r="C1122">
        <v>6.3705400000000001</v>
      </c>
      <c r="D1122">
        <v>97.099119000000002</v>
      </c>
      <c r="E1122">
        <v>7.4824070000000003</v>
      </c>
    </row>
    <row r="1123" spans="1:9" x14ac:dyDescent="0.25">
      <c r="A1123">
        <v>1122</v>
      </c>
      <c r="D1123">
        <v>97.133645999999999</v>
      </c>
      <c r="E1123">
        <v>7.4699590000000002</v>
      </c>
    </row>
    <row r="1124" spans="1:9" x14ac:dyDescent="0.25">
      <c r="A1124">
        <v>1123</v>
      </c>
    </row>
    <row r="1125" spans="1:9" x14ac:dyDescent="0.25">
      <c r="A1125">
        <v>1124</v>
      </c>
      <c r="F1125">
        <v>95.910902000000007</v>
      </c>
      <c r="G1125">
        <v>4.9261910000000002</v>
      </c>
      <c r="H1125">
        <v>95.771067000000002</v>
      </c>
      <c r="I1125">
        <v>8.6349999999999998</v>
      </c>
    </row>
    <row r="1126" spans="1:9" x14ac:dyDescent="0.25">
      <c r="A1126">
        <v>1125</v>
      </c>
      <c r="F1126">
        <v>95.917255000000011</v>
      </c>
      <c r="G1126">
        <v>4.9174410000000002</v>
      </c>
      <c r="H1126">
        <v>95.803251000000003</v>
      </c>
      <c r="I1126">
        <v>8.5687540000000002</v>
      </c>
    </row>
    <row r="1127" spans="1:9" x14ac:dyDescent="0.25">
      <c r="A1127">
        <v>1126</v>
      </c>
      <c r="F1127">
        <v>95.916422000000011</v>
      </c>
      <c r="G1127">
        <v>4.8879640000000002</v>
      </c>
      <c r="H1127">
        <v>95.862467000000009</v>
      </c>
      <c r="I1127">
        <v>8.5877110000000005</v>
      </c>
    </row>
    <row r="1128" spans="1:9" x14ac:dyDescent="0.25">
      <c r="A1128">
        <v>1127</v>
      </c>
      <c r="F1128">
        <v>95.908609000000013</v>
      </c>
      <c r="G1128">
        <v>4.9256710000000004</v>
      </c>
      <c r="H1128">
        <v>95.845697000000001</v>
      </c>
      <c r="I1128">
        <v>8.5996369999999995</v>
      </c>
    </row>
    <row r="1129" spans="1:9" x14ac:dyDescent="0.25">
      <c r="A1129">
        <v>1128</v>
      </c>
      <c r="F1129">
        <v>95.85647800000001</v>
      </c>
      <c r="G1129">
        <v>4.8815059999999999</v>
      </c>
      <c r="H1129">
        <v>95.781586000000004</v>
      </c>
      <c r="I1129">
        <v>8.6323969999999992</v>
      </c>
    </row>
    <row r="1130" spans="1:9" x14ac:dyDescent="0.25">
      <c r="A1130">
        <v>1129</v>
      </c>
      <c r="F1130">
        <v>95.910902000000007</v>
      </c>
      <c r="G1130">
        <v>4.9261910000000002</v>
      </c>
      <c r="H1130">
        <v>95.771067000000002</v>
      </c>
      <c r="I1130">
        <v>8.6349999999999998</v>
      </c>
    </row>
    <row r="1131" spans="1:9" x14ac:dyDescent="0.25">
      <c r="A1131">
        <v>1130</v>
      </c>
    </row>
    <row r="1132" spans="1:9" x14ac:dyDescent="0.25">
      <c r="A1132">
        <v>1131</v>
      </c>
    </row>
    <row r="1133" spans="1:9" x14ac:dyDescent="0.25">
      <c r="A1133">
        <v>1132</v>
      </c>
    </row>
    <row r="1134" spans="1:9" x14ac:dyDescent="0.25">
      <c r="A1134">
        <v>1133</v>
      </c>
    </row>
    <row r="1135" spans="1:9" x14ac:dyDescent="0.25">
      <c r="A1135">
        <v>1134</v>
      </c>
      <c r="B1135">
        <v>71.894497000000001</v>
      </c>
      <c r="C1135">
        <v>6.5787060000000004</v>
      </c>
    </row>
    <row r="1136" spans="1:9" x14ac:dyDescent="0.25">
      <c r="A1136">
        <v>1135</v>
      </c>
      <c r="B1136">
        <v>71.858040000000003</v>
      </c>
      <c r="C1136">
        <v>6.5184490000000004</v>
      </c>
      <c r="D1136">
        <v>68.315372000000011</v>
      </c>
      <c r="E1136">
        <v>7.1513929999999997</v>
      </c>
    </row>
    <row r="1137" spans="1:9" x14ac:dyDescent="0.25">
      <c r="A1137">
        <v>1136</v>
      </c>
      <c r="B1137">
        <v>71.934026000000003</v>
      </c>
      <c r="C1137">
        <v>6.5352709999999998</v>
      </c>
      <c r="D1137">
        <v>68.346531000000013</v>
      </c>
      <c r="E1137">
        <v>7.1031329999999997</v>
      </c>
    </row>
    <row r="1138" spans="1:9" x14ac:dyDescent="0.25">
      <c r="A1138">
        <v>1137</v>
      </c>
      <c r="B1138">
        <v>71.908819000000008</v>
      </c>
      <c r="C1138">
        <v>6.5432389999999998</v>
      </c>
      <c r="D1138">
        <v>68.347633000000002</v>
      </c>
      <c r="E1138">
        <v>7.1148160000000003</v>
      </c>
    </row>
    <row r="1139" spans="1:9" x14ac:dyDescent="0.25">
      <c r="A1139">
        <v>1138</v>
      </c>
      <c r="B1139">
        <v>71.920381000000006</v>
      </c>
      <c r="C1139">
        <v>6.5554259999999998</v>
      </c>
      <c r="D1139">
        <v>68.332317000000018</v>
      </c>
      <c r="E1139">
        <v>7.0908699999999998</v>
      </c>
    </row>
    <row r="1140" spans="1:9" x14ac:dyDescent="0.25">
      <c r="A1140">
        <v>1139</v>
      </c>
      <c r="B1140">
        <v>71.894497000000001</v>
      </c>
      <c r="C1140">
        <v>6.5787060000000004</v>
      </c>
      <c r="D1140">
        <v>68.317318000000014</v>
      </c>
      <c r="E1140">
        <v>7.0688709999999997</v>
      </c>
    </row>
    <row r="1141" spans="1:9" x14ac:dyDescent="0.25">
      <c r="A1141">
        <v>1140</v>
      </c>
      <c r="D1141">
        <v>68.315372000000011</v>
      </c>
      <c r="E1141">
        <v>7.1513929999999997</v>
      </c>
    </row>
    <row r="1142" spans="1:9" x14ac:dyDescent="0.25">
      <c r="A1142">
        <v>1141</v>
      </c>
    </row>
    <row r="1143" spans="1:9" x14ac:dyDescent="0.25">
      <c r="A1143">
        <v>1142</v>
      </c>
      <c r="F1143">
        <v>66.173756000000012</v>
      </c>
      <c r="G1143">
        <v>5.031142</v>
      </c>
    </row>
    <row r="1144" spans="1:9" x14ac:dyDescent="0.25">
      <c r="A1144">
        <v>1143</v>
      </c>
      <c r="F1144">
        <v>66.216072000000011</v>
      </c>
      <c r="G1144">
        <v>5.0137749999999999</v>
      </c>
      <c r="H1144">
        <v>65.76572800000001</v>
      </c>
      <c r="I1144">
        <v>8.6227330000000002</v>
      </c>
    </row>
    <row r="1145" spans="1:9" x14ac:dyDescent="0.25">
      <c r="A1145">
        <v>1144</v>
      </c>
      <c r="F1145">
        <v>66.16759900000001</v>
      </c>
      <c r="G1145">
        <v>4.9958289999999996</v>
      </c>
      <c r="H1145">
        <v>65.713833000000008</v>
      </c>
      <c r="I1145">
        <v>8.6569950000000002</v>
      </c>
    </row>
    <row r="1146" spans="1:9" x14ac:dyDescent="0.25">
      <c r="A1146">
        <v>1145</v>
      </c>
      <c r="F1146">
        <v>66.101864000000006</v>
      </c>
      <c r="G1146">
        <v>4.9427260000000004</v>
      </c>
      <c r="H1146">
        <v>65.659519000000017</v>
      </c>
      <c r="I1146">
        <v>8.6809410000000007</v>
      </c>
    </row>
    <row r="1147" spans="1:9" x14ac:dyDescent="0.25">
      <c r="A1147">
        <v>1146</v>
      </c>
      <c r="F1147">
        <v>66.167915000000022</v>
      </c>
      <c r="G1147">
        <v>4.9436739999999997</v>
      </c>
      <c r="H1147">
        <v>65.694416000000018</v>
      </c>
      <c r="I1147">
        <v>8.6708879999999997</v>
      </c>
    </row>
    <row r="1148" spans="1:9" x14ac:dyDescent="0.25">
      <c r="A1148">
        <v>1147</v>
      </c>
      <c r="F1148">
        <v>66.169598000000008</v>
      </c>
      <c r="G1148">
        <v>4.9813559999999999</v>
      </c>
      <c r="H1148">
        <v>65.711517000000015</v>
      </c>
      <c r="I1148">
        <v>8.6614149999999999</v>
      </c>
    </row>
    <row r="1149" spans="1:9" x14ac:dyDescent="0.25">
      <c r="A1149">
        <v>1148</v>
      </c>
      <c r="F1149">
        <v>66.173756000000012</v>
      </c>
      <c r="G1149">
        <v>5.031142</v>
      </c>
      <c r="H1149">
        <v>65.772568000000007</v>
      </c>
      <c r="I1149">
        <v>8.7933029999999999</v>
      </c>
    </row>
    <row r="1150" spans="1:9" x14ac:dyDescent="0.25">
      <c r="A1150">
        <v>1149</v>
      </c>
      <c r="H1150">
        <v>65.76572800000001</v>
      </c>
      <c r="I1150">
        <v>8.6227330000000002</v>
      </c>
    </row>
    <row r="1151" spans="1:9" x14ac:dyDescent="0.25">
      <c r="A1151">
        <v>1150</v>
      </c>
    </row>
    <row r="1152" spans="1:9" x14ac:dyDescent="0.25">
      <c r="A1152">
        <v>1151</v>
      </c>
    </row>
    <row r="1153" spans="1:9" x14ac:dyDescent="0.25">
      <c r="A1153">
        <v>1152</v>
      </c>
    </row>
    <row r="1154" spans="1:9" x14ac:dyDescent="0.25">
      <c r="A1154">
        <v>1153</v>
      </c>
      <c r="B1154">
        <v>41.350502000000013</v>
      </c>
      <c r="C1154">
        <v>6.3555950000000001</v>
      </c>
    </row>
    <row r="1155" spans="1:9" x14ac:dyDescent="0.25">
      <c r="A1155">
        <v>1154</v>
      </c>
      <c r="B1155">
        <v>41.333977000000012</v>
      </c>
      <c r="C1155">
        <v>6.359121</v>
      </c>
      <c r="D1155">
        <v>38.87047900000001</v>
      </c>
      <c r="E1155">
        <v>7.7333080000000001</v>
      </c>
    </row>
    <row r="1156" spans="1:9" x14ac:dyDescent="0.25">
      <c r="A1156">
        <v>1155</v>
      </c>
      <c r="B1156">
        <v>41.292923000000009</v>
      </c>
      <c r="C1156">
        <v>6.367858</v>
      </c>
      <c r="D1156">
        <v>38.833588000000013</v>
      </c>
      <c r="E1156">
        <v>7.7266240000000002</v>
      </c>
    </row>
    <row r="1157" spans="1:9" x14ac:dyDescent="0.25">
      <c r="A1157">
        <v>1156</v>
      </c>
      <c r="B1157">
        <v>41.37492000000001</v>
      </c>
      <c r="C1157">
        <v>6.4286969999999997</v>
      </c>
      <c r="D1157">
        <v>38.833168000000015</v>
      </c>
      <c r="E1157">
        <v>7.733098</v>
      </c>
    </row>
    <row r="1158" spans="1:9" x14ac:dyDescent="0.25">
      <c r="A1158">
        <v>1157</v>
      </c>
      <c r="B1158">
        <v>41.332447000000009</v>
      </c>
      <c r="C1158">
        <v>6.4354849999999999</v>
      </c>
      <c r="D1158">
        <v>38.832271000000013</v>
      </c>
      <c r="E1158">
        <v>7.7375179999999997</v>
      </c>
    </row>
    <row r="1159" spans="1:9" x14ac:dyDescent="0.25">
      <c r="A1159">
        <v>1158</v>
      </c>
      <c r="B1159">
        <v>41.364132000000012</v>
      </c>
      <c r="C1159">
        <v>6.4912190000000001</v>
      </c>
      <c r="D1159">
        <v>38.797802000000011</v>
      </c>
      <c r="E1159">
        <v>7.7294140000000002</v>
      </c>
    </row>
    <row r="1160" spans="1:9" x14ac:dyDescent="0.25">
      <c r="A1160">
        <v>1159</v>
      </c>
      <c r="B1160">
        <v>41.350502000000013</v>
      </c>
      <c r="C1160">
        <v>6.3555950000000001</v>
      </c>
      <c r="D1160">
        <v>38.782432000000014</v>
      </c>
      <c r="E1160">
        <v>7.7009939999999997</v>
      </c>
    </row>
    <row r="1161" spans="1:9" x14ac:dyDescent="0.25">
      <c r="A1161">
        <v>1160</v>
      </c>
      <c r="D1161">
        <v>38.782066000000015</v>
      </c>
      <c r="E1161">
        <v>7.7298879999999999</v>
      </c>
    </row>
    <row r="1162" spans="1:9" x14ac:dyDescent="0.25">
      <c r="A1162">
        <v>1161</v>
      </c>
      <c r="D1162">
        <v>38.87047900000001</v>
      </c>
      <c r="E1162">
        <v>7.7333080000000001</v>
      </c>
    </row>
    <row r="1163" spans="1:9" x14ac:dyDescent="0.25">
      <c r="A1163">
        <v>1162</v>
      </c>
    </row>
    <row r="1164" spans="1:9" x14ac:dyDescent="0.25">
      <c r="A1164">
        <v>1163</v>
      </c>
    </row>
    <row r="1165" spans="1:9" x14ac:dyDescent="0.25">
      <c r="A1165">
        <v>1164</v>
      </c>
      <c r="H1165">
        <v>34.816654000000014</v>
      </c>
      <c r="I1165">
        <v>9.4174249999999997</v>
      </c>
    </row>
    <row r="1166" spans="1:9" x14ac:dyDescent="0.25">
      <c r="A1166">
        <v>1165</v>
      </c>
      <c r="F1166">
        <v>33.96959300000001</v>
      </c>
      <c r="G1166">
        <v>6.3960670000000004</v>
      </c>
      <c r="H1166">
        <v>34.897964000000016</v>
      </c>
      <c r="I1166">
        <v>9.4200569999999999</v>
      </c>
    </row>
    <row r="1167" spans="1:9" x14ac:dyDescent="0.25">
      <c r="A1167">
        <v>1166</v>
      </c>
      <c r="F1167">
        <v>33.947227000000012</v>
      </c>
      <c r="G1167">
        <v>6.4235389999999999</v>
      </c>
      <c r="H1167">
        <v>34.847231000000008</v>
      </c>
      <c r="I1167">
        <v>9.4214260000000003</v>
      </c>
    </row>
    <row r="1168" spans="1:9" x14ac:dyDescent="0.25">
      <c r="A1168">
        <v>1167</v>
      </c>
      <c r="F1168">
        <v>33.964540000000014</v>
      </c>
      <c r="G1168">
        <v>6.4315910000000001</v>
      </c>
      <c r="H1168">
        <v>34.845335000000013</v>
      </c>
      <c r="I1168">
        <v>9.4102150000000009</v>
      </c>
    </row>
    <row r="1169" spans="1:11" x14ac:dyDescent="0.25">
      <c r="A1169">
        <v>1168</v>
      </c>
      <c r="F1169">
        <v>33.947491000000014</v>
      </c>
      <c r="G1169">
        <v>6.4325390000000002</v>
      </c>
      <c r="H1169">
        <v>34.905910000000013</v>
      </c>
      <c r="I1169">
        <v>9.4049010000000006</v>
      </c>
    </row>
    <row r="1170" spans="1:11" x14ac:dyDescent="0.25">
      <c r="A1170">
        <v>1169</v>
      </c>
      <c r="F1170">
        <v>33.906017000000013</v>
      </c>
      <c r="G1170">
        <v>6.4205389999999998</v>
      </c>
      <c r="H1170">
        <v>34.84123000000001</v>
      </c>
      <c r="I1170">
        <v>9.4253719999999994</v>
      </c>
    </row>
    <row r="1171" spans="1:11" x14ac:dyDescent="0.25">
      <c r="A1171">
        <v>1170</v>
      </c>
      <c r="F1171">
        <v>33.905649000000011</v>
      </c>
      <c r="G1171">
        <v>6.408855</v>
      </c>
      <c r="H1171">
        <v>34.849968000000011</v>
      </c>
      <c r="I1171">
        <v>9.4461080000000006</v>
      </c>
    </row>
    <row r="1172" spans="1:11" x14ac:dyDescent="0.25">
      <c r="A1172">
        <v>1171</v>
      </c>
      <c r="B1172">
        <v>18.354775000000011</v>
      </c>
      <c r="C1172">
        <v>7.7078360000000004</v>
      </c>
      <c r="F1172">
        <v>33.96959300000001</v>
      </c>
      <c r="G1172">
        <v>6.3960670000000004</v>
      </c>
      <c r="H1172">
        <v>34.825863000000012</v>
      </c>
      <c r="I1172">
        <v>9.3971630000000008</v>
      </c>
    </row>
    <row r="1173" spans="1:11" x14ac:dyDescent="0.25">
      <c r="A1173">
        <v>1172</v>
      </c>
      <c r="B1173">
        <v>18.354775000000011</v>
      </c>
      <c r="C1173">
        <v>7.7078360000000004</v>
      </c>
      <c r="F1173">
        <v>33.973963000000012</v>
      </c>
      <c r="G1173">
        <v>6.3491220000000004</v>
      </c>
    </row>
    <row r="1174" spans="1:11" x14ac:dyDescent="0.25">
      <c r="A1174">
        <v>1173</v>
      </c>
      <c r="B1174">
        <v>18.354775000000011</v>
      </c>
      <c r="C1174">
        <v>7.7078360000000004</v>
      </c>
    </row>
    <row r="1175" spans="1:11" x14ac:dyDescent="0.25">
      <c r="A1175">
        <v>1174</v>
      </c>
      <c r="B1175">
        <v>18.354775000000011</v>
      </c>
      <c r="C1175">
        <v>7.7078360000000004</v>
      </c>
      <c r="D1175">
        <v>15.91538400000001</v>
      </c>
      <c r="E1175">
        <v>8.9177160000000004</v>
      </c>
      <c r="J1175">
        <v>39.040420000000012</v>
      </c>
      <c r="K1175">
        <v>13.547618</v>
      </c>
    </row>
    <row r="1176" spans="1:11" x14ac:dyDescent="0.25">
      <c r="A1176">
        <v>1175</v>
      </c>
    </row>
    <row r="1177" spans="1:11" x14ac:dyDescent="0.25">
      <c r="A1177">
        <v>1176</v>
      </c>
    </row>
    <row r="1178" spans="1:11" x14ac:dyDescent="0.25">
      <c r="A1178">
        <v>1177</v>
      </c>
    </row>
    <row r="1179" spans="1:11" x14ac:dyDescent="0.25">
      <c r="A1179">
        <v>1178</v>
      </c>
    </row>
    <row r="1180" spans="1:11" x14ac:dyDescent="0.25">
      <c r="A1180">
        <v>1179</v>
      </c>
    </row>
    <row r="1181" spans="1:11" x14ac:dyDescent="0.25">
      <c r="A1181">
        <v>1180</v>
      </c>
    </row>
    <row r="1182" spans="1:11" x14ac:dyDescent="0.25">
      <c r="A1182">
        <v>1181</v>
      </c>
    </row>
    <row r="1183" spans="1:11" x14ac:dyDescent="0.25">
      <c r="A1183">
        <v>1182</v>
      </c>
    </row>
    <row r="1184" spans="1:1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1" x14ac:dyDescent="0.25">
      <c r="A1201">
        <v>1200</v>
      </c>
    </row>
    <row r="1202" spans="1:11" x14ac:dyDescent="0.25">
      <c r="A1202">
        <v>1201</v>
      </c>
    </row>
    <row r="1203" spans="1:11" x14ac:dyDescent="0.25">
      <c r="A1203">
        <v>1202</v>
      </c>
    </row>
    <row r="1204" spans="1:11" x14ac:dyDescent="0.25">
      <c r="A1204">
        <v>1203</v>
      </c>
    </row>
    <row r="1205" spans="1:11" x14ac:dyDescent="0.25">
      <c r="A1205">
        <v>1204</v>
      </c>
    </row>
    <row r="1206" spans="1:11" x14ac:dyDescent="0.25">
      <c r="A1206">
        <v>1205</v>
      </c>
    </row>
    <row r="1207" spans="1:11" x14ac:dyDescent="0.25">
      <c r="A1207">
        <v>1206</v>
      </c>
    </row>
    <row r="1208" spans="1:11" x14ac:dyDescent="0.25">
      <c r="A1208">
        <v>1207</v>
      </c>
      <c r="J1208">
        <v>236.06581399999999</v>
      </c>
      <c r="K1208">
        <v>13.363334999999999</v>
      </c>
    </row>
    <row r="1209" spans="1:11" x14ac:dyDescent="0.25">
      <c r="A1209">
        <v>1208</v>
      </c>
      <c r="D1209">
        <v>224.77329</v>
      </c>
      <c r="E1209">
        <v>8.8735169999999997</v>
      </c>
    </row>
    <row r="1210" spans="1:11" x14ac:dyDescent="0.25">
      <c r="A1210">
        <v>1209</v>
      </c>
      <c r="D1210">
        <v>224.77410599999999</v>
      </c>
      <c r="E1210">
        <v>8.9150460000000002</v>
      </c>
    </row>
    <row r="1211" spans="1:11" x14ac:dyDescent="0.25">
      <c r="A1211">
        <v>1210</v>
      </c>
      <c r="D1211">
        <v>224.78196299999999</v>
      </c>
      <c r="E1211">
        <v>8.8937709999999992</v>
      </c>
    </row>
    <row r="1212" spans="1:11" x14ac:dyDescent="0.25">
      <c r="A1212">
        <v>1211</v>
      </c>
      <c r="D1212">
        <v>224.723038</v>
      </c>
      <c r="E1212">
        <v>8.8991790000000002</v>
      </c>
    </row>
    <row r="1213" spans="1:11" x14ac:dyDescent="0.25">
      <c r="A1213">
        <v>1212</v>
      </c>
      <c r="B1213">
        <v>221.24332000000001</v>
      </c>
      <c r="C1213">
        <v>7.6899569999999997</v>
      </c>
      <c r="D1213">
        <v>224.759872</v>
      </c>
      <c r="E1213">
        <v>8.9299949999999999</v>
      </c>
    </row>
    <row r="1214" spans="1:11" x14ac:dyDescent="0.25">
      <c r="A1214">
        <v>1213</v>
      </c>
      <c r="B1214">
        <v>221.232404</v>
      </c>
      <c r="C1214">
        <v>7.6438879999999996</v>
      </c>
      <c r="D1214">
        <v>224.79262499999999</v>
      </c>
      <c r="E1214">
        <v>8.9187189999999994</v>
      </c>
    </row>
    <row r="1215" spans="1:11" x14ac:dyDescent="0.25">
      <c r="A1215">
        <v>1214</v>
      </c>
      <c r="B1215">
        <v>221.26581899999999</v>
      </c>
      <c r="C1215">
        <v>7.7096999999999998</v>
      </c>
      <c r="D1215">
        <v>224.77329</v>
      </c>
      <c r="E1215">
        <v>8.8735169999999997</v>
      </c>
    </row>
    <row r="1216" spans="1:11" x14ac:dyDescent="0.25">
      <c r="A1216">
        <v>1215</v>
      </c>
      <c r="B1216">
        <v>221.278931</v>
      </c>
      <c r="C1216">
        <v>7.7036290000000003</v>
      </c>
      <c r="D1216">
        <v>224.77329</v>
      </c>
      <c r="E1216">
        <v>8.8735169999999997</v>
      </c>
    </row>
    <row r="1217" spans="1:9" x14ac:dyDescent="0.25">
      <c r="A1217">
        <v>1216</v>
      </c>
      <c r="B1217">
        <v>221.21367900000001</v>
      </c>
      <c r="C1217">
        <v>7.6882219999999997</v>
      </c>
      <c r="F1217">
        <v>224.32683399999999</v>
      </c>
      <c r="G1217">
        <v>7.0721319999999999</v>
      </c>
      <c r="H1217">
        <v>223.71426299999999</v>
      </c>
      <c r="I1217">
        <v>10.903667</v>
      </c>
    </row>
    <row r="1218" spans="1:9" x14ac:dyDescent="0.25">
      <c r="A1218">
        <v>1217</v>
      </c>
      <c r="B1218">
        <v>221.24332000000001</v>
      </c>
      <c r="C1218">
        <v>7.6899569999999997</v>
      </c>
      <c r="F1218">
        <v>224.30413099999998</v>
      </c>
      <c r="G1218">
        <v>7.008921</v>
      </c>
      <c r="H1218">
        <v>223.71426299999999</v>
      </c>
      <c r="I1218">
        <v>10.903667</v>
      </c>
    </row>
    <row r="1219" spans="1:9" x14ac:dyDescent="0.25">
      <c r="A1219">
        <v>1218</v>
      </c>
      <c r="F1219">
        <v>224.355403</v>
      </c>
      <c r="G1219">
        <v>7.07958</v>
      </c>
      <c r="H1219">
        <v>223.71426299999999</v>
      </c>
      <c r="I1219">
        <v>10.903667</v>
      </c>
    </row>
    <row r="1220" spans="1:9" x14ac:dyDescent="0.25">
      <c r="A1220">
        <v>1219</v>
      </c>
      <c r="F1220">
        <v>224.29555999999999</v>
      </c>
      <c r="G1220">
        <v>7.0025940000000002</v>
      </c>
      <c r="H1220">
        <v>223.683143</v>
      </c>
      <c r="I1220">
        <v>10.964734999999999</v>
      </c>
    </row>
    <row r="1221" spans="1:9" x14ac:dyDescent="0.25">
      <c r="A1221">
        <v>1220</v>
      </c>
      <c r="F1221">
        <v>224.290356</v>
      </c>
      <c r="G1221">
        <v>6.9999409999999997</v>
      </c>
      <c r="H1221">
        <v>223.697632</v>
      </c>
      <c r="I1221">
        <v>10.956317</v>
      </c>
    </row>
    <row r="1222" spans="1:9" x14ac:dyDescent="0.25">
      <c r="A1222">
        <v>1221</v>
      </c>
      <c r="F1222">
        <v>224.29693700000001</v>
      </c>
      <c r="G1222">
        <v>7.0196339999999999</v>
      </c>
      <c r="H1222">
        <v>223.72900799999999</v>
      </c>
      <c r="I1222">
        <v>10.964684</v>
      </c>
    </row>
    <row r="1223" spans="1:9" x14ac:dyDescent="0.25">
      <c r="A1223">
        <v>1222</v>
      </c>
      <c r="F1223">
        <v>224.32683399999999</v>
      </c>
      <c r="G1223">
        <v>7.0721319999999999</v>
      </c>
      <c r="H1223">
        <v>223.74497600000001</v>
      </c>
      <c r="I1223">
        <v>10.929176</v>
      </c>
    </row>
    <row r="1224" spans="1:9" x14ac:dyDescent="0.25">
      <c r="A1224">
        <v>1223</v>
      </c>
      <c r="H1224">
        <v>223.71426299999999</v>
      </c>
      <c r="I1224">
        <v>10.903667</v>
      </c>
    </row>
    <row r="1225" spans="1:9" x14ac:dyDescent="0.25">
      <c r="A1225">
        <v>1224</v>
      </c>
    </row>
    <row r="1226" spans="1:9" x14ac:dyDescent="0.25">
      <c r="A1226">
        <v>1225</v>
      </c>
    </row>
    <row r="1227" spans="1:9" x14ac:dyDescent="0.25">
      <c r="A1227">
        <v>1226</v>
      </c>
    </row>
    <row r="1228" spans="1:9" x14ac:dyDescent="0.25">
      <c r="A1228">
        <v>1227</v>
      </c>
    </row>
    <row r="1229" spans="1:9" x14ac:dyDescent="0.25">
      <c r="A1229">
        <v>1228</v>
      </c>
    </row>
    <row r="1230" spans="1:9" x14ac:dyDescent="0.25">
      <c r="A1230">
        <v>1229</v>
      </c>
    </row>
    <row r="1231" spans="1:9" x14ac:dyDescent="0.25">
      <c r="A1231">
        <v>1230</v>
      </c>
    </row>
    <row r="1232" spans="1:9" x14ac:dyDescent="0.25">
      <c r="A1232">
        <v>1231</v>
      </c>
    </row>
    <row r="1233" spans="1:9" x14ac:dyDescent="0.25">
      <c r="A1233">
        <v>1232</v>
      </c>
    </row>
    <row r="1234" spans="1:9" x14ac:dyDescent="0.25">
      <c r="A1234">
        <v>1233</v>
      </c>
      <c r="D1234">
        <v>192.09903299999999</v>
      </c>
      <c r="E1234">
        <v>9.1290809999999993</v>
      </c>
    </row>
    <row r="1235" spans="1:9" x14ac:dyDescent="0.25">
      <c r="A1235">
        <v>1234</v>
      </c>
      <c r="D1235">
        <v>192.09944100000001</v>
      </c>
      <c r="E1235">
        <v>9.156072</v>
      </c>
    </row>
    <row r="1236" spans="1:9" x14ac:dyDescent="0.25">
      <c r="A1236">
        <v>1235</v>
      </c>
      <c r="D1236">
        <v>192.071586</v>
      </c>
      <c r="E1236">
        <v>9.1494890000000009</v>
      </c>
    </row>
    <row r="1237" spans="1:9" x14ac:dyDescent="0.25">
      <c r="A1237">
        <v>1236</v>
      </c>
      <c r="B1237">
        <v>187.59438599999999</v>
      </c>
      <c r="C1237">
        <v>8.0531120000000005</v>
      </c>
      <c r="D1237">
        <v>192.084541</v>
      </c>
      <c r="E1237">
        <v>9.1378570000000003</v>
      </c>
    </row>
    <row r="1238" spans="1:9" x14ac:dyDescent="0.25">
      <c r="A1238">
        <v>1237</v>
      </c>
      <c r="B1238">
        <v>187.59438599999999</v>
      </c>
      <c r="C1238">
        <v>8.0531120000000005</v>
      </c>
      <c r="D1238">
        <v>192.039897</v>
      </c>
      <c r="E1238">
        <v>9.109337</v>
      </c>
    </row>
    <row r="1239" spans="1:9" x14ac:dyDescent="0.25">
      <c r="A1239">
        <v>1238</v>
      </c>
      <c r="B1239">
        <v>187.52679000000001</v>
      </c>
      <c r="C1239">
        <v>8.0744900000000008</v>
      </c>
      <c r="D1239">
        <v>192.066024</v>
      </c>
      <c r="E1239">
        <v>9.1395409999999995</v>
      </c>
    </row>
    <row r="1240" spans="1:9" x14ac:dyDescent="0.25">
      <c r="A1240">
        <v>1239</v>
      </c>
      <c r="B1240">
        <v>187.55883</v>
      </c>
      <c r="C1240">
        <v>8.1236230000000003</v>
      </c>
      <c r="D1240">
        <v>192.09903299999999</v>
      </c>
      <c r="E1240">
        <v>9.1290809999999993</v>
      </c>
    </row>
    <row r="1241" spans="1:9" x14ac:dyDescent="0.25">
      <c r="A1241">
        <v>1240</v>
      </c>
      <c r="B1241">
        <v>187.59438599999999</v>
      </c>
      <c r="C1241">
        <v>8.0531120000000005</v>
      </c>
    </row>
    <row r="1242" spans="1:9" x14ac:dyDescent="0.25">
      <c r="A1242">
        <v>1241</v>
      </c>
      <c r="B1242">
        <v>187.59438599999999</v>
      </c>
      <c r="C1242">
        <v>8.0531120000000005</v>
      </c>
      <c r="F1242">
        <v>187.30086800000001</v>
      </c>
      <c r="G1242">
        <v>6.856071</v>
      </c>
      <c r="H1242">
        <v>187.83086700000001</v>
      </c>
      <c r="I1242">
        <v>10.688368000000001</v>
      </c>
    </row>
    <row r="1243" spans="1:9" x14ac:dyDescent="0.25">
      <c r="A1243">
        <v>1242</v>
      </c>
      <c r="F1243">
        <v>187.33188899999999</v>
      </c>
      <c r="G1243">
        <v>6.8831119999999997</v>
      </c>
      <c r="H1243">
        <v>187.83739800000001</v>
      </c>
      <c r="I1243">
        <v>10.701173000000001</v>
      </c>
    </row>
    <row r="1244" spans="1:9" x14ac:dyDescent="0.25">
      <c r="A1244">
        <v>1243</v>
      </c>
      <c r="F1244">
        <v>187.281532</v>
      </c>
      <c r="G1244">
        <v>6.8552039999999996</v>
      </c>
      <c r="H1244">
        <v>187.79137700000001</v>
      </c>
      <c r="I1244">
        <v>10.728213999999999</v>
      </c>
    </row>
    <row r="1245" spans="1:9" x14ac:dyDescent="0.25">
      <c r="A1245">
        <v>1244</v>
      </c>
      <c r="F1245">
        <v>187.32693799999998</v>
      </c>
      <c r="G1245">
        <v>6.84551</v>
      </c>
      <c r="H1245">
        <v>187.81979699999999</v>
      </c>
      <c r="I1245">
        <v>10.724133</v>
      </c>
    </row>
    <row r="1246" spans="1:9" x14ac:dyDescent="0.25">
      <c r="A1246">
        <v>1245</v>
      </c>
      <c r="F1246">
        <v>187.33485000000002</v>
      </c>
      <c r="G1246">
        <v>6.8255100000000004</v>
      </c>
      <c r="H1246">
        <v>187.85229799999999</v>
      </c>
      <c r="I1246">
        <v>10.777143000000001</v>
      </c>
    </row>
    <row r="1247" spans="1:9" x14ac:dyDescent="0.25">
      <c r="A1247">
        <v>1246</v>
      </c>
      <c r="F1247">
        <v>187.30086800000001</v>
      </c>
      <c r="G1247">
        <v>6.856071</v>
      </c>
      <c r="H1247">
        <v>187.83086700000001</v>
      </c>
      <c r="I1247">
        <v>10.688368000000001</v>
      </c>
    </row>
    <row r="1248" spans="1:9" x14ac:dyDescent="0.25">
      <c r="A1248">
        <v>1247</v>
      </c>
    </row>
    <row r="1249" spans="1:9" x14ac:dyDescent="0.25">
      <c r="A1249">
        <v>1248</v>
      </c>
    </row>
    <row r="1250" spans="1:9" x14ac:dyDescent="0.25">
      <c r="A1250">
        <v>1249</v>
      </c>
    </row>
    <row r="1251" spans="1:9" x14ac:dyDescent="0.25">
      <c r="A1251">
        <v>1250</v>
      </c>
    </row>
    <row r="1252" spans="1:9" x14ac:dyDescent="0.25">
      <c r="A1252">
        <v>1251</v>
      </c>
    </row>
    <row r="1253" spans="1:9" x14ac:dyDescent="0.25">
      <c r="A1253">
        <v>1252</v>
      </c>
    </row>
    <row r="1254" spans="1:9" x14ac:dyDescent="0.25">
      <c r="A1254">
        <v>1253</v>
      </c>
    </row>
    <row r="1255" spans="1:9" x14ac:dyDescent="0.25">
      <c r="A1255">
        <v>1254</v>
      </c>
      <c r="D1255">
        <v>157.65821599999998</v>
      </c>
      <c r="E1255">
        <v>9.0842340000000004</v>
      </c>
    </row>
    <row r="1256" spans="1:9" x14ac:dyDescent="0.25">
      <c r="A1256">
        <v>1255</v>
      </c>
      <c r="D1256">
        <v>157.73597100000001</v>
      </c>
      <c r="E1256">
        <v>9.1375499999999992</v>
      </c>
    </row>
    <row r="1257" spans="1:9" x14ac:dyDescent="0.25">
      <c r="A1257">
        <v>1256</v>
      </c>
      <c r="B1257">
        <v>154.95479699999999</v>
      </c>
      <c r="C1257">
        <v>7.9067860000000003</v>
      </c>
      <c r="D1257">
        <v>157.79663399999998</v>
      </c>
      <c r="E1257">
        <v>9.1273979999999995</v>
      </c>
    </row>
    <row r="1258" spans="1:9" x14ac:dyDescent="0.25">
      <c r="A1258">
        <v>1257</v>
      </c>
      <c r="B1258">
        <v>154.95479699999999</v>
      </c>
      <c r="C1258">
        <v>7.9067860000000003</v>
      </c>
      <c r="D1258">
        <v>157.786226</v>
      </c>
      <c r="E1258">
        <v>9.0435210000000001</v>
      </c>
    </row>
    <row r="1259" spans="1:9" x14ac:dyDescent="0.25">
      <c r="A1259">
        <v>1258</v>
      </c>
      <c r="B1259">
        <v>154.95479699999999</v>
      </c>
      <c r="C1259">
        <v>7.9067860000000003</v>
      </c>
      <c r="D1259">
        <v>157.66739999999999</v>
      </c>
      <c r="E1259">
        <v>9.0837240000000001</v>
      </c>
    </row>
    <row r="1260" spans="1:9" x14ac:dyDescent="0.25">
      <c r="A1260">
        <v>1259</v>
      </c>
      <c r="B1260">
        <v>154.95479699999999</v>
      </c>
      <c r="C1260">
        <v>7.9067860000000003</v>
      </c>
      <c r="D1260">
        <v>157.65821599999998</v>
      </c>
      <c r="E1260">
        <v>9.0842340000000004</v>
      </c>
    </row>
    <row r="1261" spans="1:9" x14ac:dyDescent="0.25">
      <c r="A1261">
        <v>1260</v>
      </c>
      <c r="B1261">
        <v>154.95479699999999</v>
      </c>
      <c r="C1261">
        <v>7.9067860000000003</v>
      </c>
    </row>
    <row r="1262" spans="1:9" x14ac:dyDescent="0.25">
      <c r="A1262">
        <v>1261</v>
      </c>
    </row>
    <row r="1263" spans="1:9" x14ac:dyDescent="0.25">
      <c r="A1263">
        <v>1262</v>
      </c>
      <c r="F1263">
        <v>153.41642999999999</v>
      </c>
      <c r="G1263">
        <v>6.9385199999999996</v>
      </c>
    </row>
    <row r="1264" spans="1:9" x14ac:dyDescent="0.25">
      <c r="A1264">
        <v>1263</v>
      </c>
      <c r="F1264">
        <v>153.41642999999999</v>
      </c>
      <c r="G1264">
        <v>6.9385199999999996</v>
      </c>
      <c r="H1264">
        <v>152.73699099999999</v>
      </c>
      <c r="I1264">
        <v>10.256071</v>
      </c>
    </row>
    <row r="1265" spans="1:9" x14ac:dyDescent="0.25">
      <c r="A1265">
        <v>1264</v>
      </c>
      <c r="F1265">
        <v>153.41642999999999</v>
      </c>
      <c r="G1265">
        <v>6.9385199999999996</v>
      </c>
      <c r="H1265">
        <v>152.65714400000002</v>
      </c>
      <c r="I1265">
        <v>10.18704</v>
      </c>
    </row>
    <row r="1266" spans="1:9" x14ac:dyDescent="0.25">
      <c r="A1266">
        <v>1265</v>
      </c>
      <c r="F1266">
        <v>153.41642999999999</v>
      </c>
      <c r="G1266">
        <v>6.9385199999999996</v>
      </c>
      <c r="H1266">
        <v>152.73699099999999</v>
      </c>
      <c r="I1266">
        <v>10.256071</v>
      </c>
    </row>
    <row r="1267" spans="1:9" x14ac:dyDescent="0.25">
      <c r="A1267">
        <v>1266</v>
      </c>
      <c r="F1267">
        <v>153.41642999999999</v>
      </c>
      <c r="G1267">
        <v>6.9385199999999996</v>
      </c>
      <c r="H1267">
        <v>152.73699099999999</v>
      </c>
      <c r="I1267">
        <v>10.256071</v>
      </c>
    </row>
    <row r="1268" spans="1:9" x14ac:dyDescent="0.25">
      <c r="A1268">
        <v>1267</v>
      </c>
      <c r="F1268">
        <v>153.41642999999999</v>
      </c>
      <c r="G1268">
        <v>6.9385199999999996</v>
      </c>
      <c r="H1268">
        <v>152.73699099999999</v>
      </c>
      <c r="I1268">
        <v>10.256071</v>
      </c>
    </row>
    <row r="1269" spans="1:9" x14ac:dyDescent="0.25">
      <c r="A1269">
        <v>1268</v>
      </c>
      <c r="H1269">
        <v>152.73699099999999</v>
      </c>
      <c r="I1269">
        <v>10.256071</v>
      </c>
    </row>
    <row r="1270" spans="1:9" x14ac:dyDescent="0.25">
      <c r="A1270">
        <v>1269</v>
      </c>
    </row>
    <row r="1271" spans="1:9" x14ac:dyDescent="0.25">
      <c r="A1271">
        <v>1270</v>
      </c>
    </row>
    <row r="1272" spans="1:9" x14ac:dyDescent="0.25">
      <c r="A1272">
        <v>1271</v>
      </c>
    </row>
    <row r="1273" spans="1:9" x14ac:dyDescent="0.25">
      <c r="A1273">
        <v>1272</v>
      </c>
    </row>
    <row r="1274" spans="1:9" x14ac:dyDescent="0.25">
      <c r="A1274">
        <v>1273</v>
      </c>
    </row>
    <row r="1275" spans="1:9" x14ac:dyDescent="0.25">
      <c r="A1275">
        <v>1274</v>
      </c>
    </row>
    <row r="1276" spans="1:9" x14ac:dyDescent="0.25">
      <c r="A1276">
        <v>1275</v>
      </c>
    </row>
    <row r="1277" spans="1:9" x14ac:dyDescent="0.25">
      <c r="A1277">
        <v>1276</v>
      </c>
      <c r="D1277">
        <v>112.922426</v>
      </c>
      <c r="E1277">
        <v>7.3986609999999997</v>
      </c>
    </row>
    <row r="1278" spans="1:9" x14ac:dyDescent="0.25">
      <c r="A1278">
        <v>1277</v>
      </c>
      <c r="B1278">
        <v>109.622816</v>
      </c>
      <c r="C1278">
        <v>6.1493019999999996</v>
      </c>
      <c r="D1278">
        <v>112.956591</v>
      </c>
      <c r="E1278">
        <v>7.4562109999999997</v>
      </c>
    </row>
    <row r="1279" spans="1:9" x14ac:dyDescent="0.25">
      <c r="A1279">
        <v>1278</v>
      </c>
      <c r="B1279">
        <v>109.589167</v>
      </c>
      <c r="C1279">
        <v>6.100034</v>
      </c>
      <c r="D1279">
        <v>112.97211300000001</v>
      </c>
      <c r="E1279">
        <v>7.434857</v>
      </c>
    </row>
    <row r="1280" spans="1:9" x14ac:dyDescent="0.25">
      <c r="A1280">
        <v>1279</v>
      </c>
      <c r="B1280">
        <v>109.601305</v>
      </c>
      <c r="C1280">
        <v>6.1123250000000002</v>
      </c>
      <c r="D1280">
        <v>112.922686</v>
      </c>
      <c r="E1280">
        <v>7.4323569999999997</v>
      </c>
    </row>
    <row r="1281" spans="1:9" x14ac:dyDescent="0.25">
      <c r="A1281">
        <v>1280</v>
      </c>
      <c r="B1281">
        <v>109.59786800000001</v>
      </c>
      <c r="C1281">
        <v>6.1237830000000004</v>
      </c>
      <c r="D1281">
        <v>112.922426</v>
      </c>
      <c r="E1281">
        <v>7.3986609999999997</v>
      </c>
    </row>
    <row r="1282" spans="1:9" x14ac:dyDescent="0.25">
      <c r="A1282">
        <v>1281</v>
      </c>
      <c r="B1282">
        <v>109.622816</v>
      </c>
      <c r="C1282">
        <v>6.1493019999999996</v>
      </c>
    </row>
    <row r="1283" spans="1:9" x14ac:dyDescent="0.25">
      <c r="A1283">
        <v>1282</v>
      </c>
      <c r="B1283">
        <v>109.622816</v>
      </c>
      <c r="C1283">
        <v>6.1493019999999996</v>
      </c>
    </row>
    <row r="1284" spans="1:9" x14ac:dyDescent="0.25">
      <c r="A1284">
        <v>1283</v>
      </c>
    </row>
    <row r="1285" spans="1:9" x14ac:dyDescent="0.25">
      <c r="A1285">
        <v>1284</v>
      </c>
      <c r="F1285">
        <v>106.39861500000001</v>
      </c>
      <c r="G1285">
        <v>4.9391069999999999</v>
      </c>
      <c r="H1285">
        <v>106.14138600000001</v>
      </c>
      <c r="I1285">
        <v>8.5700040000000008</v>
      </c>
    </row>
    <row r="1286" spans="1:9" x14ac:dyDescent="0.25">
      <c r="A1286">
        <v>1285</v>
      </c>
      <c r="F1286">
        <v>106.36892900000001</v>
      </c>
      <c r="G1286">
        <v>4.9318160000000004</v>
      </c>
      <c r="H1286">
        <v>106.156282</v>
      </c>
      <c r="I1286">
        <v>8.5804720000000003</v>
      </c>
    </row>
    <row r="1287" spans="1:9" x14ac:dyDescent="0.25">
      <c r="A1287">
        <v>1286</v>
      </c>
      <c r="F1287">
        <v>106.37747000000002</v>
      </c>
      <c r="G1287">
        <v>4.8857249999999999</v>
      </c>
      <c r="H1287">
        <v>106.186384</v>
      </c>
      <c r="I1287">
        <v>8.5947940000000003</v>
      </c>
    </row>
    <row r="1288" spans="1:9" x14ac:dyDescent="0.25">
      <c r="A1288">
        <v>1287</v>
      </c>
      <c r="F1288">
        <v>106.373198</v>
      </c>
      <c r="G1288">
        <v>4.8430710000000001</v>
      </c>
      <c r="H1288">
        <v>106.16956500000001</v>
      </c>
      <c r="I1288">
        <v>8.6044289999999997</v>
      </c>
    </row>
    <row r="1289" spans="1:9" x14ac:dyDescent="0.25">
      <c r="A1289">
        <v>1288</v>
      </c>
      <c r="F1289">
        <v>106.39861500000001</v>
      </c>
      <c r="G1289">
        <v>4.9391069999999999</v>
      </c>
      <c r="H1289">
        <v>106.15112500000001</v>
      </c>
      <c r="I1289">
        <v>8.6661959999999993</v>
      </c>
    </row>
    <row r="1290" spans="1:9" x14ac:dyDescent="0.25">
      <c r="A1290">
        <v>1289</v>
      </c>
      <c r="F1290">
        <v>106.39861500000001</v>
      </c>
      <c r="G1290">
        <v>4.9391069999999999</v>
      </c>
      <c r="H1290">
        <v>106.14138600000001</v>
      </c>
      <c r="I1290">
        <v>8.5700040000000008</v>
      </c>
    </row>
    <row r="1291" spans="1:9" x14ac:dyDescent="0.25">
      <c r="A1291">
        <v>1290</v>
      </c>
    </row>
    <row r="1292" spans="1:9" x14ac:dyDescent="0.25">
      <c r="A1292">
        <v>1291</v>
      </c>
    </row>
    <row r="1293" spans="1:9" x14ac:dyDescent="0.25">
      <c r="A1293">
        <v>1292</v>
      </c>
    </row>
    <row r="1294" spans="1:9" x14ac:dyDescent="0.25">
      <c r="A1294">
        <v>1293</v>
      </c>
    </row>
    <row r="1295" spans="1:9" x14ac:dyDescent="0.25">
      <c r="A1295">
        <v>1294</v>
      </c>
    </row>
    <row r="1296" spans="1:9" x14ac:dyDescent="0.25">
      <c r="A1296">
        <v>1295</v>
      </c>
    </row>
    <row r="1297" spans="1:9" x14ac:dyDescent="0.25">
      <c r="A1297">
        <v>1296</v>
      </c>
      <c r="D1297">
        <v>77.488880000000009</v>
      </c>
      <c r="E1297">
        <v>6.4680869999999997</v>
      </c>
    </row>
    <row r="1298" spans="1:9" x14ac:dyDescent="0.25">
      <c r="A1298">
        <v>1297</v>
      </c>
      <c r="D1298">
        <v>77.44742500000001</v>
      </c>
      <c r="E1298">
        <v>6.4585559999999997</v>
      </c>
    </row>
    <row r="1299" spans="1:9" x14ac:dyDescent="0.25">
      <c r="A1299">
        <v>1298</v>
      </c>
      <c r="B1299">
        <v>74.054744000000014</v>
      </c>
      <c r="C1299">
        <v>5.2317999999999998</v>
      </c>
      <c r="D1299">
        <v>77.434925000000007</v>
      </c>
      <c r="E1299">
        <v>6.459962</v>
      </c>
    </row>
    <row r="1300" spans="1:9" x14ac:dyDescent="0.25">
      <c r="A1300">
        <v>1299</v>
      </c>
      <c r="B1300">
        <v>74.054744000000014</v>
      </c>
      <c r="C1300">
        <v>5.2317999999999998</v>
      </c>
      <c r="D1300">
        <v>77.43570600000001</v>
      </c>
      <c r="E1300">
        <v>6.4270990000000001</v>
      </c>
    </row>
    <row r="1301" spans="1:9" x14ac:dyDescent="0.25">
      <c r="A1301">
        <v>1300</v>
      </c>
      <c r="B1301">
        <v>74.054744000000014</v>
      </c>
      <c r="C1301">
        <v>5.2317999999999998</v>
      </c>
      <c r="D1301">
        <v>77.434300000000007</v>
      </c>
      <c r="E1301">
        <v>6.4344950000000001</v>
      </c>
    </row>
    <row r="1302" spans="1:9" x14ac:dyDescent="0.25">
      <c r="A1302">
        <v>1301</v>
      </c>
      <c r="B1302">
        <v>74.054744000000014</v>
      </c>
      <c r="C1302">
        <v>5.2317999999999998</v>
      </c>
      <c r="D1302">
        <v>77.488880000000009</v>
      </c>
      <c r="E1302">
        <v>6.4680869999999997</v>
      </c>
    </row>
    <row r="1303" spans="1:9" x14ac:dyDescent="0.25">
      <c r="A1303">
        <v>1302</v>
      </c>
      <c r="B1303">
        <v>74.054744000000014</v>
      </c>
      <c r="C1303">
        <v>5.2317999999999998</v>
      </c>
    </row>
    <row r="1304" spans="1:9" x14ac:dyDescent="0.25">
      <c r="A1304">
        <v>1303</v>
      </c>
      <c r="B1304">
        <v>74.054744000000014</v>
      </c>
      <c r="C1304">
        <v>5.2317999999999998</v>
      </c>
    </row>
    <row r="1305" spans="1:9" x14ac:dyDescent="0.25">
      <c r="A1305">
        <v>1304</v>
      </c>
      <c r="B1305">
        <v>74.054744000000014</v>
      </c>
      <c r="C1305">
        <v>5.2317999999999998</v>
      </c>
    </row>
    <row r="1306" spans="1:9" x14ac:dyDescent="0.25">
      <c r="A1306">
        <v>1305</v>
      </c>
    </row>
    <row r="1307" spans="1:9" x14ac:dyDescent="0.25">
      <c r="A1307">
        <v>1306</v>
      </c>
      <c r="F1307">
        <v>71.122872000000001</v>
      </c>
      <c r="G1307">
        <v>4.2296139999999998</v>
      </c>
    </row>
    <row r="1308" spans="1:9" x14ac:dyDescent="0.25">
      <c r="A1308">
        <v>1307</v>
      </c>
      <c r="F1308">
        <v>71.190785000000005</v>
      </c>
      <c r="G1308">
        <v>4.1858149999999998</v>
      </c>
      <c r="H1308">
        <v>70.764141000000009</v>
      </c>
      <c r="I1308">
        <v>7.1122709999999998</v>
      </c>
    </row>
    <row r="1309" spans="1:9" x14ac:dyDescent="0.25">
      <c r="A1309">
        <v>1308</v>
      </c>
      <c r="F1309">
        <v>71.128913000000011</v>
      </c>
      <c r="G1309">
        <v>4.1949810000000003</v>
      </c>
      <c r="H1309">
        <v>70.764141000000009</v>
      </c>
      <c r="I1309">
        <v>7.1122709999999998</v>
      </c>
    </row>
    <row r="1310" spans="1:9" x14ac:dyDescent="0.25">
      <c r="A1310">
        <v>1309</v>
      </c>
      <c r="F1310">
        <v>71.180733000000004</v>
      </c>
      <c r="G1310">
        <v>4.1544619999999997</v>
      </c>
      <c r="H1310">
        <v>70.781953000000001</v>
      </c>
      <c r="I1310">
        <v>7.1444559999999999</v>
      </c>
    </row>
    <row r="1311" spans="1:9" x14ac:dyDescent="0.25">
      <c r="A1311">
        <v>1310</v>
      </c>
      <c r="F1311">
        <v>71.17505700000001</v>
      </c>
      <c r="G1311">
        <v>4.1702940000000002</v>
      </c>
      <c r="H1311">
        <v>70.784036</v>
      </c>
      <c r="I1311">
        <v>7.1552369999999996</v>
      </c>
    </row>
    <row r="1312" spans="1:9" x14ac:dyDescent="0.25">
      <c r="A1312">
        <v>1311</v>
      </c>
      <c r="F1312">
        <v>71.122872000000001</v>
      </c>
      <c r="G1312">
        <v>4.2296139999999998</v>
      </c>
      <c r="H1312">
        <v>70.76554800000001</v>
      </c>
      <c r="I1312">
        <v>7.1197699999999999</v>
      </c>
    </row>
    <row r="1313" spans="1:11" x14ac:dyDescent="0.25">
      <c r="A1313">
        <v>1312</v>
      </c>
      <c r="F1313">
        <v>71.122872000000001</v>
      </c>
      <c r="G1313">
        <v>4.2296139999999998</v>
      </c>
      <c r="H1313">
        <v>70.764141000000009</v>
      </c>
      <c r="I1313">
        <v>7.1122709999999998</v>
      </c>
    </row>
    <row r="1314" spans="1:11" x14ac:dyDescent="0.25">
      <c r="A1314">
        <v>1313</v>
      </c>
    </row>
    <row r="1315" spans="1:11" x14ac:dyDescent="0.25">
      <c r="A1315">
        <v>1314</v>
      </c>
      <c r="D1315">
        <v>49.866764000000011</v>
      </c>
      <c r="E1315">
        <v>5.1150330000000004</v>
      </c>
    </row>
    <row r="1316" spans="1:11" x14ac:dyDescent="0.25">
      <c r="A1316">
        <v>1315</v>
      </c>
      <c r="D1316">
        <v>49.866764000000011</v>
      </c>
      <c r="E1316">
        <v>5.1150330000000004</v>
      </c>
    </row>
    <row r="1317" spans="1:11" x14ac:dyDescent="0.25">
      <c r="A1317">
        <v>1316</v>
      </c>
      <c r="D1317">
        <v>49.866764000000011</v>
      </c>
      <c r="E1317">
        <v>5.1150330000000004</v>
      </c>
    </row>
    <row r="1318" spans="1:11" x14ac:dyDescent="0.25">
      <c r="A1318">
        <v>1317</v>
      </c>
      <c r="D1318">
        <v>49.866764000000011</v>
      </c>
      <c r="E1318">
        <v>5.1150330000000004</v>
      </c>
    </row>
    <row r="1319" spans="1:11" x14ac:dyDescent="0.25">
      <c r="A1319">
        <v>1318</v>
      </c>
      <c r="B1319">
        <v>43.464226000000011</v>
      </c>
      <c r="C1319">
        <v>4.3613900000000001</v>
      </c>
      <c r="D1319">
        <v>49.866764000000011</v>
      </c>
      <c r="E1319">
        <v>5.1150330000000004</v>
      </c>
    </row>
    <row r="1320" spans="1:11" x14ac:dyDescent="0.25">
      <c r="A1320">
        <v>1319</v>
      </c>
      <c r="B1320">
        <v>43.455437000000011</v>
      </c>
      <c r="C1320">
        <v>4.3128659999999996</v>
      </c>
      <c r="D1320">
        <v>49.866764000000011</v>
      </c>
      <c r="E1320">
        <v>5.1150330000000004</v>
      </c>
    </row>
    <row r="1321" spans="1:11" x14ac:dyDescent="0.25">
      <c r="A1321">
        <v>1320</v>
      </c>
      <c r="B1321">
        <v>43.46459200000001</v>
      </c>
      <c r="C1321">
        <v>4.3674419999999996</v>
      </c>
      <c r="D1321">
        <v>49.866764000000011</v>
      </c>
      <c r="E1321">
        <v>5.1150330000000004</v>
      </c>
    </row>
    <row r="1322" spans="1:11" x14ac:dyDescent="0.25">
      <c r="A1322">
        <v>1321</v>
      </c>
      <c r="B1322">
        <v>43.45348700000001</v>
      </c>
      <c r="C1322">
        <v>4.3830200000000001</v>
      </c>
    </row>
    <row r="1323" spans="1:11" x14ac:dyDescent="0.25">
      <c r="A1323">
        <v>1322</v>
      </c>
      <c r="B1323">
        <v>43.467014000000013</v>
      </c>
      <c r="C1323">
        <v>4.399546</v>
      </c>
    </row>
    <row r="1324" spans="1:11" x14ac:dyDescent="0.25">
      <c r="A1324">
        <v>1323</v>
      </c>
      <c r="B1324">
        <v>43.47896200000001</v>
      </c>
      <c r="C1324">
        <v>4.405545</v>
      </c>
    </row>
    <row r="1325" spans="1:11" x14ac:dyDescent="0.25">
      <c r="A1325">
        <v>1324</v>
      </c>
      <c r="B1325">
        <v>43.464226000000011</v>
      </c>
      <c r="C1325">
        <v>4.3613900000000001</v>
      </c>
    </row>
    <row r="1326" spans="1:11" x14ac:dyDescent="0.25">
      <c r="A1326">
        <v>1325</v>
      </c>
      <c r="B1326">
        <v>43.464226000000011</v>
      </c>
      <c r="C1326">
        <v>4.3613900000000001</v>
      </c>
    </row>
    <row r="1327" spans="1:11" x14ac:dyDescent="0.25">
      <c r="A1327">
        <v>1326</v>
      </c>
    </row>
    <row r="1328" spans="1:11" x14ac:dyDescent="0.25">
      <c r="A1328">
        <v>1327</v>
      </c>
      <c r="J1328">
        <v>39.080154000000014</v>
      </c>
      <c r="K1328">
        <v>13.230741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1" x14ac:dyDescent="0.25">
      <c r="A1361">
        <v>1360</v>
      </c>
      <c r="J1361">
        <v>39.040420000000012</v>
      </c>
      <c r="K1361">
        <v>13.626875999999999</v>
      </c>
    </row>
    <row r="1362" spans="1:11" x14ac:dyDescent="0.25">
      <c r="A1362">
        <v>1361</v>
      </c>
      <c r="D1362">
        <v>55.014900000000011</v>
      </c>
      <c r="E1362">
        <v>5.8639910000000004</v>
      </c>
    </row>
    <row r="1363" spans="1:11" x14ac:dyDescent="0.25">
      <c r="A1363">
        <v>1362</v>
      </c>
      <c r="D1363">
        <v>55.105789000000009</v>
      </c>
      <c r="E1363">
        <v>5.920356</v>
      </c>
    </row>
    <row r="1364" spans="1:11" x14ac:dyDescent="0.25">
      <c r="A1364">
        <v>1363</v>
      </c>
      <c r="B1364">
        <v>57.328037000000009</v>
      </c>
      <c r="C1364">
        <v>7.297701</v>
      </c>
      <c r="D1364">
        <v>55.057320000000011</v>
      </c>
      <c r="E1364">
        <v>5.8804109999999996</v>
      </c>
    </row>
    <row r="1365" spans="1:11" x14ac:dyDescent="0.25">
      <c r="A1365">
        <v>1364</v>
      </c>
      <c r="B1365">
        <v>57.328037000000009</v>
      </c>
      <c r="C1365">
        <v>7.297701</v>
      </c>
      <c r="D1365">
        <v>55.047214000000011</v>
      </c>
      <c r="E1365">
        <v>5.9216189999999997</v>
      </c>
    </row>
    <row r="1366" spans="1:11" x14ac:dyDescent="0.25">
      <c r="A1366">
        <v>1365</v>
      </c>
      <c r="B1366">
        <v>57.298881000000009</v>
      </c>
      <c r="C1366">
        <v>7.3282780000000001</v>
      </c>
      <c r="D1366">
        <v>55.061790000000009</v>
      </c>
      <c r="E1366">
        <v>5.8860950000000001</v>
      </c>
    </row>
    <row r="1367" spans="1:11" x14ac:dyDescent="0.25">
      <c r="A1367">
        <v>1366</v>
      </c>
      <c r="B1367">
        <v>57.260094000000009</v>
      </c>
      <c r="C1367">
        <v>7.2938590000000003</v>
      </c>
      <c r="D1367">
        <v>55.056530000000009</v>
      </c>
      <c r="E1367">
        <v>5.8746219999999996</v>
      </c>
    </row>
    <row r="1368" spans="1:11" x14ac:dyDescent="0.25">
      <c r="A1368">
        <v>1367</v>
      </c>
      <c r="B1368">
        <v>57.274670000000015</v>
      </c>
      <c r="C1368">
        <v>7.3092269999999999</v>
      </c>
      <c r="D1368">
        <v>55.028427000000015</v>
      </c>
      <c r="E1368">
        <v>5.8535180000000002</v>
      </c>
    </row>
    <row r="1369" spans="1:11" x14ac:dyDescent="0.25">
      <c r="A1369">
        <v>1368</v>
      </c>
      <c r="B1369">
        <v>57.288040000000009</v>
      </c>
      <c r="C1369">
        <v>7.3130680000000003</v>
      </c>
      <c r="D1369">
        <v>55.04947700000001</v>
      </c>
      <c r="E1369">
        <v>5.8236780000000001</v>
      </c>
    </row>
    <row r="1370" spans="1:11" x14ac:dyDescent="0.25">
      <c r="A1370">
        <v>1369</v>
      </c>
      <c r="B1370">
        <v>57.24683000000001</v>
      </c>
      <c r="C1370">
        <v>7.3070690000000003</v>
      </c>
      <c r="D1370">
        <v>55.014900000000011</v>
      </c>
      <c r="E1370">
        <v>5.8639910000000004</v>
      </c>
    </row>
    <row r="1371" spans="1:11" x14ac:dyDescent="0.25">
      <c r="A1371">
        <v>1370</v>
      </c>
      <c r="B1371">
        <v>57.278881000000013</v>
      </c>
      <c r="C1371">
        <v>7.3932219999999997</v>
      </c>
    </row>
    <row r="1372" spans="1:11" x14ac:dyDescent="0.25">
      <c r="A1372">
        <v>1371</v>
      </c>
      <c r="B1372">
        <v>57.328037000000009</v>
      </c>
      <c r="C1372">
        <v>7.297701</v>
      </c>
      <c r="F1372">
        <v>55.801224000000012</v>
      </c>
      <c r="G1372">
        <v>7.9992929999999998</v>
      </c>
    </row>
    <row r="1373" spans="1:11" x14ac:dyDescent="0.25">
      <c r="A1373">
        <v>1372</v>
      </c>
      <c r="B1373">
        <v>57.328037000000009</v>
      </c>
      <c r="C1373">
        <v>7.2780180000000003</v>
      </c>
      <c r="F1373">
        <v>55.801224000000012</v>
      </c>
      <c r="G1373">
        <v>7.9992929999999998</v>
      </c>
      <c r="H1373">
        <v>56.516342000000009</v>
      </c>
      <c r="I1373">
        <v>5.2139220000000002</v>
      </c>
    </row>
    <row r="1374" spans="1:11" x14ac:dyDescent="0.25">
      <c r="A1374">
        <v>1373</v>
      </c>
      <c r="F1374">
        <v>55.886852000000012</v>
      </c>
      <c r="G1374">
        <v>8.0268189999999997</v>
      </c>
      <c r="H1374">
        <v>56.54223600000001</v>
      </c>
      <c r="I1374">
        <v>5.2084479999999997</v>
      </c>
    </row>
    <row r="1375" spans="1:11" x14ac:dyDescent="0.25">
      <c r="A1375">
        <v>1374</v>
      </c>
      <c r="F1375">
        <v>55.827434000000011</v>
      </c>
      <c r="G1375">
        <v>8.0292399999999997</v>
      </c>
      <c r="H1375">
        <v>56.593025000000011</v>
      </c>
      <c r="I1375">
        <v>5.18466</v>
      </c>
    </row>
    <row r="1376" spans="1:11" x14ac:dyDescent="0.25">
      <c r="A1376">
        <v>1375</v>
      </c>
      <c r="F1376">
        <v>55.837223000000009</v>
      </c>
      <c r="G1376">
        <v>8.0079250000000002</v>
      </c>
      <c r="H1376">
        <v>56.55444700000001</v>
      </c>
      <c r="I1376">
        <v>5.1593460000000002</v>
      </c>
    </row>
    <row r="1377" spans="1:9" x14ac:dyDescent="0.25">
      <c r="A1377">
        <v>1376</v>
      </c>
      <c r="F1377">
        <v>55.869644000000008</v>
      </c>
      <c r="G1377">
        <v>8.0144509999999993</v>
      </c>
      <c r="H1377">
        <v>56.55455400000001</v>
      </c>
      <c r="I1377">
        <v>5.167503</v>
      </c>
    </row>
    <row r="1378" spans="1:9" x14ac:dyDescent="0.25">
      <c r="A1378">
        <v>1377</v>
      </c>
      <c r="F1378">
        <v>55.887485000000012</v>
      </c>
      <c r="G1378">
        <v>8.0478179999999995</v>
      </c>
      <c r="H1378">
        <v>56.516342000000009</v>
      </c>
      <c r="I1378">
        <v>5.2139220000000002</v>
      </c>
    </row>
    <row r="1379" spans="1:9" x14ac:dyDescent="0.25">
      <c r="A1379">
        <v>1378</v>
      </c>
      <c r="F1379">
        <v>55.801224000000012</v>
      </c>
      <c r="G1379">
        <v>7.9992929999999998</v>
      </c>
      <c r="H1379">
        <v>56.516342000000009</v>
      </c>
      <c r="I1379">
        <v>5.2139220000000002</v>
      </c>
    </row>
    <row r="1380" spans="1:9" x14ac:dyDescent="0.25">
      <c r="A1380">
        <v>1379</v>
      </c>
      <c r="F1380">
        <v>55.801224000000012</v>
      </c>
      <c r="G1380">
        <v>7.9992929999999998</v>
      </c>
      <c r="H1380">
        <v>56.516342000000009</v>
      </c>
      <c r="I1380">
        <v>5.2139220000000002</v>
      </c>
    </row>
    <row r="1381" spans="1:9" x14ac:dyDescent="0.25">
      <c r="A1381">
        <v>1380</v>
      </c>
      <c r="H1381">
        <v>56.516342000000009</v>
      </c>
      <c r="I1381">
        <v>5.2139220000000002</v>
      </c>
    </row>
    <row r="1382" spans="1:9" x14ac:dyDescent="0.25">
      <c r="A1382">
        <v>1381</v>
      </c>
    </row>
    <row r="1383" spans="1:9" x14ac:dyDescent="0.25">
      <c r="A1383">
        <v>1382</v>
      </c>
    </row>
    <row r="1384" spans="1:9" x14ac:dyDescent="0.25">
      <c r="A1384">
        <v>1383</v>
      </c>
    </row>
    <row r="1385" spans="1:9" x14ac:dyDescent="0.25">
      <c r="A1385">
        <v>1384</v>
      </c>
    </row>
    <row r="1386" spans="1:9" x14ac:dyDescent="0.25">
      <c r="A1386">
        <v>1385</v>
      </c>
    </row>
    <row r="1387" spans="1:9" x14ac:dyDescent="0.25">
      <c r="A1387">
        <v>1386</v>
      </c>
    </row>
    <row r="1388" spans="1:9" x14ac:dyDescent="0.25">
      <c r="A1388">
        <v>1387</v>
      </c>
    </row>
    <row r="1389" spans="1:9" x14ac:dyDescent="0.25">
      <c r="A1389">
        <v>1388</v>
      </c>
    </row>
    <row r="1390" spans="1:9" x14ac:dyDescent="0.25">
      <c r="A1390">
        <v>1389</v>
      </c>
      <c r="B1390">
        <v>84.718957000000003</v>
      </c>
      <c r="C1390">
        <v>8.4008459999999996</v>
      </c>
      <c r="D1390">
        <v>84.117895000000004</v>
      </c>
      <c r="E1390">
        <v>7.2682510000000002</v>
      </c>
    </row>
    <row r="1391" spans="1:9" x14ac:dyDescent="0.25">
      <c r="A1391">
        <v>1390</v>
      </c>
      <c r="B1391">
        <v>84.718957000000003</v>
      </c>
      <c r="C1391">
        <v>8.4008459999999996</v>
      </c>
      <c r="D1391">
        <v>84.108885000000015</v>
      </c>
      <c r="E1391">
        <v>7.2358060000000002</v>
      </c>
    </row>
    <row r="1392" spans="1:9" x14ac:dyDescent="0.25">
      <c r="A1392">
        <v>1391</v>
      </c>
      <c r="B1392">
        <v>84.718957000000003</v>
      </c>
      <c r="C1392">
        <v>8.4008459999999996</v>
      </c>
      <c r="D1392">
        <v>84.108885000000015</v>
      </c>
      <c r="E1392">
        <v>7.2358060000000002</v>
      </c>
    </row>
    <row r="1393" spans="1:9" x14ac:dyDescent="0.25">
      <c r="A1393">
        <v>1392</v>
      </c>
      <c r="B1393">
        <v>84.718957000000003</v>
      </c>
      <c r="C1393">
        <v>8.4008459999999996</v>
      </c>
      <c r="D1393">
        <v>84.108885000000015</v>
      </c>
      <c r="E1393">
        <v>7.2358060000000002</v>
      </c>
    </row>
    <row r="1394" spans="1:9" x14ac:dyDescent="0.25">
      <c r="A1394">
        <v>1393</v>
      </c>
      <c r="B1394">
        <v>84.718957000000003</v>
      </c>
      <c r="C1394">
        <v>8.4008459999999996</v>
      </c>
      <c r="D1394">
        <v>84.108885000000015</v>
      </c>
      <c r="E1394">
        <v>7.2358060000000002</v>
      </c>
    </row>
    <row r="1395" spans="1:9" x14ac:dyDescent="0.25">
      <c r="A1395">
        <v>1394</v>
      </c>
      <c r="B1395">
        <v>84.718957000000003</v>
      </c>
      <c r="C1395">
        <v>8.4008459999999996</v>
      </c>
      <c r="D1395">
        <v>84.108885000000015</v>
      </c>
      <c r="E1395">
        <v>7.2358060000000002</v>
      </c>
    </row>
    <row r="1396" spans="1:9" x14ac:dyDescent="0.25">
      <c r="A1396">
        <v>1395</v>
      </c>
      <c r="B1396">
        <v>84.718957000000003</v>
      </c>
      <c r="C1396">
        <v>8.4008459999999996</v>
      </c>
      <c r="D1396">
        <v>84.117895000000004</v>
      </c>
      <c r="E1396">
        <v>7.2682510000000002</v>
      </c>
    </row>
    <row r="1397" spans="1:9" x14ac:dyDescent="0.25">
      <c r="A1397">
        <v>1396</v>
      </c>
      <c r="F1397">
        <v>84.845982000000006</v>
      </c>
      <c r="G1397">
        <v>9.7216609999999992</v>
      </c>
      <c r="H1397">
        <v>85.020814999999999</v>
      </c>
      <c r="I1397">
        <v>5.941084</v>
      </c>
    </row>
    <row r="1398" spans="1:9" x14ac:dyDescent="0.25">
      <c r="A1398">
        <v>1397</v>
      </c>
      <c r="F1398">
        <v>84.80931600000001</v>
      </c>
      <c r="G1398">
        <v>9.7203590000000002</v>
      </c>
      <c r="H1398">
        <v>85.025660000000002</v>
      </c>
      <c r="I1398">
        <v>5.9385839999999996</v>
      </c>
    </row>
    <row r="1399" spans="1:9" x14ac:dyDescent="0.25">
      <c r="A1399">
        <v>1398</v>
      </c>
      <c r="F1399">
        <v>84.822910000000007</v>
      </c>
      <c r="G1399">
        <v>9.7246290000000002</v>
      </c>
      <c r="H1399">
        <v>85.019566000000012</v>
      </c>
      <c r="I1399">
        <v>5.9104080000000003</v>
      </c>
    </row>
    <row r="1400" spans="1:9" x14ac:dyDescent="0.25">
      <c r="A1400">
        <v>1399</v>
      </c>
      <c r="F1400">
        <v>84.826087000000001</v>
      </c>
      <c r="G1400">
        <v>9.7156710000000004</v>
      </c>
      <c r="H1400">
        <v>84.989202000000006</v>
      </c>
      <c r="I1400">
        <v>5.918221</v>
      </c>
    </row>
    <row r="1401" spans="1:9" x14ac:dyDescent="0.25">
      <c r="A1401">
        <v>1400</v>
      </c>
      <c r="F1401">
        <v>84.774474000000012</v>
      </c>
      <c r="G1401">
        <v>9.6808289999999992</v>
      </c>
      <c r="H1401">
        <v>84.970871000000002</v>
      </c>
      <c r="I1401">
        <v>5.9326470000000002</v>
      </c>
    </row>
    <row r="1402" spans="1:9" x14ac:dyDescent="0.25">
      <c r="A1402">
        <v>1401</v>
      </c>
      <c r="F1402">
        <v>84.845982000000006</v>
      </c>
      <c r="G1402">
        <v>9.7216609999999992</v>
      </c>
      <c r="H1402">
        <v>84.981599000000003</v>
      </c>
      <c r="I1402">
        <v>5.9097309999999998</v>
      </c>
    </row>
    <row r="1403" spans="1:9" x14ac:dyDescent="0.25">
      <c r="A1403">
        <v>1402</v>
      </c>
      <c r="F1403">
        <v>84.845982000000006</v>
      </c>
      <c r="G1403">
        <v>9.7216609999999992</v>
      </c>
      <c r="H1403">
        <v>85.020814999999999</v>
      </c>
      <c r="I1403">
        <v>5.941084</v>
      </c>
    </row>
    <row r="1404" spans="1:9" x14ac:dyDescent="0.25">
      <c r="A1404">
        <v>1403</v>
      </c>
    </row>
    <row r="1405" spans="1:9" x14ac:dyDescent="0.25">
      <c r="A1405">
        <v>1404</v>
      </c>
    </row>
    <row r="1406" spans="1:9" x14ac:dyDescent="0.25">
      <c r="A1406">
        <v>1405</v>
      </c>
    </row>
    <row r="1407" spans="1:9" x14ac:dyDescent="0.25">
      <c r="A1407">
        <v>1406</v>
      </c>
    </row>
    <row r="1408" spans="1:9" x14ac:dyDescent="0.25">
      <c r="A1408">
        <v>1407</v>
      </c>
    </row>
    <row r="1409" spans="1:9" x14ac:dyDescent="0.25">
      <c r="A1409">
        <v>1408</v>
      </c>
    </row>
    <row r="1410" spans="1:9" x14ac:dyDescent="0.25">
      <c r="A1410">
        <v>1409</v>
      </c>
    </row>
    <row r="1411" spans="1:9" x14ac:dyDescent="0.25">
      <c r="A1411">
        <v>1410</v>
      </c>
      <c r="B1411">
        <v>116.90497000000001</v>
      </c>
      <c r="C1411">
        <v>7.2748660000000003</v>
      </c>
    </row>
    <row r="1412" spans="1:9" x14ac:dyDescent="0.25">
      <c r="A1412">
        <v>1411</v>
      </c>
      <c r="B1412">
        <v>116.93366800000001</v>
      </c>
      <c r="C1412">
        <v>7.2986659999999999</v>
      </c>
    </row>
    <row r="1413" spans="1:9" x14ac:dyDescent="0.25">
      <c r="A1413">
        <v>1412</v>
      </c>
      <c r="B1413">
        <v>116.87346100000001</v>
      </c>
      <c r="C1413">
        <v>7.305021</v>
      </c>
      <c r="D1413">
        <v>118.87179</v>
      </c>
      <c r="E1413">
        <v>5.8629110000000004</v>
      </c>
    </row>
    <row r="1414" spans="1:9" x14ac:dyDescent="0.25">
      <c r="A1414">
        <v>1413</v>
      </c>
      <c r="B1414">
        <v>116.91095900000001</v>
      </c>
      <c r="C1414">
        <v>7.3049160000000004</v>
      </c>
      <c r="D1414">
        <v>118.88283000000001</v>
      </c>
      <c r="E1414">
        <v>5.8440060000000003</v>
      </c>
    </row>
    <row r="1415" spans="1:9" x14ac:dyDescent="0.25">
      <c r="A1415">
        <v>1414</v>
      </c>
      <c r="B1415">
        <v>116.90465700000001</v>
      </c>
      <c r="C1415">
        <v>7.2862200000000001</v>
      </c>
      <c r="D1415">
        <v>118.887518</v>
      </c>
      <c r="E1415">
        <v>5.8801500000000004</v>
      </c>
    </row>
    <row r="1416" spans="1:9" x14ac:dyDescent="0.25">
      <c r="A1416">
        <v>1415</v>
      </c>
      <c r="B1416">
        <v>116.90497000000001</v>
      </c>
      <c r="C1416">
        <v>7.2748660000000003</v>
      </c>
      <c r="D1416">
        <v>118.91199700000001</v>
      </c>
      <c r="E1416">
        <v>5.9064509999999997</v>
      </c>
    </row>
    <row r="1417" spans="1:9" x14ac:dyDescent="0.25">
      <c r="A1417">
        <v>1416</v>
      </c>
      <c r="B1417">
        <v>116.90497000000001</v>
      </c>
      <c r="C1417">
        <v>7.2748660000000003</v>
      </c>
      <c r="D1417">
        <v>118.909807</v>
      </c>
      <c r="E1417">
        <v>5.8994720000000003</v>
      </c>
    </row>
    <row r="1418" spans="1:9" x14ac:dyDescent="0.25">
      <c r="A1418">
        <v>1417</v>
      </c>
      <c r="D1418">
        <v>118.87179</v>
      </c>
      <c r="E1418">
        <v>5.8629110000000004</v>
      </c>
    </row>
    <row r="1419" spans="1:9" x14ac:dyDescent="0.25">
      <c r="A1419">
        <v>1418</v>
      </c>
      <c r="H1419">
        <v>121.47368</v>
      </c>
      <c r="I1419">
        <v>4.3730960000000003</v>
      </c>
    </row>
    <row r="1420" spans="1:9" x14ac:dyDescent="0.25">
      <c r="A1420">
        <v>1419</v>
      </c>
      <c r="F1420">
        <v>121.95938700000001</v>
      </c>
      <c r="G1420">
        <v>8.0493030000000001</v>
      </c>
      <c r="H1420">
        <v>121.47368</v>
      </c>
      <c r="I1420">
        <v>4.3730960000000003</v>
      </c>
    </row>
    <row r="1421" spans="1:9" x14ac:dyDescent="0.25">
      <c r="A1421">
        <v>1420</v>
      </c>
      <c r="F1421">
        <v>122.01417000000001</v>
      </c>
      <c r="G1421">
        <v>8.1110190000000006</v>
      </c>
      <c r="H1421">
        <v>121.42014500000001</v>
      </c>
      <c r="I1421">
        <v>4.3601799999999997</v>
      </c>
    </row>
    <row r="1422" spans="1:9" x14ac:dyDescent="0.25">
      <c r="A1422">
        <v>1421</v>
      </c>
      <c r="F1422">
        <v>121.96308300000001</v>
      </c>
      <c r="G1422">
        <v>8.0766460000000002</v>
      </c>
      <c r="H1422">
        <v>121.378424</v>
      </c>
      <c r="I1422">
        <v>4.3693989999999996</v>
      </c>
    </row>
    <row r="1423" spans="1:9" x14ac:dyDescent="0.25">
      <c r="A1423">
        <v>1422</v>
      </c>
      <c r="F1423">
        <v>121.985163</v>
      </c>
      <c r="G1423">
        <v>8.0955510000000004</v>
      </c>
      <c r="H1423">
        <v>121.40196800000001</v>
      </c>
      <c r="I1423">
        <v>4.374085</v>
      </c>
    </row>
    <row r="1424" spans="1:9" x14ac:dyDescent="0.25">
      <c r="A1424">
        <v>1423</v>
      </c>
      <c r="F1424">
        <v>122.03307900000001</v>
      </c>
      <c r="G1424">
        <v>8.108466</v>
      </c>
      <c r="H1424">
        <v>121.40056000000001</v>
      </c>
      <c r="I1424">
        <v>4.3543469999999997</v>
      </c>
    </row>
    <row r="1425" spans="1:9" x14ac:dyDescent="0.25">
      <c r="A1425">
        <v>1424</v>
      </c>
      <c r="F1425">
        <v>121.95938700000001</v>
      </c>
      <c r="G1425">
        <v>8.0493030000000001</v>
      </c>
      <c r="H1425">
        <v>121.47368</v>
      </c>
      <c r="I1425">
        <v>4.3730960000000003</v>
      </c>
    </row>
    <row r="1426" spans="1:9" x14ac:dyDescent="0.25">
      <c r="A1426">
        <v>1425</v>
      </c>
    </row>
    <row r="1427" spans="1:9" x14ac:dyDescent="0.25">
      <c r="A1427">
        <v>1426</v>
      </c>
    </row>
    <row r="1428" spans="1:9" x14ac:dyDescent="0.25">
      <c r="A1428">
        <v>1427</v>
      </c>
    </row>
    <row r="1429" spans="1:9" x14ac:dyDescent="0.25">
      <c r="A1429">
        <v>1428</v>
      </c>
    </row>
    <row r="1430" spans="1:9" x14ac:dyDescent="0.25">
      <c r="A1430">
        <v>1429</v>
      </c>
    </row>
    <row r="1431" spans="1:9" x14ac:dyDescent="0.25">
      <c r="A1431">
        <v>1430</v>
      </c>
      <c r="B1431">
        <v>155.12046100000001</v>
      </c>
      <c r="C1431">
        <v>7.9830610000000002</v>
      </c>
      <c r="D1431">
        <v>156.323318</v>
      </c>
      <c r="E1431">
        <v>6.9889789999999996</v>
      </c>
    </row>
    <row r="1432" spans="1:9" x14ac:dyDescent="0.25">
      <c r="A1432">
        <v>1431</v>
      </c>
      <c r="B1432">
        <v>155.12046100000001</v>
      </c>
      <c r="C1432">
        <v>7.9830610000000002</v>
      </c>
      <c r="D1432">
        <v>156.323318</v>
      </c>
      <c r="E1432">
        <v>6.9889789999999996</v>
      </c>
    </row>
    <row r="1433" spans="1:9" x14ac:dyDescent="0.25">
      <c r="A1433">
        <v>1432</v>
      </c>
      <c r="B1433">
        <v>155.12046100000001</v>
      </c>
      <c r="C1433">
        <v>7.9830610000000002</v>
      </c>
      <c r="D1433">
        <v>156.323318</v>
      </c>
      <c r="E1433">
        <v>6.9889789999999996</v>
      </c>
    </row>
    <row r="1434" spans="1:9" x14ac:dyDescent="0.25">
      <c r="A1434">
        <v>1433</v>
      </c>
      <c r="B1434">
        <v>155.12046100000001</v>
      </c>
      <c r="C1434">
        <v>7.9830610000000002</v>
      </c>
      <c r="D1434">
        <v>156.465971</v>
      </c>
      <c r="E1434">
        <v>6.9271430000000001</v>
      </c>
    </row>
    <row r="1435" spans="1:9" x14ac:dyDescent="0.25">
      <c r="A1435">
        <v>1434</v>
      </c>
      <c r="B1435">
        <v>155.12046100000001</v>
      </c>
      <c r="C1435">
        <v>7.9830610000000002</v>
      </c>
      <c r="D1435">
        <v>156.49449200000001</v>
      </c>
      <c r="E1435">
        <v>6.9104080000000003</v>
      </c>
    </row>
    <row r="1436" spans="1:9" x14ac:dyDescent="0.25">
      <c r="A1436">
        <v>1435</v>
      </c>
      <c r="B1436">
        <v>155.12046100000001</v>
      </c>
      <c r="C1436">
        <v>7.9830610000000002</v>
      </c>
      <c r="D1436">
        <v>156.323318</v>
      </c>
      <c r="E1436">
        <v>6.9889789999999996</v>
      </c>
    </row>
    <row r="1437" spans="1:9" x14ac:dyDescent="0.25">
      <c r="A1437">
        <v>1436</v>
      </c>
      <c r="D1437">
        <v>156.323318</v>
      </c>
      <c r="E1437">
        <v>6.9889789999999996</v>
      </c>
    </row>
    <row r="1438" spans="1:9" x14ac:dyDescent="0.25">
      <c r="A1438">
        <v>1437</v>
      </c>
    </row>
    <row r="1439" spans="1:9" x14ac:dyDescent="0.25">
      <c r="A1439">
        <v>1438</v>
      </c>
      <c r="F1439">
        <v>157.964899</v>
      </c>
      <c r="G1439">
        <v>8.7091329999999996</v>
      </c>
      <c r="H1439">
        <v>158.15760299999999</v>
      </c>
      <c r="I1439">
        <v>5.2962249999999997</v>
      </c>
    </row>
    <row r="1440" spans="1:9" x14ac:dyDescent="0.25">
      <c r="A1440">
        <v>1439</v>
      </c>
      <c r="F1440">
        <v>157.906328</v>
      </c>
      <c r="G1440">
        <v>8.7215810000000005</v>
      </c>
      <c r="H1440">
        <v>158.15760299999999</v>
      </c>
      <c r="I1440">
        <v>5.2962249999999997</v>
      </c>
    </row>
    <row r="1441" spans="1:9" x14ac:dyDescent="0.25">
      <c r="A1441">
        <v>1440</v>
      </c>
      <c r="F1441">
        <v>157.83122700000001</v>
      </c>
      <c r="G1441">
        <v>8.7484690000000001</v>
      </c>
      <c r="H1441">
        <v>158.15760299999999</v>
      </c>
      <c r="I1441">
        <v>5.2962249999999997</v>
      </c>
    </row>
    <row r="1442" spans="1:9" x14ac:dyDescent="0.25">
      <c r="A1442">
        <v>1441</v>
      </c>
      <c r="F1442">
        <v>157.72826700000002</v>
      </c>
      <c r="G1442">
        <v>8.7799490000000002</v>
      </c>
      <c r="H1442">
        <v>158.15760299999999</v>
      </c>
      <c r="I1442">
        <v>5.2962249999999997</v>
      </c>
    </row>
    <row r="1443" spans="1:9" x14ac:dyDescent="0.25">
      <c r="A1443">
        <v>1442</v>
      </c>
      <c r="F1443">
        <v>157.964899</v>
      </c>
      <c r="G1443">
        <v>8.7091329999999996</v>
      </c>
      <c r="H1443">
        <v>158.15760299999999</v>
      </c>
      <c r="I1443">
        <v>5.2962249999999997</v>
      </c>
    </row>
    <row r="1444" spans="1:9" x14ac:dyDescent="0.25">
      <c r="A1444">
        <v>1443</v>
      </c>
    </row>
    <row r="1445" spans="1:9" x14ac:dyDescent="0.25">
      <c r="A1445">
        <v>1444</v>
      </c>
    </row>
    <row r="1446" spans="1:9" x14ac:dyDescent="0.25">
      <c r="A1446">
        <v>1445</v>
      </c>
    </row>
    <row r="1447" spans="1:9" x14ac:dyDescent="0.25">
      <c r="A1447">
        <v>1446</v>
      </c>
    </row>
    <row r="1448" spans="1:9" x14ac:dyDescent="0.25">
      <c r="A1448">
        <v>1447</v>
      </c>
    </row>
    <row r="1449" spans="1:9" x14ac:dyDescent="0.25">
      <c r="A1449">
        <v>1448</v>
      </c>
    </row>
    <row r="1450" spans="1:9" x14ac:dyDescent="0.25">
      <c r="A1450">
        <v>1449</v>
      </c>
    </row>
    <row r="1451" spans="1:9" x14ac:dyDescent="0.25">
      <c r="A1451">
        <v>1450</v>
      </c>
    </row>
    <row r="1452" spans="1:9" x14ac:dyDescent="0.25">
      <c r="A1452">
        <v>1451</v>
      </c>
    </row>
    <row r="1453" spans="1:9" x14ac:dyDescent="0.25">
      <c r="A1453">
        <v>1452</v>
      </c>
    </row>
    <row r="1454" spans="1:9" x14ac:dyDescent="0.25">
      <c r="A1454">
        <v>1453</v>
      </c>
      <c r="B1454">
        <v>190.37403</v>
      </c>
      <c r="C1454">
        <v>8.0979600000000005</v>
      </c>
    </row>
    <row r="1455" spans="1:9" x14ac:dyDescent="0.25">
      <c r="A1455">
        <v>1454</v>
      </c>
      <c r="B1455">
        <v>190.36994899999999</v>
      </c>
      <c r="C1455">
        <v>8.1788779999999992</v>
      </c>
      <c r="D1455">
        <v>192.3175</v>
      </c>
      <c r="E1455">
        <v>6.9194389999999997</v>
      </c>
    </row>
    <row r="1456" spans="1:9" x14ac:dyDescent="0.25">
      <c r="A1456">
        <v>1455</v>
      </c>
      <c r="B1456">
        <v>190.36525699999999</v>
      </c>
      <c r="C1456">
        <v>8.1828059999999994</v>
      </c>
      <c r="D1456">
        <v>192.3175</v>
      </c>
      <c r="E1456">
        <v>6.9194389999999997</v>
      </c>
    </row>
    <row r="1457" spans="1:9" x14ac:dyDescent="0.25">
      <c r="A1457">
        <v>1456</v>
      </c>
      <c r="B1457">
        <v>190.35183599999999</v>
      </c>
      <c r="C1457">
        <v>8.1723979999999994</v>
      </c>
      <c r="D1457">
        <v>192.3175</v>
      </c>
      <c r="E1457">
        <v>6.9194389999999997</v>
      </c>
    </row>
    <row r="1458" spans="1:9" x14ac:dyDescent="0.25">
      <c r="A1458">
        <v>1457</v>
      </c>
      <c r="B1458">
        <v>190.37403</v>
      </c>
      <c r="C1458">
        <v>8.0979600000000005</v>
      </c>
      <c r="D1458">
        <v>192.3175</v>
      </c>
      <c r="E1458">
        <v>6.9194389999999997</v>
      </c>
    </row>
    <row r="1459" spans="1:9" x14ac:dyDescent="0.25">
      <c r="A1459">
        <v>1458</v>
      </c>
      <c r="B1459">
        <v>190.37403</v>
      </c>
      <c r="C1459">
        <v>8.0979600000000005</v>
      </c>
      <c r="D1459">
        <v>192.3175</v>
      </c>
      <c r="E1459">
        <v>6.9194389999999997</v>
      </c>
    </row>
    <row r="1460" spans="1:9" x14ac:dyDescent="0.25">
      <c r="A1460">
        <v>1459</v>
      </c>
      <c r="D1460">
        <v>192.3175</v>
      </c>
      <c r="E1460">
        <v>6.9194389999999997</v>
      </c>
    </row>
    <row r="1461" spans="1:9" x14ac:dyDescent="0.25">
      <c r="A1461">
        <v>1460</v>
      </c>
    </row>
    <row r="1462" spans="1:9" x14ac:dyDescent="0.25">
      <c r="A1462">
        <v>1461</v>
      </c>
      <c r="F1462">
        <v>195.719032</v>
      </c>
      <c r="G1462">
        <v>9.1980609999999992</v>
      </c>
    </row>
    <row r="1463" spans="1:9" x14ac:dyDescent="0.25">
      <c r="A1463">
        <v>1462</v>
      </c>
      <c r="F1463">
        <v>195.75495100000001</v>
      </c>
      <c r="G1463">
        <v>9.2138259999999992</v>
      </c>
      <c r="H1463">
        <v>196.340869</v>
      </c>
      <c r="I1463">
        <v>5.7543369999999996</v>
      </c>
    </row>
    <row r="1464" spans="1:9" x14ac:dyDescent="0.25">
      <c r="A1464">
        <v>1463</v>
      </c>
      <c r="F1464">
        <v>195.73479800000001</v>
      </c>
      <c r="G1464">
        <v>9.204898</v>
      </c>
      <c r="H1464">
        <v>196.38596999999999</v>
      </c>
      <c r="I1464">
        <v>5.663214</v>
      </c>
    </row>
    <row r="1465" spans="1:9" x14ac:dyDescent="0.25">
      <c r="A1465">
        <v>1464</v>
      </c>
      <c r="F1465">
        <v>195.739543</v>
      </c>
      <c r="G1465">
        <v>9.1982649999999992</v>
      </c>
      <c r="H1465">
        <v>196.381381</v>
      </c>
      <c r="I1465">
        <v>5.6813779999999996</v>
      </c>
    </row>
    <row r="1466" spans="1:9" x14ac:dyDescent="0.25">
      <c r="A1466">
        <v>1465</v>
      </c>
      <c r="F1466">
        <v>195.719032</v>
      </c>
      <c r="G1466">
        <v>9.1980609999999992</v>
      </c>
      <c r="H1466">
        <v>196.362449</v>
      </c>
      <c r="I1466">
        <v>5.6655100000000003</v>
      </c>
    </row>
    <row r="1467" spans="1:9" x14ac:dyDescent="0.25">
      <c r="A1467">
        <v>1466</v>
      </c>
      <c r="F1467">
        <v>195.719032</v>
      </c>
      <c r="G1467">
        <v>9.1980609999999992</v>
      </c>
      <c r="H1467">
        <v>196.360152</v>
      </c>
      <c r="I1467">
        <v>5.6343360000000002</v>
      </c>
    </row>
    <row r="1468" spans="1:9" x14ac:dyDescent="0.25">
      <c r="A1468">
        <v>1467</v>
      </c>
      <c r="H1468">
        <v>196.340869</v>
      </c>
      <c r="I1468">
        <v>5.7543369999999996</v>
      </c>
    </row>
    <row r="1469" spans="1:9" x14ac:dyDescent="0.25">
      <c r="A1469">
        <v>1468</v>
      </c>
    </row>
    <row r="1470" spans="1:9" x14ac:dyDescent="0.25">
      <c r="A1470">
        <v>1469</v>
      </c>
    </row>
    <row r="1471" spans="1:9" x14ac:dyDescent="0.25">
      <c r="A1471">
        <v>1470</v>
      </c>
      <c r="B1471">
        <v>218.26837399999999</v>
      </c>
      <c r="C1471">
        <v>8.2309999999999999</v>
      </c>
    </row>
    <row r="1472" spans="1:9" x14ac:dyDescent="0.25">
      <c r="A1472">
        <v>1471</v>
      </c>
      <c r="B1472">
        <v>218.29474999999999</v>
      </c>
      <c r="C1472">
        <v>8.2708449999999996</v>
      </c>
    </row>
    <row r="1473" spans="1:9" x14ac:dyDescent="0.25">
      <c r="A1473">
        <v>1472</v>
      </c>
      <c r="B1473">
        <v>218.281485</v>
      </c>
      <c r="C1473">
        <v>8.2540600000000008</v>
      </c>
      <c r="D1473">
        <v>220.86640199999999</v>
      </c>
      <c r="E1473">
        <v>7.2952830000000004</v>
      </c>
    </row>
    <row r="1474" spans="1:9" x14ac:dyDescent="0.25">
      <c r="A1474">
        <v>1473</v>
      </c>
      <c r="B1474">
        <v>218.30311699999999</v>
      </c>
      <c r="C1474">
        <v>8.2411530000000006</v>
      </c>
      <c r="D1474">
        <v>220.869055</v>
      </c>
      <c r="E1474">
        <v>7.2652850000000004</v>
      </c>
    </row>
    <row r="1475" spans="1:9" x14ac:dyDescent="0.25">
      <c r="A1475">
        <v>1474</v>
      </c>
      <c r="B1475">
        <v>218.25403800000001</v>
      </c>
      <c r="C1475">
        <v>8.2624259999999996</v>
      </c>
      <c r="D1475">
        <v>220.89573799999999</v>
      </c>
      <c r="E1475">
        <v>7.2910490000000001</v>
      </c>
    </row>
    <row r="1476" spans="1:9" x14ac:dyDescent="0.25">
      <c r="A1476">
        <v>1475</v>
      </c>
      <c r="B1476">
        <v>218.289342</v>
      </c>
      <c r="C1476">
        <v>8.2356420000000004</v>
      </c>
      <c r="D1476">
        <v>220.87966599999999</v>
      </c>
      <c r="E1476">
        <v>7.2957939999999999</v>
      </c>
    </row>
    <row r="1477" spans="1:9" x14ac:dyDescent="0.25">
      <c r="A1477">
        <v>1476</v>
      </c>
      <c r="B1477">
        <v>218.26837399999999</v>
      </c>
      <c r="C1477">
        <v>8.2309999999999999</v>
      </c>
      <c r="D1477">
        <v>220.95149900000001</v>
      </c>
      <c r="E1477">
        <v>7.334517</v>
      </c>
    </row>
    <row r="1478" spans="1:9" x14ac:dyDescent="0.25">
      <c r="A1478">
        <v>1477</v>
      </c>
      <c r="D1478">
        <v>220.82191499999999</v>
      </c>
      <c r="E1478">
        <v>7.3702290000000001</v>
      </c>
    </row>
    <row r="1479" spans="1:9" x14ac:dyDescent="0.25">
      <c r="A1479">
        <v>1478</v>
      </c>
      <c r="D1479">
        <v>220.86640199999999</v>
      </c>
      <c r="E1479">
        <v>7.2952830000000004</v>
      </c>
    </row>
    <row r="1480" spans="1:9" x14ac:dyDescent="0.25">
      <c r="A1480">
        <v>1479</v>
      </c>
    </row>
    <row r="1481" spans="1:9" x14ac:dyDescent="0.25">
      <c r="A1481">
        <v>1480</v>
      </c>
    </row>
    <row r="1482" spans="1:9" x14ac:dyDescent="0.25">
      <c r="A1482">
        <v>1481</v>
      </c>
      <c r="F1482">
        <v>224.68426399999998</v>
      </c>
      <c r="G1482">
        <v>9.2749249999999996</v>
      </c>
      <c r="H1482">
        <v>224.99067700000001</v>
      </c>
      <c r="I1482">
        <v>5.8684190000000003</v>
      </c>
    </row>
    <row r="1483" spans="1:9" x14ac:dyDescent="0.25">
      <c r="A1483">
        <v>1482</v>
      </c>
      <c r="F1483">
        <v>224.68972299999999</v>
      </c>
      <c r="G1483">
        <v>9.2751800000000006</v>
      </c>
      <c r="H1483">
        <v>224.924915</v>
      </c>
      <c r="I1483">
        <v>5.8362780000000001</v>
      </c>
    </row>
    <row r="1484" spans="1:9" x14ac:dyDescent="0.25">
      <c r="A1484">
        <v>1483</v>
      </c>
      <c r="F1484">
        <v>224.69461999999999</v>
      </c>
      <c r="G1484">
        <v>9.2823220000000006</v>
      </c>
      <c r="H1484">
        <v>224.93389400000001</v>
      </c>
      <c r="I1484">
        <v>5.8215849999999998</v>
      </c>
    </row>
    <row r="1485" spans="1:9" x14ac:dyDescent="0.25">
      <c r="A1485">
        <v>1484</v>
      </c>
      <c r="F1485">
        <v>224.724211</v>
      </c>
      <c r="G1485">
        <v>9.2830370000000002</v>
      </c>
      <c r="H1485">
        <v>224.92945499999999</v>
      </c>
      <c r="I1485">
        <v>5.7978100000000001</v>
      </c>
    </row>
    <row r="1486" spans="1:9" x14ac:dyDescent="0.25">
      <c r="A1486">
        <v>1485</v>
      </c>
      <c r="F1486">
        <v>224.690437</v>
      </c>
      <c r="G1486">
        <v>9.2967610000000001</v>
      </c>
      <c r="H1486">
        <v>224.94981100000001</v>
      </c>
      <c r="I1486">
        <v>5.8333190000000004</v>
      </c>
    </row>
    <row r="1487" spans="1:9" x14ac:dyDescent="0.25">
      <c r="A1487">
        <v>1486</v>
      </c>
      <c r="F1487">
        <v>224.68426399999998</v>
      </c>
      <c r="G1487">
        <v>9.2749249999999996</v>
      </c>
      <c r="H1487">
        <v>224.92532199999999</v>
      </c>
      <c r="I1487">
        <v>5.7394970000000001</v>
      </c>
    </row>
    <row r="1488" spans="1:9" x14ac:dyDescent="0.25">
      <c r="A1488">
        <v>1487</v>
      </c>
      <c r="F1488">
        <v>224.68426399999998</v>
      </c>
      <c r="G1488">
        <v>9.2749249999999996</v>
      </c>
      <c r="H1488">
        <v>224.96659600000001</v>
      </c>
      <c r="I1488">
        <v>5.760669</v>
      </c>
    </row>
    <row r="1489" spans="1:9" x14ac:dyDescent="0.25">
      <c r="A1489">
        <v>1488</v>
      </c>
      <c r="F1489">
        <v>224.68426399999998</v>
      </c>
      <c r="G1489">
        <v>9.2749249999999996</v>
      </c>
      <c r="H1489">
        <v>224.99067700000001</v>
      </c>
      <c r="I1489">
        <v>5.8684190000000003</v>
      </c>
    </row>
    <row r="1490" spans="1:9" x14ac:dyDescent="0.25">
      <c r="A1490">
        <v>1489</v>
      </c>
    </row>
    <row r="1491" spans="1:9" x14ac:dyDescent="0.25">
      <c r="A1491">
        <v>1490</v>
      </c>
    </row>
    <row r="1492" spans="1:9" x14ac:dyDescent="0.25">
      <c r="A1492">
        <v>1491</v>
      </c>
    </row>
    <row r="1493" spans="1:9" x14ac:dyDescent="0.25">
      <c r="A1493">
        <v>1492</v>
      </c>
      <c r="B1493">
        <v>248.431905</v>
      </c>
      <c r="C1493">
        <v>7.403492</v>
      </c>
    </row>
    <row r="1494" spans="1:9" x14ac:dyDescent="0.25">
      <c r="A1494">
        <v>1493</v>
      </c>
      <c r="B1494">
        <v>248.408334</v>
      </c>
      <c r="C1494">
        <v>7.4151749999999996</v>
      </c>
    </row>
    <row r="1495" spans="1:9" x14ac:dyDescent="0.25">
      <c r="A1495">
        <v>1494</v>
      </c>
      <c r="B1495">
        <v>248.41981200000001</v>
      </c>
      <c r="C1495">
        <v>7.407114</v>
      </c>
      <c r="D1495">
        <v>251.34966</v>
      </c>
      <c r="E1495">
        <v>5.6026160000000003</v>
      </c>
    </row>
    <row r="1496" spans="1:9" x14ac:dyDescent="0.25">
      <c r="A1496">
        <v>1495</v>
      </c>
      <c r="B1496">
        <v>248.44067799999999</v>
      </c>
      <c r="C1496">
        <v>7.4475709999999999</v>
      </c>
      <c r="D1496">
        <v>251.368077</v>
      </c>
      <c r="E1496">
        <v>5.6077690000000002</v>
      </c>
    </row>
    <row r="1497" spans="1:9" x14ac:dyDescent="0.25">
      <c r="A1497">
        <v>1496</v>
      </c>
      <c r="B1497">
        <v>248.44613699999999</v>
      </c>
      <c r="C1497">
        <v>7.4627230000000004</v>
      </c>
      <c r="D1497">
        <v>251.39593200000002</v>
      </c>
      <c r="E1497">
        <v>5.5776180000000002</v>
      </c>
    </row>
    <row r="1498" spans="1:9" x14ac:dyDescent="0.25">
      <c r="A1498">
        <v>1497</v>
      </c>
      <c r="B1498">
        <v>248.45557500000001</v>
      </c>
      <c r="C1498">
        <v>7.4307869999999996</v>
      </c>
      <c r="D1498">
        <v>251.39874</v>
      </c>
      <c r="E1498">
        <v>5.587974</v>
      </c>
    </row>
    <row r="1499" spans="1:9" x14ac:dyDescent="0.25">
      <c r="A1499">
        <v>1498</v>
      </c>
      <c r="B1499">
        <v>248.46343300000001</v>
      </c>
      <c r="C1499">
        <v>7.4410410000000002</v>
      </c>
      <c r="D1499">
        <v>251.39169799999999</v>
      </c>
      <c r="E1499">
        <v>5.5870559999999996</v>
      </c>
    </row>
    <row r="1500" spans="1:9" x14ac:dyDescent="0.25">
      <c r="A1500">
        <v>1499</v>
      </c>
      <c r="B1500">
        <v>248.431905</v>
      </c>
      <c r="C1500">
        <v>7.403492</v>
      </c>
      <c r="D1500">
        <v>251.392922</v>
      </c>
      <c r="E1500">
        <v>5.5839949999999998</v>
      </c>
    </row>
    <row r="1501" spans="1:9" x14ac:dyDescent="0.25">
      <c r="A1501">
        <v>1500</v>
      </c>
      <c r="D1501">
        <v>251.43756200000001</v>
      </c>
      <c r="E1501">
        <v>5.6463390000000002</v>
      </c>
    </row>
    <row r="1502" spans="1:9" x14ac:dyDescent="0.25">
      <c r="A1502">
        <v>1501</v>
      </c>
      <c r="D1502">
        <v>251.34966</v>
      </c>
      <c r="E1502">
        <v>5.6026160000000003</v>
      </c>
    </row>
    <row r="1503" spans="1:9" x14ac:dyDescent="0.25">
      <c r="A1503">
        <v>1502</v>
      </c>
      <c r="D1503">
        <v>251.34966</v>
      </c>
      <c r="E1503">
        <v>5.6026160000000003</v>
      </c>
    </row>
    <row r="1504" spans="1:9" x14ac:dyDescent="0.25">
      <c r="A1504">
        <v>1503</v>
      </c>
    </row>
    <row r="1505" spans="1:11" x14ac:dyDescent="0.25">
      <c r="A1505">
        <v>1504</v>
      </c>
      <c r="J1505">
        <v>235.950616</v>
      </c>
      <c r="K1505">
        <v>13.363334999999999</v>
      </c>
    </row>
    <row r="1506" spans="1:11" x14ac:dyDescent="0.25">
      <c r="A1506">
        <v>1505</v>
      </c>
    </row>
    <row r="1507" spans="1:11" x14ac:dyDescent="0.25">
      <c r="A1507">
        <v>1506</v>
      </c>
    </row>
    <row r="1508" spans="1:11" x14ac:dyDescent="0.25">
      <c r="A1508">
        <v>1507</v>
      </c>
    </row>
    <row r="1509" spans="1:11" x14ac:dyDescent="0.25">
      <c r="A1509">
        <v>1508</v>
      </c>
    </row>
    <row r="1510" spans="1:11" x14ac:dyDescent="0.25">
      <c r="A1510">
        <v>1509</v>
      </c>
    </row>
    <row r="1511" spans="1:11" x14ac:dyDescent="0.25">
      <c r="A1511">
        <v>1510</v>
      </c>
    </row>
    <row r="1512" spans="1:11" x14ac:dyDescent="0.25">
      <c r="A1512">
        <v>1511</v>
      </c>
    </row>
    <row r="1513" spans="1:11" x14ac:dyDescent="0.25">
      <c r="A1513">
        <v>1512</v>
      </c>
    </row>
    <row r="1514" spans="1:11" x14ac:dyDescent="0.25">
      <c r="A1514">
        <v>1513</v>
      </c>
    </row>
    <row r="1515" spans="1:11" x14ac:dyDescent="0.25">
      <c r="A1515">
        <v>1514</v>
      </c>
    </row>
    <row r="1516" spans="1:11" x14ac:dyDescent="0.25">
      <c r="A1516">
        <v>1515</v>
      </c>
    </row>
    <row r="1517" spans="1:11" x14ac:dyDescent="0.25">
      <c r="A1517">
        <v>1516</v>
      </c>
    </row>
    <row r="1518" spans="1:11" x14ac:dyDescent="0.25">
      <c r="A1518">
        <v>1517</v>
      </c>
    </row>
    <row r="1519" spans="1:11" x14ac:dyDescent="0.25">
      <c r="A1519">
        <v>1518</v>
      </c>
    </row>
    <row r="1520" spans="1:1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1" x14ac:dyDescent="0.25">
      <c r="A1537">
        <v>1536</v>
      </c>
    </row>
    <row r="1538" spans="1:11" x14ac:dyDescent="0.25">
      <c r="A1538">
        <v>1537</v>
      </c>
      <c r="J1538">
        <v>235.75858399999998</v>
      </c>
      <c r="K1538">
        <v>13.440167000000001</v>
      </c>
    </row>
    <row r="1539" spans="1:11" x14ac:dyDescent="0.25">
      <c r="A1539">
        <v>1538</v>
      </c>
      <c r="B1539">
        <v>248.061768</v>
      </c>
      <c r="C1539">
        <v>4.7879649999999998</v>
      </c>
    </row>
    <row r="1540" spans="1:11" x14ac:dyDescent="0.25">
      <c r="A1540">
        <v>1539</v>
      </c>
      <c r="B1540">
        <v>248.052739</v>
      </c>
      <c r="C1540">
        <v>4.7940870000000002</v>
      </c>
    </row>
    <row r="1541" spans="1:11" x14ac:dyDescent="0.25">
      <c r="A1541">
        <v>1540</v>
      </c>
      <c r="B1541">
        <v>248.07370800000001</v>
      </c>
      <c r="C1541">
        <v>4.8037289999999997</v>
      </c>
    </row>
    <row r="1542" spans="1:11" x14ac:dyDescent="0.25">
      <c r="A1542">
        <v>1541</v>
      </c>
      <c r="B1542">
        <v>248.060292</v>
      </c>
      <c r="C1542">
        <v>4.8199529999999999</v>
      </c>
    </row>
    <row r="1543" spans="1:11" x14ac:dyDescent="0.25">
      <c r="A1543">
        <v>1542</v>
      </c>
      <c r="B1543">
        <v>248.07875899999999</v>
      </c>
      <c r="C1543">
        <v>4.8082700000000003</v>
      </c>
      <c r="H1543">
        <v>256.30286899999999</v>
      </c>
      <c r="I1543">
        <v>6.396147</v>
      </c>
    </row>
    <row r="1544" spans="1:11" x14ac:dyDescent="0.25">
      <c r="A1544">
        <v>1543</v>
      </c>
      <c r="B1544">
        <v>248.07054600000001</v>
      </c>
      <c r="C1544">
        <v>4.8208710000000004</v>
      </c>
      <c r="H1544">
        <v>256.37485600000002</v>
      </c>
      <c r="I1544">
        <v>6.3439560000000004</v>
      </c>
    </row>
    <row r="1545" spans="1:11" x14ac:dyDescent="0.25">
      <c r="A1545">
        <v>1544</v>
      </c>
      <c r="B1545">
        <v>248.06707499999999</v>
      </c>
      <c r="C1545">
        <v>4.8132190000000001</v>
      </c>
      <c r="H1545">
        <v>256.33756299999999</v>
      </c>
      <c r="I1545">
        <v>6.362781</v>
      </c>
    </row>
    <row r="1546" spans="1:11" x14ac:dyDescent="0.25">
      <c r="A1546">
        <v>1545</v>
      </c>
      <c r="B1546">
        <v>248.07972799999999</v>
      </c>
      <c r="C1546">
        <v>4.8585219999999998</v>
      </c>
      <c r="H1546">
        <v>256.33414499999998</v>
      </c>
      <c r="I1546">
        <v>6.3462509999999996</v>
      </c>
    </row>
    <row r="1547" spans="1:11" x14ac:dyDescent="0.25">
      <c r="A1547">
        <v>1546</v>
      </c>
      <c r="B1547">
        <v>248.061768</v>
      </c>
      <c r="C1547">
        <v>4.7879649999999998</v>
      </c>
      <c r="H1547">
        <v>256.369191</v>
      </c>
      <c r="I1547">
        <v>6.4070130000000001</v>
      </c>
    </row>
    <row r="1548" spans="1:11" x14ac:dyDescent="0.25">
      <c r="A1548">
        <v>1547</v>
      </c>
      <c r="B1548">
        <v>248.061768</v>
      </c>
      <c r="C1548">
        <v>4.7879649999999998</v>
      </c>
      <c r="H1548">
        <v>256.38817299999999</v>
      </c>
      <c r="I1548">
        <v>6.3367110000000002</v>
      </c>
    </row>
    <row r="1549" spans="1:11" x14ac:dyDescent="0.25">
      <c r="A1549">
        <v>1548</v>
      </c>
      <c r="H1549">
        <v>256.36929400000002</v>
      </c>
      <c r="I1549">
        <v>6.3188040000000001</v>
      </c>
    </row>
    <row r="1550" spans="1:11" x14ac:dyDescent="0.25">
      <c r="A1550">
        <v>1549</v>
      </c>
      <c r="F1550">
        <v>248.138757</v>
      </c>
      <c r="G1550">
        <v>4.805974</v>
      </c>
      <c r="H1550">
        <v>256.372613</v>
      </c>
      <c r="I1550">
        <v>6.3042129999999998</v>
      </c>
    </row>
    <row r="1551" spans="1:11" x14ac:dyDescent="0.25">
      <c r="A1551">
        <v>1550</v>
      </c>
      <c r="F1551">
        <v>248.15115399999999</v>
      </c>
      <c r="G1551">
        <v>4.7509769999999998</v>
      </c>
      <c r="H1551">
        <v>256.37439799999999</v>
      </c>
      <c r="I1551">
        <v>6.3842080000000001</v>
      </c>
    </row>
    <row r="1552" spans="1:11" x14ac:dyDescent="0.25">
      <c r="A1552">
        <v>1551</v>
      </c>
      <c r="F1552">
        <v>248.107789</v>
      </c>
      <c r="G1552">
        <v>4.7860259999999997</v>
      </c>
    </row>
    <row r="1553" spans="1:9" x14ac:dyDescent="0.25">
      <c r="A1553">
        <v>1552</v>
      </c>
      <c r="F1553">
        <v>248.09391099999999</v>
      </c>
      <c r="G1553">
        <v>4.7650579999999998</v>
      </c>
    </row>
    <row r="1554" spans="1:9" x14ac:dyDescent="0.25">
      <c r="A1554">
        <v>1553</v>
      </c>
      <c r="F1554">
        <v>248.09472700000001</v>
      </c>
      <c r="G1554">
        <v>4.7684249999999997</v>
      </c>
    </row>
    <row r="1555" spans="1:9" x14ac:dyDescent="0.25">
      <c r="A1555">
        <v>1554</v>
      </c>
      <c r="F1555">
        <v>248.12701900000002</v>
      </c>
      <c r="G1555">
        <v>4.7534260000000002</v>
      </c>
    </row>
    <row r="1556" spans="1:9" x14ac:dyDescent="0.25">
      <c r="A1556">
        <v>1555</v>
      </c>
      <c r="D1556">
        <v>229.63819000000001</v>
      </c>
      <c r="E1556">
        <v>7.2246240000000004</v>
      </c>
      <c r="F1556">
        <v>248.138757</v>
      </c>
      <c r="G1556">
        <v>4.805974</v>
      </c>
    </row>
    <row r="1557" spans="1:9" x14ac:dyDescent="0.25">
      <c r="A1557">
        <v>1556</v>
      </c>
      <c r="D1557">
        <v>229.618649</v>
      </c>
      <c r="E1557">
        <v>7.2061039999999998</v>
      </c>
      <c r="F1557">
        <v>248.138757</v>
      </c>
      <c r="G1557">
        <v>4.805974</v>
      </c>
    </row>
    <row r="1558" spans="1:9" x14ac:dyDescent="0.25">
      <c r="A1558">
        <v>1557</v>
      </c>
      <c r="D1558">
        <v>229.60742500000001</v>
      </c>
      <c r="E1558">
        <v>7.2094719999999999</v>
      </c>
    </row>
    <row r="1559" spans="1:9" x14ac:dyDescent="0.25">
      <c r="A1559">
        <v>1558</v>
      </c>
      <c r="D1559">
        <v>229.60783499999999</v>
      </c>
      <c r="E1559">
        <v>7.2187060000000001</v>
      </c>
    </row>
    <row r="1560" spans="1:9" x14ac:dyDescent="0.25">
      <c r="A1560">
        <v>1559</v>
      </c>
      <c r="D1560">
        <v>229.58033599999999</v>
      </c>
      <c r="E1560">
        <v>7.211716</v>
      </c>
    </row>
    <row r="1561" spans="1:9" x14ac:dyDescent="0.25">
      <c r="A1561">
        <v>1560</v>
      </c>
      <c r="D1561">
        <v>229.57237699999999</v>
      </c>
      <c r="E1561">
        <v>7.2017680000000004</v>
      </c>
    </row>
    <row r="1562" spans="1:9" x14ac:dyDescent="0.25">
      <c r="A1562">
        <v>1561</v>
      </c>
      <c r="B1562">
        <v>224.12470099999999</v>
      </c>
      <c r="C1562">
        <v>6.16723</v>
      </c>
      <c r="D1562">
        <v>229.57696799999999</v>
      </c>
      <c r="E1562">
        <v>7.1750860000000003</v>
      </c>
    </row>
    <row r="1563" spans="1:9" x14ac:dyDescent="0.25">
      <c r="A1563">
        <v>1562</v>
      </c>
      <c r="B1563">
        <v>224.07521399999999</v>
      </c>
      <c r="C1563">
        <v>6.117947</v>
      </c>
      <c r="D1563">
        <v>229.580949</v>
      </c>
      <c r="E1563">
        <v>7.2290109999999999</v>
      </c>
    </row>
    <row r="1564" spans="1:9" x14ac:dyDescent="0.25">
      <c r="A1564">
        <v>1563</v>
      </c>
      <c r="B1564">
        <v>224.14760799999999</v>
      </c>
      <c r="C1564">
        <v>6.1573830000000003</v>
      </c>
      <c r="D1564">
        <v>229.63819000000001</v>
      </c>
      <c r="E1564">
        <v>7.2246240000000004</v>
      </c>
    </row>
    <row r="1565" spans="1:9" x14ac:dyDescent="0.25">
      <c r="A1565">
        <v>1564</v>
      </c>
      <c r="B1565">
        <v>224.11954800000001</v>
      </c>
      <c r="C1565">
        <v>6.156822</v>
      </c>
    </row>
    <row r="1566" spans="1:9" x14ac:dyDescent="0.25">
      <c r="A1566">
        <v>1565</v>
      </c>
      <c r="B1566">
        <v>224.12209899999999</v>
      </c>
      <c r="C1566">
        <v>6.137435</v>
      </c>
    </row>
    <row r="1567" spans="1:9" x14ac:dyDescent="0.25">
      <c r="A1567">
        <v>1566</v>
      </c>
      <c r="B1567">
        <v>224.12470099999999</v>
      </c>
      <c r="C1567">
        <v>6.16723</v>
      </c>
      <c r="H1567">
        <v>225.623705</v>
      </c>
      <c r="I1567">
        <v>9.1476869999999995</v>
      </c>
    </row>
    <row r="1568" spans="1:9" x14ac:dyDescent="0.25">
      <c r="A1568">
        <v>1567</v>
      </c>
      <c r="B1568">
        <v>224.12470099999999</v>
      </c>
      <c r="C1568">
        <v>6.16723</v>
      </c>
      <c r="F1568">
        <v>224.238113</v>
      </c>
      <c r="G1568">
        <v>5.4165029999999996</v>
      </c>
      <c r="H1568">
        <v>225.512843</v>
      </c>
      <c r="I1568">
        <v>9.1403409999999994</v>
      </c>
    </row>
    <row r="1569" spans="1:9" x14ac:dyDescent="0.25">
      <c r="A1569">
        <v>1568</v>
      </c>
      <c r="F1569">
        <v>224.231583</v>
      </c>
      <c r="G1569">
        <v>5.4234419999999997</v>
      </c>
      <c r="H1569">
        <v>225.57054399999998</v>
      </c>
      <c r="I1569">
        <v>9.1743690000000004</v>
      </c>
    </row>
    <row r="1570" spans="1:9" x14ac:dyDescent="0.25">
      <c r="A1570">
        <v>1569</v>
      </c>
      <c r="F1570">
        <v>224.11510999999999</v>
      </c>
      <c r="G1570">
        <v>5.3595680000000003</v>
      </c>
      <c r="H1570">
        <v>225.57722799999999</v>
      </c>
      <c r="I1570">
        <v>9.1689609999999995</v>
      </c>
    </row>
    <row r="1571" spans="1:9" x14ac:dyDescent="0.25">
      <c r="A1571">
        <v>1570</v>
      </c>
      <c r="F1571">
        <v>224.08577500000001</v>
      </c>
      <c r="G1571">
        <v>5.3364060000000002</v>
      </c>
      <c r="H1571">
        <v>225.58120600000001</v>
      </c>
      <c r="I1571">
        <v>9.1881950000000003</v>
      </c>
    </row>
    <row r="1572" spans="1:9" x14ac:dyDescent="0.25">
      <c r="A1572">
        <v>1571</v>
      </c>
      <c r="F1572">
        <v>224.16480100000001</v>
      </c>
      <c r="G1572">
        <v>5.358854</v>
      </c>
      <c r="H1572">
        <v>225.62528599999999</v>
      </c>
      <c r="I1572">
        <v>9.1801340000000007</v>
      </c>
    </row>
    <row r="1573" spans="1:9" x14ac:dyDescent="0.25">
      <c r="A1573">
        <v>1572</v>
      </c>
      <c r="F1573">
        <v>224.15597500000001</v>
      </c>
      <c r="G1573">
        <v>5.3340079999999999</v>
      </c>
      <c r="H1573">
        <v>225.59890999999999</v>
      </c>
      <c r="I1573">
        <v>9.1919190000000004</v>
      </c>
    </row>
    <row r="1574" spans="1:9" x14ac:dyDescent="0.25">
      <c r="A1574">
        <v>1573</v>
      </c>
      <c r="F1574">
        <v>224.238113</v>
      </c>
      <c r="G1574">
        <v>5.4165029999999996</v>
      </c>
      <c r="H1574">
        <v>225.623705</v>
      </c>
      <c r="I1574">
        <v>9.1476869999999995</v>
      </c>
    </row>
    <row r="1575" spans="1:9" x14ac:dyDescent="0.25">
      <c r="A1575">
        <v>1574</v>
      </c>
    </row>
    <row r="1576" spans="1:9" x14ac:dyDescent="0.25">
      <c r="A1576">
        <v>1575</v>
      </c>
    </row>
    <row r="1577" spans="1:9" x14ac:dyDescent="0.25">
      <c r="A1577">
        <v>1576</v>
      </c>
    </row>
    <row r="1578" spans="1:9" x14ac:dyDescent="0.25">
      <c r="A1578">
        <v>1577</v>
      </c>
    </row>
    <row r="1579" spans="1:9" x14ac:dyDescent="0.25">
      <c r="A1579">
        <v>1578</v>
      </c>
    </row>
    <row r="1580" spans="1:9" x14ac:dyDescent="0.25">
      <c r="A1580">
        <v>1579</v>
      </c>
    </row>
    <row r="1581" spans="1:9" x14ac:dyDescent="0.25">
      <c r="A1581">
        <v>1580</v>
      </c>
    </row>
    <row r="1582" spans="1:9" x14ac:dyDescent="0.25">
      <c r="A1582">
        <v>1581</v>
      </c>
    </row>
    <row r="1583" spans="1:9" x14ac:dyDescent="0.25">
      <c r="A1583">
        <v>1582</v>
      </c>
    </row>
    <row r="1584" spans="1:9" x14ac:dyDescent="0.25">
      <c r="A1584">
        <v>1583</v>
      </c>
      <c r="B1584">
        <v>195.94943899999998</v>
      </c>
      <c r="C1584">
        <v>7.9695919999999996</v>
      </c>
      <c r="D1584">
        <v>195.645206</v>
      </c>
      <c r="E1584">
        <v>9.1795410000000004</v>
      </c>
    </row>
    <row r="1585" spans="1:9" x14ac:dyDescent="0.25">
      <c r="A1585">
        <v>1584</v>
      </c>
      <c r="B1585">
        <v>195.94943899999998</v>
      </c>
      <c r="C1585">
        <v>7.9695919999999996</v>
      </c>
      <c r="D1585">
        <v>195.645206</v>
      </c>
      <c r="E1585">
        <v>9.1795410000000004</v>
      </c>
    </row>
    <row r="1586" spans="1:9" x14ac:dyDescent="0.25">
      <c r="A1586">
        <v>1585</v>
      </c>
      <c r="B1586">
        <v>195.94943899999998</v>
      </c>
      <c r="C1586">
        <v>7.9695919999999996</v>
      </c>
      <c r="D1586">
        <v>195.645206</v>
      </c>
      <c r="E1586">
        <v>9.1795410000000004</v>
      </c>
    </row>
    <row r="1587" spans="1:9" x14ac:dyDescent="0.25">
      <c r="A1587">
        <v>1586</v>
      </c>
      <c r="B1587">
        <v>195.94943899999998</v>
      </c>
      <c r="C1587">
        <v>7.9695919999999996</v>
      </c>
      <c r="D1587">
        <v>195.645206</v>
      </c>
      <c r="E1587">
        <v>9.1795410000000004</v>
      </c>
    </row>
    <row r="1588" spans="1:9" x14ac:dyDescent="0.25">
      <c r="A1588">
        <v>1587</v>
      </c>
      <c r="B1588">
        <v>195.94943899999998</v>
      </c>
      <c r="C1588">
        <v>7.9695919999999996</v>
      </c>
      <c r="D1588">
        <v>195.645206</v>
      </c>
      <c r="E1588">
        <v>9.1795410000000004</v>
      </c>
    </row>
    <row r="1589" spans="1:9" x14ac:dyDescent="0.25">
      <c r="A1589">
        <v>1588</v>
      </c>
      <c r="B1589">
        <v>195.94943899999998</v>
      </c>
      <c r="C1589">
        <v>7.9695919999999996</v>
      </c>
      <c r="D1589">
        <v>195.645206</v>
      </c>
      <c r="E1589">
        <v>9.1795410000000004</v>
      </c>
    </row>
    <row r="1590" spans="1:9" x14ac:dyDescent="0.25">
      <c r="A1590">
        <v>1589</v>
      </c>
    </row>
    <row r="1591" spans="1:9" x14ac:dyDescent="0.25">
      <c r="A1591">
        <v>1590</v>
      </c>
      <c r="F1591">
        <v>194.24005099999999</v>
      </c>
      <c r="G1591">
        <v>6.6525509999999999</v>
      </c>
      <c r="H1591">
        <v>193.93755300000001</v>
      </c>
      <c r="I1591">
        <v>10.314337</v>
      </c>
    </row>
    <row r="1592" spans="1:9" x14ac:dyDescent="0.25">
      <c r="A1592">
        <v>1591</v>
      </c>
      <c r="F1592">
        <v>194.24678699999998</v>
      </c>
      <c r="G1592">
        <v>6.7151529999999999</v>
      </c>
      <c r="H1592">
        <v>193.92898099999999</v>
      </c>
      <c r="I1592">
        <v>10.310867</v>
      </c>
    </row>
    <row r="1593" spans="1:9" x14ac:dyDescent="0.25">
      <c r="A1593">
        <v>1592</v>
      </c>
      <c r="F1593">
        <v>194.237605</v>
      </c>
      <c r="G1593">
        <v>6.7079089999999999</v>
      </c>
      <c r="H1593">
        <v>193.916991</v>
      </c>
      <c r="I1593">
        <v>10.334745</v>
      </c>
    </row>
    <row r="1594" spans="1:9" x14ac:dyDescent="0.25">
      <c r="A1594">
        <v>1593</v>
      </c>
      <c r="F1594">
        <v>194.230716</v>
      </c>
      <c r="G1594">
        <v>6.6429080000000003</v>
      </c>
      <c r="H1594">
        <v>193.903064</v>
      </c>
      <c r="I1594">
        <v>10.333826</v>
      </c>
    </row>
    <row r="1595" spans="1:9" x14ac:dyDescent="0.25">
      <c r="A1595">
        <v>1594</v>
      </c>
      <c r="F1595">
        <v>194.249236</v>
      </c>
      <c r="G1595">
        <v>6.6322960000000002</v>
      </c>
      <c r="H1595">
        <v>193.95469600000001</v>
      </c>
      <c r="I1595">
        <v>10.405612</v>
      </c>
    </row>
    <row r="1596" spans="1:9" x14ac:dyDescent="0.25">
      <c r="A1596">
        <v>1595</v>
      </c>
      <c r="F1596">
        <v>194.27938799999998</v>
      </c>
      <c r="G1596">
        <v>6.6517340000000003</v>
      </c>
      <c r="H1596">
        <v>193.93755300000001</v>
      </c>
      <c r="I1596">
        <v>10.314337</v>
      </c>
    </row>
    <row r="1597" spans="1:9" x14ac:dyDescent="0.25">
      <c r="A1597">
        <v>1596</v>
      </c>
      <c r="F1597">
        <v>194.24005099999999</v>
      </c>
      <c r="G1597">
        <v>6.6525509999999999</v>
      </c>
      <c r="H1597">
        <v>193.93755300000001</v>
      </c>
      <c r="I1597">
        <v>10.314337</v>
      </c>
    </row>
    <row r="1598" spans="1:9" x14ac:dyDescent="0.25">
      <c r="A1598">
        <v>1597</v>
      </c>
    </row>
    <row r="1599" spans="1:9" x14ac:dyDescent="0.25">
      <c r="A1599">
        <v>1598</v>
      </c>
    </row>
    <row r="1600" spans="1:9" x14ac:dyDescent="0.25">
      <c r="A1600">
        <v>1599</v>
      </c>
    </row>
    <row r="1601" spans="1:9" x14ac:dyDescent="0.25">
      <c r="A1601">
        <v>1600</v>
      </c>
    </row>
    <row r="1602" spans="1:9" x14ac:dyDescent="0.25">
      <c r="A1602">
        <v>1601</v>
      </c>
    </row>
    <row r="1603" spans="1:9" x14ac:dyDescent="0.25">
      <c r="A1603">
        <v>1602</v>
      </c>
    </row>
    <row r="1604" spans="1:9" x14ac:dyDescent="0.25">
      <c r="A1604">
        <v>1603</v>
      </c>
    </row>
    <row r="1605" spans="1:9" x14ac:dyDescent="0.25">
      <c r="A1605">
        <v>1604</v>
      </c>
    </row>
    <row r="1606" spans="1:9" x14ac:dyDescent="0.25">
      <c r="A1606">
        <v>1605</v>
      </c>
      <c r="B1606">
        <v>161.93418500000001</v>
      </c>
      <c r="C1606">
        <v>8.2185199999999998</v>
      </c>
    </row>
    <row r="1607" spans="1:9" x14ac:dyDescent="0.25">
      <c r="A1607">
        <v>1606</v>
      </c>
      <c r="B1607">
        <v>161.93418500000001</v>
      </c>
      <c r="C1607">
        <v>8.2185199999999998</v>
      </c>
      <c r="D1607">
        <v>160.85622599999999</v>
      </c>
      <c r="E1607">
        <v>9.1033159999999995</v>
      </c>
    </row>
    <row r="1608" spans="1:9" x14ac:dyDescent="0.25">
      <c r="A1608">
        <v>1607</v>
      </c>
      <c r="B1608">
        <v>161.93418500000001</v>
      </c>
      <c r="C1608">
        <v>8.2185199999999998</v>
      </c>
      <c r="D1608">
        <v>160.85622599999999</v>
      </c>
      <c r="E1608">
        <v>9.1033159999999995</v>
      </c>
    </row>
    <row r="1609" spans="1:9" x14ac:dyDescent="0.25">
      <c r="A1609">
        <v>1608</v>
      </c>
      <c r="B1609">
        <v>161.93418500000001</v>
      </c>
      <c r="C1609">
        <v>8.2185199999999998</v>
      </c>
      <c r="D1609">
        <v>160.85622599999999</v>
      </c>
      <c r="E1609">
        <v>9.1033159999999995</v>
      </c>
    </row>
    <row r="1610" spans="1:9" x14ac:dyDescent="0.25">
      <c r="A1610">
        <v>1609</v>
      </c>
      <c r="B1610">
        <v>161.93418500000001</v>
      </c>
      <c r="C1610">
        <v>8.2185199999999998</v>
      </c>
      <c r="D1610">
        <v>160.85622599999999</v>
      </c>
      <c r="E1610">
        <v>9.1033159999999995</v>
      </c>
    </row>
    <row r="1611" spans="1:9" x14ac:dyDescent="0.25">
      <c r="A1611">
        <v>1610</v>
      </c>
      <c r="D1611">
        <v>160.85622599999999</v>
      </c>
      <c r="E1611">
        <v>9.1033159999999995</v>
      </c>
    </row>
    <row r="1612" spans="1:9" x14ac:dyDescent="0.25">
      <c r="A1612">
        <v>1611</v>
      </c>
      <c r="F1612">
        <v>159.590971</v>
      </c>
      <c r="G1612">
        <v>7.1033670000000004</v>
      </c>
      <c r="H1612">
        <v>159.37607299999999</v>
      </c>
      <c r="I1612">
        <v>10.738265</v>
      </c>
    </row>
    <row r="1613" spans="1:9" x14ac:dyDescent="0.25">
      <c r="A1613">
        <v>1612</v>
      </c>
      <c r="F1613">
        <v>159.53714400000001</v>
      </c>
      <c r="G1613">
        <v>7.1116840000000003</v>
      </c>
      <c r="H1613">
        <v>159.429441</v>
      </c>
      <c r="I1613">
        <v>10.715</v>
      </c>
    </row>
    <row r="1614" spans="1:9" x14ac:dyDescent="0.25">
      <c r="A1614">
        <v>1613</v>
      </c>
      <c r="F1614">
        <v>159.52306300000001</v>
      </c>
      <c r="G1614">
        <v>7.0860200000000004</v>
      </c>
      <c r="H1614">
        <v>159.37775600000001</v>
      </c>
      <c r="I1614">
        <v>10.737194000000001</v>
      </c>
    </row>
    <row r="1615" spans="1:9" x14ac:dyDescent="0.25">
      <c r="A1615">
        <v>1614</v>
      </c>
      <c r="F1615">
        <v>159.51500199999998</v>
      </c>
      <c r="G1615">
        <v>7.0477040000000004</v>
      </c>
      <c r="H1615">
        <v>159.44489899999999</v>
      </c>
      <c r="I1615">
        <v>10.694642999999999</v>
      </c>
    </row>
    <row r="1616" spans="1:9" x14ac:dyDescent="0.25">
      <c r="A1616">
        <v>1615</v>
      </c>
      <c r="F1616">
        <v>159.51489900000001</v>
      </c>
      <c r="G1616">
        <v>7.0406120000000003</v>
      </c>
      <c r="H1616">
        <v>159.46092099999998</v>
      </c>
      <c r="I1616">
        <v>10.806376999999999</v>
      </c>
    </row>
    <row r="1617" spans="1:9" x14ac:dyDescent="0.25">
      <c r="A1617">
        <v>1616</v>
      </c>
      <c r="F1617">
        <v>159.590971</v>
      </c>
      <c r="G1617">
        <v>7.1033670000000004</v>
      </c>
      <c r="H1617">
        <v>159.37607299999999</v>
      </c>
      <c r="I1617">
        <v>10.738265</v>
      </c>
    </row>
    <row r="1618" spans="1:9" x14ac:dyDescent="0.25">
      <c r="A1618">
        <v>1617</v>
      </c>
    </row>
    <row r="1619" spans="1:9" x14ac:dyDescent="0.25">
      <c r="A1619">
        <v>1618</v>
      </c>
    </row>
    <row r="1620" spans="1:9" x14ac:dyDescent="0.25">
      <c r="A1620">
        <v>1619</v>
      </c>
    </row>
    <row r="1621" spans="1:9" x14ac:dyDescent="0.25">
      <c r="A1621">
        <v>1620</v>
      </c>
    </row>
    <row r="1622" spans="1:9" x14ac:dyDescent="0.25">
      <c r="A1622">
        <v>1621</v>
      </c>
    </row>
    <row r="1623" spans="1:9" x14ac:dyDescent="0.25">
      <c r="A1623">
        <v>1622</v>
      </c>
    </row>
    <row r="1624" spans="1:9" x14ac:dyDescent="0.25">
      <c r="A1624">
        <v>1623</v>
      </c>
      <c r="D1624">
        <v>124.448626</v>
      </c>
      <c r="E1624">
        <v>9.2398629999999997</v>
      </c>
    </row>
    <row r="1625" spans="1:9" x14ac:dyDescent="0.25">
      <c r="A1625">
        <v>1624</v>
      </c>
      <c r="B1625">
        <v>121.94136600000002</v>
      </c>
      <c r="C1625">
        <v>8.4979759999999995</v>
      </c>
      <c r="D1625">
        <v>124.448626</v>
      </c>
      <c r="E1625">
        <v>9.2398629999999997</v>
      </c>
    </row>
    <row r="1626" spans="1:9" x14ac:dyDescent="0.25">
      <c r="A1626">
        <v>1625</v>
      </c>
      <c r="B1626">
        <v>121.948812</v>
      </c>
      <c r="C1626">
        <v>8.4682390000000005</v>
      </c>
      <c r="D1626">
        <v>124.448626</v>
      </c>
      <c r="E1626">
        <v>9.2398629999999997</v>
      </c>
    </row>
    <row r="1627" spans="1:9" x14ac:dyDescent="0.25">
      <c r="A1627">
        <v>1626</v>
      </c>
      <c r="B1627">
        <v>121.91959200000001</v>
      </c>
      <c r="C1627">
        <v>8.4746970000000008</v>
      </c>
      <c r="D1627">
        <v>124.448626</v>
      </c>
      <c r="E1627">
        <v>9.2398629999999997</v>
      </c>
    </row>
    <row r="1628" spans="1:9" x14ac:dyDescent="0.25">
      <c r="A1628">
        <v>1627</v>
      </c>
      <c r="B1628">
        <v>121.98282</v>
      </c>
      <c r="C1628">
        <v>8.4809979999999996</v>
      </c>
      <c r="D1628">
        <v>124.448626</v>
      </c>
      <c r="E1628">
        <v>9.2398629999999997</v>
      </c>
    </row>
    <row r="1629" spans="1:9" x14ac:dyDescent="0.25">
      <c r="A1629">
        <v>1628</v>
      </c>
      <c r="B1629">
        <v>121.94136600000002</v>
      </c>
      <c r="C1629">
        <v>8.4979759999999995</v>
      </c>
      <c r="D1629">
        <v>124.448626</v>
      </c>
      <c r="E1629">
        <v>9.2398629999999997</v>
      </c>
    </row>
    <row r="1630" spans="1:9" x14ac:dyDescent="0.25">
      <c r="A1630">
        <v>1629</v>
      </c>
      <c r="B1630">
        <v>121.94136600000002</v>
      </c>
      <c r="C1630">
        <v>8.4979759999999995</v>
      </c>
      <c r="H1630">
        <v>120.588312</v>
      </c>
      <c r="I1630">
        <v>10.990392999999999</v>
      </c>
    </row>
    <row r="1631" spans="1:9" x14ac:dyDescent="0.25">
      <c r="A1631">
        <v>1630</v>
      </c>
      <c r="F1631">
        <v>120.178076</v>
      </c>
      <c r="G1631">
        <v>7.1254989999999996</v>
      </c>
      <c r="H1631">
        <v>120.593309</v>
      </c>
      <c r="I1631">
        <v>11.040182</v>
      </c>
    </row>
    <row r="1632" spans="1:9" x14ac:dyDescent="0.25">
      <c r="A1632">
        <v>1631</v>
      </c>
      <c r="F1632">
        <v>120.18937500000001</v>
      </c>
      <c r="G1632">
        <v>7.1177910000000004</v>
      </c>
      <c r="H1632">
        <v>120.592527</v>
      </c>
      <c r="I1632">
        <v>11.027059</v>
      </c>
    </row>
    <row r="1633" spans="1:9" x14ac:dyDescent="0.25">
      <c r="A1633">
        <v>1632</v>
      </c>
      <c r="F1633">
        <v>120.21921700000001</v>
      </c>
      <c r="G1633">
        <v>7.1107079999999998</v>
      </c>
      <c r="H1633">
        <v>120.64065400000001</v>
      </c>
      <c r="I1633">
        <v>11.044245</v>
      </c>
    </row>
    <row r="1634" spans="1:9" x14ac:dyDescent="0.25">
      <c r="A1634">
        <v>1633</v>
      </c>
      <c r="F1634">
        <v>120.21187400000001</v>
      </c>
      <c r="G1634">
        <v>7.1086239999999998</v>
      </c>
      <c r="H1634">
        <v>120.636538</v>
      </c>
      <c r="I1634">
        <v>11.048463</v>
      </c>
    </row>
    <row r="1635" spans="1:9" x14ac:dyDescent="0.25">
      <c r="A1635">
        <v>1634</v>
      </c>
      <c r="F1635">
        <v>120.188436</v>
      </c>
      <c r="G1635">
        <v>7.1300299999999996</v>
      </c>
      <c r="H1635">
        <v>120.588312</v>
      </c>
      <c r="I1635">
        <v>10.990392999999999</v>
      </c>
    </row>
    <row r="1636" spans="1:9" x14ac:dyDescent="0.25">
      <c r="A1636">
        <v>1635</v>
      </c>
      <c r="F1636">
        <v>120.178076</v>
      </c>
      <c r="G1636">
        <v>7.1254989999999996</v>
      </c>
      <c r="H1636">
        <v>120.588312</v>
      </c>
      <c r="I1636">
        <v>10.990392999999999</v>
      </c>
    </row>
    <row r="1637" spans="1:9" x14ac:dyDescent="0.25">
      <c r="A1637">
        <v>1636</v>
      </c>
    </row>
    <row r="1638" spans="1:9" x14ac:dyDescent="0.25">
      <c r="A1638">
        <v>1637</v>
      </c>
    </row>
    <row r="1639" spans="1:9" x14ac:dyDescent="0.25">
      <c r="A1639">
        <v>1638</v>
      </c>
    </row>
    <row r="1640" spans="1:9" x14ac:dyDescent="0.25">
      <c r="A1640">
        <v>1639</v>
      </c>
    </row>
    <row r="1641" spans="1:9" x14ac:dyDescent="0.25">
      <c r="A1641">
        <v>1640</v>
      </c>
    </row>
    <row r="1642" spans="1:9" x14ac:dyDescent="0.25">
      <c r="A1642">
        <v>1641</v>
      </c>
    </row>
    <row r="1643" spans="1:9" x14ac:dyDescent="0.25">
      <c r="A1643">
        <v>1642</v>
      </c>
    </row>
    <row r="1644" spans="1:9" x14ac:dyDescent="0.25">
      <c r="A1644">
        <v>1643</v>
      </c>
    </row>
    <row r="1645" spans="1:9" x14ac:dyDescent="0.25">
      <c r="A1645">
        <v>1644</v>
      </c>
    </row>
    <row r="1646" spans="1:9" x14ac:dyDescent="0.25">
      <c r="A1646">
        <v>1645</v>
      </c>
      <c r="B1646">
        <v>83.339344000000011</v>
      </c>
      <c r="C1646">
        <v>7.6913539999999996</v>
      </c>
    </row>
    <row r="1647" spans="1:9" x14ac:dyDescent="0.25">
      <c r="A1647">
        <v>1646</v>
      </c>
      <c r="B1647">
        <v>83.339344000000011</v>
      </c>
      <c r="C1647">
        <v>7.6913539999999996</v>
      </c>
    </row>
    <row r="1648" spans="1:9" x14ac:dyDescent="0.25">
      <c r="A1648">
        <v>1647</v>
      </c>
      <c r="B1648">
        <v>83.294764000000015</v>
      </c>
      <c r="C1648">
        <v>7.6855209999999996</v>
      </c>
      <c r="D1648">
        <v>80.837917000000004</v>
      </c>
      <c r="E1648">
        <v>8.6740089999999999</v>
      </c>
    </row>
    <row r="1649" spans="1:9" x14ac:dyDescent="0.25">
      <c r="A1649">
        <v>1648</v>
      </c>
      <c r="B1649">
        <v>83.300492000000006</v>
      </c>
      <c r="C1649">
        <v>7.7006750000000004</v>
      </c>
      <c r="D1649">
        <v>80.773337000000012</v>
      </c>
      <c r="E1649">
        <v>8.6872889999999998</v>
      </c>
    </row>
    <row r="1650" spans="1:9" x14ac:dyDescent="0.25">
      <c r="A1650">
        <v>1649</v>
      </c>
      <c r="B1650">
        <v>83.337522000000007</v>
      </c>
      <c r="C1650">
        <v>7.6711470000000004</v>
      </c>
      <c r="D1650">
        <v>80.792503000000011</v>
      </c>
      <c r="E1650">
        <v>8.6643220000000003</v>
      </c>
    </row>
    <row r="1651" spans="1:9" x14ac:dyDescent="0.25">
      <c r="A1651">
        <v>1650</v>
      </c>
      <c r="B1651">
        <v>83.339344000000011</v>
      </c>
      <c r="C1651">
        <v>7.6913539999999996</v>
      </c>
      <c r="D1651">
        <v>80.790159000000003</v>
      </c>
      <c r="E1651">
        <v>8.6598950000000006</v>
      </c>
    </row>
    <row r="1652" spans="1:9" x14ac:dyDescent="0.25">
      <c r="A1652">
        <v>1651</v>
      </c>
      <c r="D1652">
        <v>80.837917000000004</v>
      </c>
      <c r="E1652">
        <v>8.6740089999999999</v>
      </c>
    </row>
    <row r="1653" spans="1:9" x14ac:dyDescent="0.25">
      <c r="A1653">
        <v>1652</v>
      </c>
      <c r="F1653">
        <v>79.104938000000004</v>
      </c>
      <c r="G1653">
        <v>6.2990849999999998</v>
      </c>
    </row>
    <row r="1654" spans="1:9" x14ac:dyDescent="0.25">
      <c r="A1654">
        <v>1653</v>
      </c>
      <c r="F1654">
        <v>79.134051000000014</v>
      </c>
      <c r="G1654">
        <v>6.3390829999999996</v>
      </c>
      <c r="H1654">
        <v>78.580436000000006</v>
      </c>
      <c r="I1654">
        <v>9.362565</v>
      </c>
    </row>
    <row r="1655" spans="1:9" x14ac:dyDescent="0.25">
      <c r="A1655">
        <v>1654</v>
      </c>
      <c r="F1655">
        <v>79.123688000000001</v>
      </c>
      <c r="G1655">
        <v>6.2949710000000003</v>
      </c>
      <c r="H1655">
        <v>78.582207000000011</v>
      </c>
      <c r="I1655">
        <v>9.2601230000000001</v>
      </c>
    </row>
    <row r="1656" spans="1:9" x14ac:dyDescent="0.25">
      <c r="A1656">
        <v>1655</v>
      </c>
      <c r="F1656">
        <v>79.136864000000003</v>
      </c>
      <c r="G1656">
        <v>6.3058560000000003</v>
      </c>
      <c r="H1656">
        <v>78.587154000000012</v>
      </c>
      <c r="I1656">
        <v>9.2748620000000006</v>
      </c>
    </row>
    <row r="1657" spans="1:9" x14ac:dyDescent="0.25">
      <c r="A1657">
        <v>1656</v>
      </c>
      <c r="F1657">
        <v>79.180716000000004</v>
      </c>
      <c r="G1657">
        <v>6.2703369999999996</v>
      </c>
      <c r="H1657">
        <v>78.59850800000001</v>
      </c>
      <c r="I1657">
        <v>9.2982449999999996</v>
      </c>
    </row>
    <row r="1658" spans="1:9" x14ac:dyDescent="0.25">
      <c r="A1658">
        <v>1657</v>
      </c>
      <c r="F1658">
        <v>79.104938000000004</v>
      </c>
      <c r="G1658">
        <v>6.2990849999999998</v>
      </c>
      <c r="H1658">
        <v>78.572311000000013</v>
      </c>
      <c r="I1658">
        <v>9.3204840000000004</v>
      </c>
    </row>
    <row r="1659" spans="1:9" x14ac:dyDescent="0.25">
      <c r="A1659">
        <v>1658</v>
      </c>
      <c r="F1659">
        <v>79.104938000000004</v>
      </c>
      <c r="G1659">
        <v>6.2990849999999998</v>
      </c>
      <c r="H1659">
        <v>78.580436000000006</v>
      </c>
      <c r="I1659">
        <v>9.362565</v>
      </c>
    </row>
    <row r="1660" spans="1:9" x14ac:dyDescent="0.25">
      <c r="A1660">
        <v>1659</v>
      </c>
    </row>
    <row r="1661" spans="1:9" x14ac:dyDescent="0.25">
      <c r="A1661">
        <v>1660</v>
      </c>
    </row>
    <row r="1662" spans="1:9" x14ac:dyDescent="0.25">
      <c r="A1662">
        <v>1661</v>
      </c>
    </row>
    <row r="1663" spans="1:9" x14ac:dyDescent="0.25">
      <c r="A1663">
        <v>1662</v>
      </c>
    </row>
    <row r="1664" spans="1:9" x14ac:dyDescent="0.25">
      <c r="A1664">
        <v>1663</v>
      </c>
    </row>
    <row r="1665" spans="1:11" x14ac:dyDescent="0.25">
      <c r="A1665">
        <v>1664</v>
      </c>
      <c r="B1665">
        <v>52.946964000000008</v>
      </c>
      <c r="C1665">
        <v>6.671367</v>
      </c>
    </row>
    <row r="1666" spans="1:11" x14ac:dyDescent="0.25">
      <c r="A1666">
        <v>1665</v>
      </c>
      <c r="B1666">
        <v>52.91738500000001</v>
      </c>
      <c r="C1666">
        <v>6.743995</v>
      </c>
      <c r="D1666">
        <v>51.474674000000014</v>
      </c>
      <c r="E1666">
        <v>7.755255</v>
      </c>
    </row>
    <row r="1667" spans="1:11" x14ac:dyDescent="0.25">
      <c r="A1667">
        <v>1666</v>
      </c>
      <c r="B1667">
        <v>52.888492000000014</v>
      </c>
      <c r="C1667">
        <v>6.7438370000000001</v>
      </c>
      <c r="D1667">
        <v>51.474674000000014</v>
      </c>
      <c r="E1667">
        <v>7.7748850000000003</v>
      </c>
    </row>
    <row r="1668" spans="1:11" x14ac:dyDescent="0.25">
      <c r="A1668">
        <v>1667</v>
      </c>
      <c r="B1668">
        <v>52.814392000000012</v>
      </c>
      <c r="C1668">
        <v>6.8344110000000002</v>
      </c>
      <c r="D1668">
        <v>51.474674000000014</v>
      </c>
      <c r="E1668">
        <v>7.7748850000000003</v>
      </c>
    </row>
    <row r="1669" spans="1:11" x14ac:dyDescent="0.25">
      <c r="A1669">
        <v>1668</v>
      </c>
      <c r="B1669">
        <v>52.946964000000008</v>
      </c>
      <c r="C1669">
        <v>6.671367</v>
      </c>
      <c r="D1669">
        <v>51.474674000000014</v>
      </c>
      <c r="E1669">
        <v>7.7748850000000003</v>
      </c>
    </row>
    <row r="1670" spans="1:11" x14ac:dyDescent="0.25">
      <c r="A1670">
        <v>1669</v>
      </c>
      <c r="B1670">
        <v>52.946964000000008</v>
      </c>
      <c r="C1670">
        <v>6.671367</v>
      </c>
      <c r="D1670">
        <v>51.474674000000014</v>
      </c>
      <c r="E1670">
        <v>7.7748850000000003</v>
      </c>
    </row>
    <row r="1671" spans="1:11" x14ac:dyDescent="0.25">
      <c r="A1671">
        <v>1670</v>
      </c>
      <c r="D1671">
        <v>51.474674000000014</v>
      </c>
      <c r="E1671">
        <v>7.7748850000000003</v>
      </c>
    </row>
    <row r="1672" spans="1:11" x14ac:dyDescent="0.25">
      <c r="A1672">
        <v>1671</v>
      </c>
    </row>
    <row r="1673" spans="1:11" x14ac:dyDescent="0.25">
      <c r="A1673">
        <v>1672</v>
      </c>
      <c r="J1673">
        <v>38.881691000000011</v>
      </c>
      <c r="K1673">
        <v>13.468411</v>
      </c>
    </row>
    <row r="1674" spans="1:11" x14ac:dyDescent="0.25">
      <c r="A1674">
        <v>1673</v>
      </c>
    </row>
    <row r="1675" spans="1:11" x14ac:dyDescent="0.25">
      <c r="A1675">
        <v>1674</v>
      </c>
    </row>
    <row r="1676" spans="1:11" x14ac:dyDescent="0.25">
      <c r="A1676">
        <v>1675</v>
      </c>
    </row>
    <row r="1677" spans="1:11" x14ac:dyDescent="0.25">
      <c r="A1677">
        <v>1676</v>
      </c>
    </row>
    <row r="1678" spans="1:11" x14ac:dyDescent="0.25">
      <c r="A1678">
        <v>1677</v>
      </c>
    </row>
    <row r="1679" spans="1:11" x14ac:dyDescent="0.25">
      <c r="A1679">
        <v>1678</v>
      </c>
    </row>
    <row r="1680" spans="1:1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1" x14ac:dyDescent="0.25">
      <c r="A1697">
        <v>1696</v>
      </c>
    </row>
    <row r="1698" spans="1:11" x14ac:dyDescent="0.25">
      <c r="A1698">
        <v>1697</v>
      </c>
    </row>
    <row r="1699" spans="1:11" x14ac:dyDescent="0.25">
      <c r="A1699">
        <v>1698</v>
      </c>
    </row>
    <row r="1700" spans="1:11" x14ac:dyDescent="0.25">
      <c r="A1700">
        <v>1699</v>
      </c>
    </row>
    <row r="1701" spans="1:11" x14ac:dyDescent="0.25">
      <c r="A1701">
        <v>1700</v>
      </c>
    </row>
    <row r="1702" spans="1:11" x14ac:dyDescent="0.25">
      <c r="A1702">
        <v>1701</v>
      </c>
    </row>
    <row r="1703" spans="1:11" x14ac:dyDescent="0.25">
      <c r="A1703">
        <v>1702</v>
      </c>
    </row>
    <row r="1704" spans="1:11" x14ac:dyDescent="0.25">
      <c r="A1704">
        <v>1703</v>
      </c>
    </row>
    <row r="1705" spans="1:11" x14ac:dyDescent="0.25">
      <c r="A1705">
        <v>1704</v>
      </c>
    </row>
    <row r="1706" spans="1:11" x14ac:dyDescent="0.25">
      <c r="A1706">
        <v>1705</v>
      </c>
      <c r="J1706">
        <v>39.080154000000014</v>
      </c>
      <c r="K1706">
        <v>13.428782</v>
      </c>
    </row>
    <row r="1707" spans="1:11" x14ac:dyDescent="0.25">
      <c r="A1707">
        <v>1706</v>
      </c>
      <c r="D1707">
        <v>78.819016000000005</v>
      </c>
      <c r="E1707">
        <v>5.251017</v>
      </c>
    </row>
    <row r="1708" spans="1:11" x14ac:dyDescent="0.25">
      <c r="A1708">
        <v>1707</v>
      </c>
      <c r="B1708">
        <v>81.345963000000012</v>
      </c>
      <c r="C1708">
        <v>6.2860129999999996</v>
      </c>
      <c r="D1708">
        <v>78.796883000000008</v>
      </c>
      <c r="E1708">
        <v>5.2059150000000001</v>
      </c>
    </row>
    <row r="1709" spans="1:11" x14ac:dyDescent="0.25">
      <c r="A1709">
        <v>1708</v>
      </c>
      <c r="B1709">
        <v>81.319714000000005</v>
      </c>
      <c r="C1709">
        <v>6.2899710000000004</v>
      </c>
      <c r="D1709">
        <v>78.768550000000005</v>
      </c>
      <c r="E1709">
        <v>5.1855000000000002</v>
      </c>
    </row>
    <row r="1710" spans="1:11" x14ac:dyDescent="0.25">
      <c r="A1710">
        <v>1709</v>
      </c>
      <c r="B1710">
        <v>81.335235000000011</v>
      </c>
      <c r="C1710">
        <v>6.2581499999999997</v>
      </c>
      <c r="D1710">
        <v>78.809694000000007</v>
      </c>
      <c r="E1710">
        <v>5.2264869999999997</v>
      </c>
    </row>
    <row r="1711" spans="1:11" x14ac:dyDescent="0.25">
      <c r="A1711">
        <v>1710</v>
      </c>
      <c r="B1711">
        <v>81.298517000000004</v>
      </c>
      <c r="C1711">
        <v>6.2768990000000002</v>
      </c>
      <c r="D1711">
        <v>78.74475000000001</v>
      </c>
      <c r="E1711">
        <v>5.2119049999999998</v>
      </c>
    </row>
    <row r="1712" spans="1:11" x14ac:dyDescent="0.25">
      <c r="A1712">
        <v>1711</v>
      </c>
      <c r="B1712">
        <v>81.280758000000006</v>
      </c>
      <c r="C1712">
        <v>6.2679410000000004</v>
      </c>
      <c r="D1712">
        <v>78.819016000000005</v>
      </c>
      <c r="E1712">
        <v>5.251017</v>
      </c>
    </row>
    <row r="1713" spans="1:9" x14ac:dyDescent="0.25">
      <c r="A1713">
        <v>1712</v>
      </c>
      <c r="B1713">
        <v>81.345963000000012</v>
      </c>
      <c r="C1713">
        <v>6.2860129999999996</v>
      </c>
    </row>
    <row r="1714" spans="1:9" x14ac:dyDescent="0.25">
      <c r="A1714">
        <v>1713</v>
      </c>
      <c r="B1714">
        <v>81.345963000000012</v>
      </c>
      <c r="C1714">
        <v>6.2860129999999996</v>
      </c>
    </row>
    <row r="1715" spans="1:9" x14ac:dyDescent="0.25">
      <c r="A1715">
        <v>1714</v>
      </c>
      <c r="F1715">
        <v>81.790261000000015</v>
      </c>
      <c r="G1715">
        <v>7.6198990000000002</v>
      </c>
    </row>
    <row r="1716" spans="1:9" x14ac:dyDescent="0.25">
      <c r="A1716">
        <v>1715</v>
      </c>
      <c r="F1716">
        <v>81.858955000000009</v>
      </c>
      <c r="G1716">
        <v>7.6252630000000003</v>
      </c>
      <c r="H1716">
        <v>82.14789900000001</v>
      </c>
      <c r="I1716">
        <v>4.5031929999999996</v>
      </c>
    </row>
    <row r="1717" spans="1:9" x14ac:dyDescent="0.25">
      <c r="A1717">
        <v>1716</v>
      </c>
      <c r="F1717">
        <v>81.815156000000002</v>
      </c>
      <c r="G1717">
        <v>7.5516209999999999</v>
      </c>
      <c r="H1717">
        <v>82.159773000000001</v>
      </c>
      <c r="I1717">
        <v>4.4967360000000003</v>
      </c>
    </row>
    <row r="1718" spans="1:9" x14ac:dyDescent="0.25">
      <c r="A1718">
        <v>1717</v>
      </c>
      <c r="F1718">
        <v>81.796667000000014</v>
      </c>
      <c r="G1718">
        <v>7.6006809999999998</v>
      </c>
      <c r="H1718">
        <v>82.107588000000007</v>
      </c>
      <c r="I1718">
        <v>4.4793409999999998</v>
      </c>
    </row>
    <row r="1719" spans="1:9" x14ac:dyDescent="0.25">
      <c r="A1719">
        <v>1718</v>
      </c>
      <c r="F1719">
        <v>81.793907000000004</v>
      </c>
      <c r="G1719">
        <v>7.5912550000000003</v>
      </c>
      <c r="H1719">
        <v>82.054466000000005</v>
      </c>
      <c r="I1719">
        <v>4.4365819999999996</v>
      </c>
    </row>
    <row r="1720" spans="1:9" x14ac:dyDescent="0.25">
      <c r="A1720">
        <v>1719</v>
      </c>
      <c r="F1720">
        <v>81.772502000000003</v>
      </c>
      <c r="G1720">
        <v>7.5883909999999997</v>
      </c>
      <c r="H1720">
        <v>81.927026000000012</v>
      </c>
      <c r="I1720">
        <v>4.3223700000000003</v>
      </c>
    </row>
    <row r="1721" spans="1:9" x14ac:dyDescent="0.25">
      <c r="A1721">
        <v>1720</v>
      </c>
      <c r="F1721">
        <v>81.782710000000009</v>
      </c>
      <c r="G1721">
        <v>7.6343769999999997</v>
      </c>
      <c r="H1721">
        <v>81.915463000000003</v>
      </c>
      <c r="I1721">
        <v>4.3528370000000001</v>
      </c>
    </row>
    <row r="1722" spans="1:9" x14ac:dyDescent="0.25">
      <c r="A1722">
        <v>1721</v>
      </c>
      <c r="F1722">
        <v>81.790261000000015</v>
      </c>
      <c r="G1722">
        <v>7.6198990000000002</v>
      </c>
      <c r="H1722">
        <v>82.14789900000001</v>
      </c>
      <c r="I1722">
        <v>4.5031929999999996</v>
      </c>
    </row>
    <row r="1723" spans="1:9" x14ac:dyDescent="0.25">
      <c r="A1723">
        <v>1722</v>
      </c>
    </row>
    <row r="1724" spans="1:9" x14ac:dyDescent="0.25">
      <c r="A1724">
        <v>1723</v>
      </c>
    </row>
    <row r="1725" spans="1:9" x14ac:dyDescent="0.25">
      <c r="A1725">
        <v>1724</v>
      </c>
    </row>
    <row r="1726" spans="1:9" x14ac:dyDescent="0.25">
      <c r="A1726">
        <v>1725</v>
      </c>
    </row>
    <row r="1727" spans="1:9" x14ac:dyDescent="0.25">
      <c r="A1727">
        <v>1726</v>
      </c>
    </row>
    <row r="1728" spans="1:9" x14ac:dyDescent="0.25">
      <c r="A1728">
        <v>1727</v>
      </c>
      <c r="B1728">
        <v>108.12419700000001</v>
      </c>
      <c r="C1728">
        <v>6.9745699999999999</v>
      </c>
    </row>
    <row r="1729" spans="1:9" x14ac:dyDescent="0.25">
      <c r="A1729">
        <v>1728</v>
      </c>
      <c r="B1729">
        <v>108.116178</v>
      </c>
      <c r="C1729">
        <v>6.9569660000000004</v>
      </c>
    </row>
    <row r="1730" spans="1:9" x14ac:dyDescent="0.25">
      <c r="A1730">
        <v>1729</v>
      </c>
      <c r="B1730">
        <v>108.07586900000001</v>
      </c>
      <c r="C1730">
        <v>6.981757</v>
      </c>
      <c r="D1730">
        <v>110.11706000000001</v>
      </c>
      <c r="E1730">
        <v>5.5179819999999999</v>
      </c>
    </row>
    <row r="1731" spans="1:9" x14ac:dyDescent="0.25">
      <c r="A1731">
        <v>1730</v>
      </c>
      <c r="B1731">
        <v>108.08211700000001</v>
      </c>
      <c r="C1731">
        <v>6.9716009999999997</v>
      </c>
      <c r="D1731">
        <v>110.25465200000001</v>
      </c>
      <c r="E1731">
        <v>5.5202739999999997</v>
      </c>
    </row>
    <row r="1732" spans="1:9" x14ac:dyDescent="0.25">
      <c r="A1732">
        <v>1731</v>
      </c>
      <c r="B1732">
        <v>108.074198</v>
      </c>
      <c r="C1732">
        <v>6.9601430000000004</v>
      </c>
      <c r="D1732">
        <v>110.16794000000002</v>
      </c>
      <c r="E1732">
        <v>5.5213150000000004</v>
      </c>
    </row>
    <row r="1733" spans="1:9" x14ac:dyDescent="0.25">
      <c r="A1733">
        <v>1732</v>
      </c>
      <c r="B1733">
        <v>108.114614</v>
      </c>
      <c r="C1733">
        <v>7.0148279999999996</v>
      </c>
      <c r="D1733">
        <v>110.206221</v>
      </c>
      <c r="E1733">
        <v>5.5222009999999999</v>
      </c>
    </row>
    <row r="1734" spans="1:9" x14ac:dyDescent="0.25">
      <c r="A1734">
        <v>1733</v>
      </c>
      <c r="B1734">
        <v>108.12419700000001</v>
      </c>
      <c r="C1734">
        <v>6.9745699999999999</v>
      </c>
      <c r="D1734">
        <v>110.25673900000001</v>
      </c>
      <c r="E1734">
        <v>5.5441779999999996</v>
      </c>
    </row>
    <row r="1735" spans="1:9" x14ac:dyDescent="0.25">
      <c r="A1735">
        <v>1734</v>
      </c>
      <c r="D1735">
        <v>110.11706000000001</v>
      </c>
      <c r="E1735">
        <v>5.5179819999999999</v>
      </c>
    </row>
    <row r="1736" spans="1:9" x14ac:dyDescent="0.25">
      <c r="A1736">
        <v>1735</v>
      </c>
    </row>
    <row r="1737" spans="1:9" x14ac:dyDescent="0.25">
      <c r="A1737">
        <v>1736</v>
      </c>
      <c r="F1737">
        <v>113.19668000000001</v>
      </c>
      <c r="G1737">
        <v>8.0884680000000007</v>
      </c>
      <c r="H1737">
        <v>111.89732500000001</v>
      </c>
      <c r="I1737">
        <v>4.8211449999999996</v>
      </c>
    </row>
    <row r="1738" spans="1:9" x14ac:dyDescent="0.25">
      <c r="A1738">
        <v>1737</v>
      </c>
      <c r="F1738">
        <v>113.205637</v>
      </c>
      <c r="G1738">
        <v>8.0999250000000007</v>
      </c>
      <c r="H1738">
        <v>111.888994</v>
      </c>
      <c r="I1738">
        <v>4.8319770000000002</v>
      </c>
    </row>
    <row r="1739" spans="1:9" x14ac:dyDescent="0.25">
      <c r="A1739">
        <v>1738</v>
      </c>
      <c r="F1739">
        <v>113.226004</v>
      </c>
      <c r="G1739">
        <v>8.0918010000000002</v>
      </c>
      <c r="H1739">
        <v>111.882902</v>
      </c>
      <c r="I1739">
        <v>4.7978129999999997</v>
      </c>
    </row>
    <row r="1740" spans="1:9" x14ac:dyDescent="0.25">
      <c r="A1740">
        <v>1739</v>
      </c>
      <c r="F1740">
        <v>113.21188900000001</v>
      </c>
      <c r="G1740">
        <v>8.1176329999999997</v>
      </c>
      <c r="H1740">
        <v>111.85602400000001</v>
      </c>
      <c r="I1740">
        <v>4.8198429999999997</v>
      </c>
    </row>
    <row r="1741" spans="1:9" x14ac:dyDescent="0.25">
      <c r="A1741">
        <v>1740</v>
      </c>
      <c r="F1741">
        <v>113.19116400000001</v>
      </c>
      <c r="G1741">
        <v>8.1241430000000001</v>
      </c>
      <c r="H1741">
        <v>111.744936</v>
      </c>
      <c r="I1741">
        <v>4.7876570000000003</v>
      </c>
    </row>
    <row r="1742" spans="1:9" x14ac:dyDescent="0.25">
      <c r="A1742">
        <v>1741</v>
      </c>
      <c r="F1742">
        <v>113.28037400000001</v>
      </c>
      <c r="G1742">
        <v>8.1531000000000002</v>
      </c>
      <c r="H1742">
        <v>111.89732500000001</v>
      </c>
      <c r="I1742">
        <v>4.8211449999999996</v>
      </c>
    </row>
    <row r="1743" spans="1:9" x14ac:dyDescent="0.25">
      <c r="A1743">
        <v>1742</v>
      </c>
      <c r="F1743">
        <v>113.19668000000001</v>
      </c>
      <c r="G1743">
        <v>8.0884680000000007</v>
      </c>
    </row>
    <row r="1744" spans="1:9" x14ac:dyDescent="0.25">
      <c r="A1744">
        <v>1743</v>
      </c>
    </row>
    <row r="1745" spans="1:9" x14ac:dyDescent="0.25">
      <c r="A1745">
        <v>1744</v>
      </c>
    </row>
    <row r="1746" spans="1:9" x14ac:dyDescent="0.25">
      <c r="A1746">
        <v>1745</v>
      </c>
    </row>
    <row r="1747" spans="1:9" x14ac:dyDescent="0.25">
      <c r="A1747">
        <v>1746</v>
      </c>
    </row>
    <row r="1748" spans="1:9" x14ac:dyDescent="0.25">
      <c r="A1748">
        <v>1747</v>
      </c>
      <c r="B1748">
        <v>136.64333100000002</v>
      </c>
      <c r="C1748">
        <v>6.6828669999999999</v>
      </c>
    </row>
    <row r="1749" spans="1:9" x14ac:dyDescent="0.25">
      <c r="A1749">
        <v>1748</v>
      </c>
      <c r="B1749">
        <v>136.64333100000002</v>
      </c>
      <c r="C1749">
        <v>6.6828669999999999</v>
      </c>
    </row>
    <row r="1750" spans="1:9" x14ac:dyDescent="0.25">
      <c r="A1750">
        <v>1749</v>
      </c>
      <c r="B1750">
        <v>136.64333100000002</v>
      </c>
      <c r="C1750">
        <v>6.6828669999999999</v>
      </c>
      <c r="D1750">
        <v>149.86250100000001</v>
      </c>
      <c r="E1750">
        <v>6.9642860000000004</v>
      </c>
    </row>
    <row r="1751" spans="1:9" x14ac:dyDescent="0.25">
      <c r="A1751">
        <v>1750</v>
      </c>
      <c r="B1751">
        <v>136.64333100000002</v>
      </c>
      <c r="C1751">
        <v>6.6828669999999999</v>
      </c>
      <c r="D1751">
        <v>149.86250100000001</v>
      </c>
      <c r="E1751">
        <v>6.9642860000000004</v>
      </c>
    </row>
    <row r="1752" spans="1:9" x14ac:dyDescent="0.25">
      <c r="A1752">
        <v>1751</v>
      </c>
      <c r="B1752">
        <v>136.64333100000002</v>
      </c>
      <c r="C1752">
        <v>6.6828669999999999</v>
      </c>
      <c r="D1752">
        <v>149.86250100000001</v>
      </c>
      <c r="E1752">
        <v>6.9642860000000004</v>
      </c>
    </row>
    <row r="1753" spans="1:9" x14ac:dyDescent="0.25">
      <c r="A1753">
        <v>1752</v>
      </c>
      <c r="B1753">
        <v>136.64333100000002</v>
      </c>
      <c r="C1753">
        <v>6.6828669999999999</v>
      </c>
      <c r="D1753">
        <v>149.86250100000001</v>
      </c>
      <c r="E1753">
        <v>6.9642860000000004</v>
      </c>
    </row>
    <row r="1754" spans="1:9" x14ac:dyDescent="0.25">
      <c r="A1754">
        <v>1753</v>
      </c>
      <c r="B1754">
        <v>136.64333100000002</v>
      </c>
      <c r="C1754">
        <v>6.6828669999999999</v>
      </c>
      <c r="D1754">
        <v>149.86250100000001</v>
      </c>
      <c r="E1754">
        <v>6.9642860000000004</v>
      </c>
    </row>
    <row r="1755" spans="1:9" x14ac:dyDescent="0.25">
      <c r="A1755">
        <v>1754</v>
      </c>
      <c r="B1755">
        <v>136.64333100000002</v>
      </c>
      <c r="C1755">
        <v>6.6828669999999999</v>
      </c>
      <c r="D1755">
        <v>149.86250100000001</v>
      </c>
      <c r="E1755">
        <v>6.9642860000000004</v>
      </c>
    </row>
    <row r="1756" spans="1:9" x14ac:dyDescent="0.25">
      <c r="A1756">
        <v>1755</v>
      </c>
    </row>
    <row r="1757" spans="1:9" x14ac:dyDescent="0.25">
      <c r="A1757">
        <v>1756</v>
      </c>
      <c r="F1757">
        <v>151.32760400000001</v>
      </c>
      <c r="G1757">
        <v>9.3841830000000002</v>
      </c>
      <c r="H1757">
        <v>150.885257</v>
      </c>
      <c r="I1757">
        <v>6.3665820000000002</v>
      </c>
    </row>
    <row r="1758" spans="1:9" x14ac:dyDescent="0.25">
      <c r="A1758">
        <v>1757</v>
      </c>
      <c r="F1758">
        <v>151.32760400000001</v>
      </c>
      <c r="G1758">
        <v>9.3841830000000002</v>
      </c>
      <c r="H1758">
        <v>150.885257</v>
      </c>
      <c r="I1758">
        <v>6.3665820000000002</v>
      </c>
    </row>
    <row r="1759" spans="1:9" x14ac:dyDescent="0.25">
      <c r="A1759">
        <v>1758</v>
      </c>
      <c r="F1759">
        <v>151.32760400000001</v>
      </c>
      <c r="G1759">
        <v>9.3841830000000002</v>
      </c>
      <c r="H1759">
        <v>150.885257</v>
      </c>
      <c r="I1759">
        <v>6.3665820000000002</v>
      </c>
    </row>
    <row r="1760" spans="1:9" x14ac:dyDescent="0.25">
      <c r="A1760">
        <v>1759</v>
      </c>
      <c r="F1760">
        <v>151.32760400000001</v>
      </c>
      <c r="G1760">
        <v>9.3841830000000002</v>
      </c>
      <c r="H1760">
        <v>150.885257</v>
      </c>
      <c r="I1760">
        <v>6.3665820000000002</v>
      </c>
    </row>
    <row r="1761" spans="1:9" x14ac:dyDescent="0.25">
      <c r="A1761">
        <v>1760</v>
      </c>
      <c r="F1761">
        <v>151.32760400000001</v>
      </c>
      <c r="G1761">
        <v>9.3841830000000002</v>
      </c>
      <c r="H1761">
        <v>150.885257</v>
      </c>
      <c r="I1761">
        <v>6.3665820000000002</v>
      </c>
    </row>
    <row r="1762" spans="1:9" x14ac:dyDescent="0.25">
      <c r="A1762">
        <v>1761</v>
      </c>
      <c r="F1762">
        <v>151.32760400000001</v>
      </c>
      <c r="G1762">
        <v>9.3841830000000002</v>
      </c>
    </row>
    <row r="1763" spans="1:9" x14ac:dyDescent="0.25">
      <c r="A1763">
        <v>1762</v>
      </c>
    </row>
    <row r="1764" spans="1:9" x14ac:dyDescent="0.25">
      <c r="A1764">
        <v>1763</v>
      </c>
    </row>
    <row r="1765" spans="1:9" x14ac:dyDescent="0.25">
      <c r="A1765">
        <v>1764</v>
      </c>
    </row>
    <row r="1766" spans="1:9" x14ac:dyDescent="0.25">
      <c r="A1766">
        <v>1765</v>
      </c>
    </row>
    <row r="1767" spans="1:9" x14ac:dyDescent="0.25">
      <c r="A1767">
        <v>1766</v>
      </c>
    </row>
    <row r="1768" spans="1:9" x14ac:dyDescent="0.25">
      <c r="A1768">
        <v>1767</v>
      </c>
    </row>
    <row r="1769" spans="1:9" x14ac:dyDescent="0.25">
      <c r="A1769">
        <v>1768</v>
      </c>
    </row>
    <row r="1770" spans="1:9" x14ac:dyDescent="0.25">
      <c r="A1770">
        <v>1769</v>
      </c>
    </row>
    <row r="1771" spans="1:9" x14ac:dyDescent="0.25">
      <c r="A1771">
        <v>1770</v>
      </c>
    </row>
    <row r="1772" spans="1:9" x14ac:dyDescent="0.25">
      <c r="A1772">
        <v>1771</v>
      </c>
      <c r="D1772">
        <v>176.75387699999999</v>
      </c>
      <c r="E1772">
        <v>6.7899479999999999</v>
      </c>
    </row>
    <row r="1773" spans="1:9" x14ac:dyDescent="0.25">
      <c r="A1773">
        <v>1772</v>
      </c>
      <c r="D1773">
        <v>176.758624</v>
      </c>
      <c r="E1773">
        <v>6.8010210000000004</v>
      </c>
    </row>
    <row r="1774" spans="1:9" x14ac:dyDescent="0.25">
      <c r="A1774">
        <v>1773</v>
      </c>
      <c r="B1774">
        <v>180.27163200000001</v>
      </c>
      <c r="C1774">
        <v>7.9578069999999999</v>
      </c>
      <c r="D1774">
        <v>176.719032</v>
      </c>
      <c r="E1774">
        <v>6.8025000000000002</v>
      </c>
    </row>
    <row r="1775" spans="1:9" x14ac:dyDescent="0.25">
      <c r="A1775">
        <v>1774</v>
      </c>
      <c r="B1775">
        <v>180.293418</v>
      </c>
      <c r="C1775">
        <v>7.989439</v>
      </c>
      <c r="D1775">
        <v>176.74036000000001</v>
      </c>
      <c r="E1775">
        <v>6.803674</v>
      </c>
    </row>
    <row r="1776" spans="1:9" x14ac:dyDescent="0.25">
      <c r="A1776">
        <v>1775</v>
      </c>
      <c r="B1776">
        <v>180.27515499999998</v>
      </c>
      <c r="C1776">
        <v>7.9745410000000003</v>
      </c>
      <c r="D1776">
        <v>176.73984799999999</v>
      </c>
      <c r="E1776">
        <v>6.8276529999999998</v>
      </c>
    </row>
    <row r="1777" spans="1:9" x14ac:dyDescent="0.25">
      <c r="A1777">
        <v>1776</v>
      </c>
      <c r="B1777">
        <v>180.251634</v>
      </c>
      <c r="C1777">
        <v>8.0006640000000004</v>
      </c>
      <c r="D1777">
        <v>176.75387699999999</v>
      </c>
      <c r="E1777">
        <v>6.7899479999999999</v>
      </c>
    </row>
    <row r="1778" spans="1:9" x14ac:dyDescent="0.25">
      <c r="A1778">
        <v>1777</v>
      </c>
      <c r="B1778">
        <v>180.24382700000001</v>
      </c>
      <c r="C1778">
        <v>7.9442849999999998</v>
      </c>
    </row>
    <row r="1779" spans="1:9" x14ac:dyDescent="0.25">
      <c r="A1779">
        <v>1778</v>
      </c>
      <c r="B1779">
        <v>180.27163200000001</v>
      </c>
      <c r="C1779">
        <v>7.9578069999999999</v>
      </c>
    </row>
    <row r="1780" spans="1:9" x14ac:dyDescent="0.25">
      <c r="A1780">
        <v>1779</v>
      </c>
    </row>
    <row r="1781" spans="1:9" x14ac:dyDescent="0.25">
      <c r="A1781">
        <v>1780</v>
      </c>
      <c r="F1781">
        <v>182.251788</v>
      </c>
      <c r="G1781">
        <v>8.6065310000000004</v>
      </c>
      <c r="H1781">
        <v>182.67495300000002</v>
      </c>
      <c r="I1781">
        <v>4.8768370000000001</v>
      </c>
    </row>
    <row r="1782" spans="1:9" x14ac:dyDescent="0.25">
      <c r="A1782">
        <v>1781</v>
      </c>
      <c r="F1782">
        <v>182.3399</v>
      </c>
      <c r="G1782">
        <v>8.6279590000000006</v>
      </c>
      <c r="H1782">
        <v>182.65178600000002</v>
      </c>
      <c r="I1782">
        <v>4.8130100000000002</v>
      </c>
    </row>
    <row r="1783" spans="1:9" x14ac:dyDescent="0.25">
      <c r="A1783">
        <v>1782</v>
      </c>
      <c r="F1783">
        <v>182.28923700000001</v>
      </c>
      <c r="G1783">
        <v>8.6395409999999995</v>
      </c>
      <c r="H1783">
        <v>182.61597</v>
      </c>
      <c r="I1783">
        <v>4.8284180000000001</v>
      </c>
    </row>
    <row r="1784" spans="1:9" x14ac:dyDescent="0.25">
      <c r="A1784">
        <v>1783</v>
      </c>
      <c r="F1784">
        <v>182.26847000000001</v>
      </c>
      <c r="G1784">
        <v>8.6656630000000003</v>
      </c>
      <c r="H1784">
        <v>182.645408</v>
      </c>
      <c r="I1784">
        <v>4.8417859999999999</v>
      </c>
    </row>
    <row r="1785" spans="1:9" x14ac:dyDescent="0.25">
      <c r="A1785">
        <v>1784</v>
      </c>
      <c r="F1785">
        <v>182.25091900000001</v>
      </c>
      <c r="G1785">
        <v>8.6443370000000002</v>
      </c>
      <c r="H1785">
        <v>182.60709299999999</v>
      </c>
      <c r="I1785">
        <v>4.7994890000000003</v>
      </c>
    </row>
    <row r="1786" spans="1:9" x14ac:dyDescent="0.25">
      <c r="A1786">
        <v>1785</v>
      </c>
      <c r="F1786">
        <v>182.20040800000001</v>
      </c>
      <c r="G1786">
        <v>8.6458670000000009</v>
      </c>
      <c r="H1786">
        <v>182.56780599999999</v>
      </c>
      <c r="I1786">
        <v>4.748316</v>
      </c>
    </row>
    <row r="1787" spans="1:9" x14ac:dyDescent="0.25">
      <c r="A1787">
        <v>1786</v>
      </c>
      <c r="F1787">
        <v>182.251788</v>
      </c>
      <c r="G1787">
        <v>8.6065310000000004</v>
      </c>
      <c r="H1787">
        <v>182.67495300000002</v>
      </c>
      <c r="I1787">
        <v>4.8768370000000001</v>
      </c>
    </row>
    <row r="1788" spans="1:9" x14ac:dyDescent="0.25">
      <c r="A1788">
        <v>1787</v>
      </c>
    </row>
    <row r="1789" spans="1:9" x14ac:dyDescent="0.25">
      <c r="A1789">
        <v>1788</v>
      </c>
    </row>
    <row r="1790" spans="1:9" x14ac:dyDescent="0.25">
      <c r="A1790">
        <v>1789</v>
      </c>
    </row>
    <row r="1791" spans="1:9" x14ac:dyDescent="0.25">
      <c r="A1791">
        <v>1790</v>
      </c>
    </row>
    <row r="1792" spans="1:9" x14ac:dyDescent="0.25">
      <c r="A1792">
        <v>1791</v>
      </c>
    </row>
    <row r="1793" spans="1:9" x14ac:dyDescent="0.25">
      <c r="A1793">
        <v>1792</v>
      </c>
      <c r="D1793">
        <v>208.56617700000001</v>
      </c>
      <c r="E1793">
        <v>6.683929</v>
      </c>
    </row>
    <row r="1794" spans="1:9" x14ac:dyDescent="0.25">
      <c r="A1794">
        <v>1793</v>
      </c>
      <c r="D1794">
        <v>208.56678700000001</v>
      </c>
      <c r="E1794">
        <v>6.6801009999999996</v>
      </c>
    </row>
    <row r="1795" spans="1:9" x14ac:dyDescent="0.25">
      <c r="A1795">
        <v>1794</v>
      </c>
      <c r="D1795">
        <v>208.529495</v>
      </c>
      <c r="E1795">
        <v>6.6394900000000003</v>
      </c>
    </row>
    <row r="1796" spans="1:9" x14ac:dyDescent="0.25">
      <c r="A1796">
        <v>1795</v>
      </c>
      <c r="D1796">
        <v>208.51005499999999</v>
      </c>
      <c r="E1796">
        <v>6.6088769999999997</v>
      </c>
    </row>
    <row r="1797" spans="1:9" x14ac:dyDescent="0.25">
      <c r="A1797">
        <v>1796</v>
      </c>
      <c r="B1797">
        <v>213.08440899999999</v>
      </c>
      <c r="C1797">
        <v>7.6518459999999999</v>
      </c>
      <c r="D1797">
        <v>208.562759</v>
      </c>
      <c r="E1797">
        <v>6.614592</v>
      </c>
    </row>
    <row r="1798" spans="1:9" x14ac:dyDescent="0.25">
      <c r="A1798">
        <v>1797</v>
      </c>
      <c r="B1798">
        <v>213.12986599999999</v>
      </c>
      <c r="C1798">
        <v>7.6649580000000004</v>
      </c>
      <c r="D1798">
        <v>208.58515499999999</v>
      </c>
      <c r="E1798">
        <v>6.5942850000000002</v>
      </c>
    </row>
    <row r="1799" spans="1:9" x14ac:dyDescent="0.25">
      <c r="A1799">
        <v>1798</v>
      </c>
      <c r="B1799">
        <v>213.12843799999999</v>
      </c>
      <c r="C1799">
        <v>7.6718460000000004</v>
      </c>
      <c r="D1799">
        <v>208.56617700000001</v>
      </c>
      <c r="E1799">
        <v>6.683929</v>
      </c>
    </row>
    <row r="1800" spans="1:9" x14ac:dyDescent="0.25">
      <c r="A1800">
        <v>1799</v>
      </c>
      <c r="B1800">
        <v>213.11236700000001</v>
      </c>
      <c r="C1800">
        <v>7.6756209999999996</v>
      </c>
      <c r="D1800">
        <v>208.56617700000001</v>
      </c>
      <c r="E1800">
        <v>6.683929</v>
      </c>
    </row>
    <row r="1801" spans="1:9" x14ac:dyDescent="0.25">
      <c r="A1801">
        <v>1800</v>
      </c>
      <c r="B1801">
        <v>213.02221900000001</v>
      </c>
      <c r="C1801">
        <v>7.7119460000000002</v>
      </c>
    </row>
    <row r="1802" spans="1:9" x14ac:dyDescent="0.25">
      <c r="A1802">
        <v>1801</v>
      </c>
      <c r="B1802">
        <v>213.08440899999999</v>
      </c>
      <c r="C1802">
        <v>7.6518459999999999</v>
      </c>
    </row>
    <row r="1803" spans="1:9" x14ac:dyDescent="0.25">
      <c r="A1803">
        <v>1802</v>
      </c>
    </row>
    <row r="1804" spans="1:9" x14ac:dyDescent="0.25">
      <c r="A1804">
        <v>1803</v>
      </c>
    </row>
    <row r="1805" spans="1:9" x14ac:dyDescent="0.25">
      <c r="A1805">
        <v>1804</v>
      </c>
      <c r="H1805">
        <v>215.72753700000001</v>
      </c>
      <c r="I1805">
        <v>5.8885709999999998</v>
      </c>
    </row>
    <row r="1806" spans="1:9" x14ac:dyDescent="0.25">
      <c r="A1806">
        <v>1805</v>
      </c>
      <c r="F1806">
        <v>216.07267200000001</v>
      </c>
      <c r="G1806">
        <v>8.7142920000000004</v>
      </c>
      <c r="H1806">
        <v>215.70396600000001</v>
      </c>
      <c r="I1806">
        <v>5.8604599999999998</v>
      </c>
    </row>
    <row r="1807" spans="1:9" x14ac:dyDescent="0.25">
      <c r="A1807">
        <v>1806</v>
      </c>
      <c r="F1807">
        <v>216.07267200000001</v>
      </c>
      <c r="G1807">
        <v>8.7142920000000004</v>
      </c>
      <c r="H1807">
        <v>215.63432800000001</v>
      </c>
      <c r="I1807">
        <v>5.8675519999999999</v>
      </c>
    </row>
    <row r="1808" spans="1:9" x14ac:dyDescent="0.25">
      <c r="A1808">
        <v>1807</v>
      </c>
      <c r="F1808">
        <v>216.07267200000001</v>
      </c>
      <c r="G1808">
        <v>8.7142920000000004</v>
      </c>
      <c r="H1808">
        <v>215.63713300000001</v>
      </c>
      <c r="I1808">
        <v>5.8531639999999996</v>
      </c>
    </row>
    <row r="1809" spans="1:9" x14ac:dyDescent="0.25">
      <c r="A1809">
        <v>1808</v>
      </c>
      <c r="F1809">
        <v>216.07267200000001</v>
      </c>
      <c r="G1809">
        <v>8.7142920000000004</v>
      </c>
      <c r="H1809">
        <v>215.631776</v>
      </c>
      <c r="I1809">
        <v>5.8083710000000002</v>
      </c>
    </row>
    <row r="1810" spans="1:9" x14ac:dyDescent="0.25">
      <c r="A1810">
        <v>1809</v>
      </c>
      <c r="F1810">
        <v>216.07267200000001</v>
      </c>
      <c r="G1810">
        <v>8.7142920000000004</v>
      </c>
      <c r="H1810">
        <v>215.64958200000001</v>
      </c>
      <c r="I1810">
        <v>5.834441</v>
      </c>
    </row>
    <row r="1811" spans="1:9" x14ac:dyDescent="0.25">
      <c r="A1811">
        <v>1810</v>
      </c>
      <c r="F1811">
        <v>216.07267200000001</v>
      </c>
      <c r="G1811">
        <v>8.7142920000000004</v>
      </c>
      <c r="H1811">
        <v>215.72753700000001</v>
      </c>
      <c r="I1811">
        <v>5.8885709999999998</v>
      </c>
    </row>
    <row r="1812" spans="1:9" x14ac:dyDescent="0.25">
      <c r="A1812">
        <v>1811</v>
      </c>
      <c r="D1812">
        <v>231.75690499999999</v>
      </c>
      <c r="E1812">
        <v>6.288907</v>
      </c>
    </row>
    <row r="1813" spans="1:9" x14ac:dyDescent="0.25">
      <c r="A1813">
        <v>1812</v>
      </c>
      <c r="D1813">
        <v>231.754763</v>
      </c>
      <c r="E1813">
        <v>6.2825300000000004</v>
      </c>
    </row>
    <row r="1814" spans="1:9" x14ac:dyDescent="0.25">
      <c r="A1814">
        <v>1813</v>
      </c>
      <c r="D1814">
        <v>231.770476</v>
      </c>
      <c r="E1814">
        <v>6.2720710000000004</v>
      </c>
    </row>
    <row r="1815" spans="1:9" x14ac:dyDescent="0.25">
      <c r="A1815">
        <v>1814</v>
      </c>
      <c r="D1815">
        <v>231.77874299999999</v>
      </c>
      <c r="E1815">
        <v>6.3110489999999997</v>
      </c>
    </row>
    <row r="1816" spans="1:9" x14ac:dyDescent="0.25">
      <c r="A1816">
        <v>1815</v>
      </c>
      <c r="D1816">
        <v>231.73904899999999</v>
      </c>
      <c r="E1816">
        <v>6.2994680000000001</v>
      </c>
    </row>
    <row r="1817" spans="1:9" x14ac:dyDescent="0.25">
      <c r="A1817">
        <v>1816</v>
      </c>
      <c r="D1817">
        <v>231.74772300000001</v>
      </c>
      <c r="E1817">
        <v>6.299315</v>
      </c>
    </row>
    <row r="1818" spans="1:9" x14ac:dyDescent="0.25">
      <c r="A1818">
        <v>1817</v>
      </c>
      <c r="B1818">
        <v>238.647515</v>
      </c>
      <c r="C1818">
        <v>7.0350929999999998</v>
      </c>
      <c r="D1818">
        <v>231.77817999999999</v>
      </c>
      <c r="E1818">
        <v>6.2731430000000001</v>
      </c>
    </row>
    <row r="1819" spans="1:9" x14ac:dyDescent="0.25">
      <c r="A1819">
        <v>1818</v>
      </c>
      <c r="B1819">
        <v>238.65863899999999</v>
      </c>
      <c r="C1819">
        <v>7.0273380000000003</v>
      </c>
      <c r="D1819">
        <v>231.75690499999999</v>
      </c>
      <c r="E1819">
        <v>6.288907</v>
      </c>
    </row>
    <row r="1820" spans="1:9" x14ac:dyDescent="0.25">
      <c r="A1820">
        <v>1819</v>
      </c>
      <c r="B1820">
        <v>238.62568199999998</v>
      </c>
      <c r="C1820">
        <v>7.0069819999999998</v>
      </c>
      <c r="D1820">
        <v>231.75690499999999</v>
      </c>
      <c r="E1820">
        <v>6.288907</v>
      </c>
    </row>
    <row r="1821" spans="1:9" x14ac:dyDescent="0.25">
      <c r="A1821">
        <v>1820</v>
      </c>
      <c r="B1821">
        <v>238.65159700000001</v>
      </c>
      <c r="C1821">
        <v>7.0080020000000003</v>
      </c>
    </row>
    <row r="1822" spans="1:9" x14ac:dyDescent="0.25">
      <c r="A1822">
        <v>1821</v>
      </c>
      <c r="B1822">
        <v>238.634353</v>
      </c>
      <c r="C1822">
        <v>7.0110130000000002</v>
      </c>
    </row>
    <row r="1823" spans="1:9" x14ac:dyDescent="0.25">
      <c r="A1823">
        <v>1822</v>
      </c>
      <c r="B1823">
        <v>238.61389400000002</v>
      </c>
      <c r="C1823">
        <v>7.0600399999999999</v>
      </c>
    </row>
    <row r="1824" spans="1:9" x14ac:dyDescent="0.25">
      <c r="A1824">
        <v>1823</v>
      </c>
      <c r="B1824">
        <v>238.677819</v>
      </c>
      <c r="C1824">
        <v>7.0121859999999998</v>
      </c>
    </row>
    <row r="1825" spans="1:9" x14ac:dyDescent="0.25">
      <c r="A1825">
        <v>1824</v>
      </c>
      <c r="B1825">
        <v>238.647515</v>
      </c>
      <c r="C1825">
        <v>7.0350929999999998</v>
      </c>
    </row>
    <row r="1826" spans="1:9" x14ac:dyDescent="0.25">
      <c r="A1826">
        <v>1825</v>
      </c>
      <c r="B1826">
        <v>238.62833499999999</v>
      </c>
      <c r="C1826">
        <v>7.0160119999999999</v>
      </c>
    </row>
    <row r="1827" spans="1:9" x14ac:dyDescent="0.25">
      <c r="A1827">
        <v>1826</v>
      </c>
      <c r="F1827">
        <v>241.14901599999999</v>
      </c>
      <c r="G1827">
        <v>9.2620690000000003</v>
      </c>
      <c r="H1827">
        <v>239.342275</v>
      </c>
      <c r="I1827">
        <v>5.7590880000000002</v>
      </c>
    </row>
    <row r="1828" spans="1:9" x14ac:dyDescent="0.25">
      <c r="A1828">
        <v>1827</v>
      </c>
      <c r="F1828">
        <v>241.192128</v>
      </c>
      <c r="G1828">
        <v>9.3018110000000007</v>
      </c>
      <c r="H1828">
        <v>239.34201899999999</v>
      </c>
      <c r="I1828">
        <v>5.7695970000000001</v>
      </c>
    </row>
    <row r="1829" spans="1:9" x14ac:dyDescent="0.25">
      <c r="A1829">
        <v>1828</v>
      </c>
      <c r="F1829">
        <v>241.26401200000001</v>
      </c>
      <c r="G1829">
        <v>9.2901790000000002</v>
      </c>
      <c r="H1829">
        <v>239.360286</v>
      </c>
      <c r="I1829">
        <v>5.7576080000000003</v>
      </c>
    </row>
    <row r="1830" spans="1:9" x14ac:dyDescent="0.25">
      <c r="A1830">
        <v>1829</v>
      </c>
      <c r="F1830">
        <v>241.28135800000001</v>
      </c>
      <c r="G1830">
        <v>9.2519670000000005</v>
      </c>
      <c r="H1830">
        <v>239.38915900000001</v>
      </c>
      <c r="I1830">
        <v>5.7166920000000001</v>
      </c>
    </row>
    <row r="1831" spans="1:9" x14ac:dyDescent="0.25">
      <c r="A1831">
        <v>1830</v>
      </c>
      <c r="F1831">
        <v>241.274674</v>
      </c>
      <c r="G1831">
        <v>9.2334479999999992</v>
      </c>
      <c r="H1831">
        <v>239.353194</v>
      </c>
      <c r="I1831">
        <v>5.7370479999999997</v>
      </c>
    </row>
    <row r="1832" spans="1:9" x14ac:dyDescent="0.25">
      <c r="A1832">
        <v>1831</v>
      </c>
      <c r="F1832">
        <v>241.250697</v>
      </c>
      <c r="G1832">
        <v>9.2577320000000007</v>
      </c>
      <c r="H1832">
        <v>239.342072</v>
      </c>
      <c r="I1832">
        <v>5.667052</v>
      </c>
    </row>
    <row r="1833" spans="1:9" x14ac:dyDescent="0.25">
      <c r="A1833">
        <v>1832</v>
      </c>
      <c r="F1833">
        <v>241.23263600000001</v>
      </c>
      <c r="G1833">
        <v>9.2503340000000005</v>
      </c>
      <c r="H1833">
        <v>239.379672</v>
      </c>
      <c r="I1833">
        <v>5.658379</v>
      </c>
    </row>
    <row r="1834" spans="1:9" x14ac:dyDescent="0.25">
      <c r="A1834">
        <v>1833</v>
      </c>
      <c r="F1834">
        <v>241.22263799999999</v>
      </c>
      <c r="G1834">
        <v>9.2436509999999998</v>
      </c>
      <c r="H1834">
        <v>239.37502899999998</v>
      </c>
      <c r="I1834">
        <v>5.6437879999999998</v>
      </c>
    </row>
    <row r="1835" spans="1:9" x14ac:dyDescent="0.25">
      <c r="A1835">
        <v>1834</v>
      </c>
      <c r="F1835">
        <v>241.205748</v>
      </c>
      <c r="G1835">
        <v>9.2443139999999993</v>
      </c>
      <c r="H1835">
        <v>239.342275</v>
      </c>
      <c r="I1835">
        <v>5.7590880000000002</v>
      </c>
    </row>
    <row r="1836" spans="1:9" x14ac:dyDescent="0.25">
      <c r="A1836">
        <v>1835</v>
      </c>
      <c r="F1836">
        <v>241.14901599999999</v>
      </c>
      <c r="G1836">
        <v>9.2620690000000003</v>
      </c>
      <c r="H1836">
        <v>239.342275</v>
      </c>
      <c r="I1836">
        <v>5.7590880000000002</v>
      </c>
    </row>
    <row r="1837" spans="1:9" x14ac:dyDescent="0.25">
      <c r="A1837">
        <v>1836</v>
      </c>
      <c r="D1837">
        <v>258.17236800000001</v>
      </c>
      <c r="E1837">
        <v>6.6701629999999996</v>
      </c>
      <c r="F1837">
        <v>241.14901599999999</v>
      </c>
      <c r="G1837">
        <v>9.2620690000000003</v>
      </c>
    </row>
    <row r="1838" spans="1:9" x14ac:dyDescent="0.25">
      <c r="A1838">
        <v>1837</v>
      </c>
      <c r="D1838">
        <v>258.12297899999999</v>
      </c>
      <c r="E1838">
        <v>6.6271550000000001</v>
      </c>
    </row>
    <row r="1839" spans="1:9" x14ac:dyDescent="0.25">
      <c r="A1839">
        <v>1838</v>
      </c>
      <c r="D1839">
        <v>258.09094299999998</v>
      </c>
      <c r="E1839">
        <v>6.5911359999999997</v>
      </c>
    </row>
    <row r="1840" spans="1:9" x14ac:dyDescent="0.25">
      <c r="A1840">
        <v>1839</v>
      </c>
      <c r="D1840">
        <v>258.05267800000001</v>
      </c>
      <c r="E1840">
        <v>6.6469500000000004</v>
      </c>
    </row>
    <row r="1841" spans="1:11" x14ac:dyDescent="0.25">
      <c r="A1841">
        <v>1840</v>
      </c>
      <c r="B1841">
        <v>262.65641900000003</v>
      </c>
      <c r="C1841">
        <v>7.2504390000000001</v>
      </c>
      <c r="D1841">
        <v>258.10002200000002</v>
      </c>
      <c r="E1841">
        <v>6.6170020000000003</v>
      </c>
    </row>
    <row r="1842" spans="1:11" x14ac:dyDescent="0.25">
      <c r="A1842">
        <v>1841</v>
      </c>
      <c r="B1842">
        <v>262.65641900000003</v>
      </c>
      <c r="C1842">
        <v>7.2504390000000001</v>
      </c>
      <c r="D1842">
        <v>258.143033</v>
      </c>
      <c r="E1842">
        <v>6.649705</v>
      </c>
    </row>
    <row r="1843" spans="1:11" x14ac:dyDescent="0.25">
      <c r="A1843">
        <v>1842</v>
      </c>
      <c r="B1843">
        <v>262.65641900000003</v>
      </c>
      <c r="C1843">
        <v>7.2504390000000001</v>
      </c>
      <c r="D1843">
        <v>258.17129599999998</v>
      </c>
      <c r="E1843">
        <v>6.6491939999999996</v>
      </c>
    </row>
    <row r="1844" spans="1:11" x14ac:dyDescent="0.25">
      <c r="A1844">
        <v>1843</v>
      </c>
      <c r="B1844">
        <v>262.65641900000003</v>
      </c>
      <c r="C1844">
        <v>7.2504390000000001</v>
      </c>
      <c r="D1844">
        <v>258.21262100000001</v>
      </c>
      <c r="E1844">
        <v>6.5895549999999998</v>
      </c>
    </row>
    <row r="1845" spans="1:11" x14ac:dyDescent="0.25">
      <c r="A1845">
        <v>1844</v>
      </c>
      <c r="B1845">
        <v>262.65641900000003</v>
      </c>
      <c r="C1845">
        <v>7.2504390000000001</v>
      </c>
      <c r="D1845">
        <v>258.27251100000001</v>
      </c>
      <c r="E1845">
        <v>6.5031309999999998</v>
      </c>
    </row>
    <row r="1846" spans="1:11" x14ac:dyDescent="0.25">
      <c r="A1846">
        <v>1845</v>
      </c>
      <c r="B1846">
        <v>262.65641900000003</v>
      </c>
      <c r="C1846">
        <v>7.2504390000000001</v>
      </c>
      <c r="D1846">
        <v>258.17236800000001</v>
      </c>
      <c r="E1846">
        <v>6.6701629999999996</v>
      </c>
    </row>
    <row r="1847" spans="1:11" x14ac:dyDescent="0.25">
      <c r="A1847">
        <v>1846</v>
      </c>
      <c r="B1847">
        <v>262.65641900000003</v>
      </c>
      <c r="C1847">
        <v>7.2504390000000001</v>
      </c>
    </row>
    <row r="1848" spans="1:11" x14ac:dyDescent="0.25">
      <c r="A1848">
        <v>1847</v>
      </c>
      <c r="J1848">
        <v>235.91219999999998</v>
      </c>
      <c r="K1848">
        <v>13.248137</v>
      </c>
    </row>
    <row r="1849" spans="1:11" x14ac:dyDescent="0.25">
      <c r="A1849">
        <v>1848</v>
      </c>
    </row>
    <row r="1850" spans="1:11" x14ac:dyDescent="0.25">
      <c r="A1850">
        <v>1849</v>
      </c>
    </row>
    <row r="1851" spans="1:11" x14ac:dyDescent="0.25">
      <c r="A1851">
        <v>1850</v>
      </c>
    </row>
    <row r="1852" spans="1:11" x14ac:dyDescent="0.25">
      <c r="A1852">
        <v>1851</v>
      </c>
    </row>
    <row r="1853" spans="1:11" x14ac:dyDescent="0.25">
      <c r="A1853">
        <v>1852</v>
      </c>
    </row>
    <row r="1854" spans="1:11" x14ac:dyDescent="0.25">
      <c r="A1854">
        <v>1853</v>
      </c>
    </row>
    <row r="1855" spans="1:11" x14ac:dyDescent="0.25">
      <c r="A1855">
        <v>1854</v>
      </c>
    </row>
    <row r="1856" spans="1:1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1" x14ac:dyDescent="0.25">
      <c r="A1873">
        <v>1872</v>
      </c>
    </row>
    <row r="1874" spans="1:11" x14ac:dyDescent="0.25">
      <c r="A1874">
        <v>1873</v>
      </c>
    </row>
    <row r="1875" spans="1:11" x14ac:dyDescent="0.25">
      <c r="A1875">
        <v>1874</v>
      </c>
    </row>
    <row r="1876" spans="1:11" x14ac:dyDescent="0.25">
      <c r="A1876">
        <v>1875</v>
      </c>
    </row>
    <row r="1877" spans="1:11" x14ac:dyDescent="0.25">
      <c r="A1877">
        <v>1876</v>
      </c>
    </row>
    <row r="1878" spans="1:11" x14ac:dyDescent="0.25">
      <c r="A1878">
        <v>1877</v>
      </c>
    </row>
    <row r="1879" spans="1:11" x14ac:dyDescent="0.25">
      <c r="A1879">
        <v>1878</v>
      </c>
    </row>
    <row r="1880" spans="1:11" x14ac:dyDescent="0.25">
      <c r="A1880">
        <v>1879</v>
      </c>
    </row>
    <row r="1881" spans="1:11" x14ac:dyDescent="0.25">
      <c r="A1881">
        <v>1880</v>
      </c>
      <c r="J1881">
        <v>235.835418</v>
      </c>
      <c r="K1881">
        <v>13.32497</v>
      </c>
    </row>
    <row r="1882" spans="1:11" x14ac:dyDescent="0.25">
      <c r="A1882">
        <v>1881</v>
      </c>
      <c r="B1882">
        <v>248.937184</v>
      </c>
      <c r="C1882">
        <v>6.0091260000000002</v>
      </c>
    </row>
    <row r="1883" spans="1:11" x14ac:dyDescent="0.25">
      <c r="A1883">
        <v>1882</v>
      </c>
      <c r="B1883">
        <v>248.90800200000001</v>
      </c>
      <c r="C1883">
        <v>5.9414249999999997</v>
      </c>
    </row>
    <row r="1884" spans="1:11" x14ac:dyDescent="0.25">
      <c r="A1884">
        <v>1883</v>
      </c>
      <c r="B1884">
        <v>248.93320199999999</v>
      </c>
      <c r="C1884">
        <v>5.9807600000000001</v>
      </c>
    </row>
    <row r="1885" spans="1:11" x14ac:dyDescent="0.25">
      <c r="A1885">
        <v>1884</v>
      </c>
      <c r="B1885">
        <v>248.923665</v>
      </c>
      <c r="C1885">
        <v>5.971781</v>
      </c>
      <c r="D1885">
        <v>246.875047</v>
      </c>
      <c r="E1885">
        <v>7.3143130000000003</v>
      </c>
    </row>
    <row r="1886" spans="1:11" x14ac:dyDescent="0.25">
      <c r="A1886">
        <v>1885</v>
      </c>
      <c r="B1886">
        <v>248.94958199999999</v>
      </c>
      <c r="C1886">
        <v>5.9716279999999999</v>
      </c>
      <c r="D1886">
        <v>246.89514600000001</v>
      </c>
      <c r="E1886">
        <v>7.355944</v>
      </c>
    </row>
    <row r="1887" spans="1:11" x14ac:dyDescent="0.25">
      <c r="A1887">
        <v>1886</v>
      </c>
      <c r="B1887">
        <v>248.91999100000001</v>
      </c>
      <c r="C1887">
        <v>5.98428</v>
      </c>
      <c r="D1887">
        <v>246.90825699999999</v>
      </c>
      <c r="E1887">
        <v>7.3624229999999997</v>
      </c>
    </row>
    <row r="1888" spans="1:11" x14ac:dyDescent="0.25">
      <c r="A1888">
        <v>1887</v>
      </c>
      <c r="B1888">
        <v>248.91106500000001</v>
      </c>
      <c r="C1888">
        <v>5.9745359999999996</v>
      </c>
      <c r="D1888">
        <v>246.87428</v>
      </c>
      <c r="E1888">
        <v>7.3368630000000001</v>
      </c>
    </row>
    <row r="1889" spans="1:9" x14ac:dyDescent="0.25">
      <c r="A1889">
        <v>1888</v>
      </c>
      <c r="B1889">
        <v>248.90912299999999</v>
      </c>
      <c r="C1889">
        <v>5.975352</v>
      </c>
      <c r="D1889">
        <v>246.87448599999999</v>
      </c>
      <c r="E1889">
        <v>7.3471169999999999</v>
      </c>
    </row>
    <row r="1890" spans="1:9" x14ac:dyDescent="0.25">
      <c r="A1890">
        <v>1889</v>
      </c>
      <c r="B1890">
        <v>248.90386999999998</v>
      </c>
      <c r="C1890">
        <v>6.0332059999999998</v>
      </c>
      <c r="D1890">
        <v>246.82611900000001</v>
      </c>
      <c r="E1890">
        <v>7.3544130000000001</v>
      </c>
    </row>
    <row r="1891" spans="1:9" x14ac:dyDescent="0.25">
      <c r="A1891">
        <v>1890</v>
      </c>
      <c r="B1891">
        <v>248.937184</v>
      </c>
      <c r="C1891">
        <v>6.0091260000000002</v>
      </c>
      <c r="D1891">
        <v>246.79862299999999</v>
      </c>
      <c r="E1891">
        <v>7.3659939999999997</v>
      </c>
    </row>
    <row r="1892" spans="1:9" x14ac:dyDescent="0.25">
      <c r="A1892">
        <v>1891</v>
      </c>
      <c r="D1892">
        <v>246.875047</v>
      </c>
      <c r="E1892">
        <v>7.3143130000000003</v>
      </c>
    </row>
    <row r="1893" spans="1:9" x14ac:dyDescent="0.25">
      <c r="A1893">
        <v>1892</v>
      </c>
      <c r="D1893">
        <v>246.875047</v>
      </c>
      <c r="E1893">
        <v>7.3143130000000003</v>
      </c>
      <c r="F1893">
        <v>248.41986500000002</v>
      </c>
      <c r="G1893">
        <v>4.9842300000000002</v>
      </c>
      <c r="H1893">
        <v>248.630414</v>
      </c>
      <c r="I1893">
        <v>8.3768080000000005</v>
      </c>
    </row>
    <row r="1894" spans="1:9" x14ac:dyDescent="0.25">
      <c r="A1894">
        <v>1893</v>
      </c>
      <c r="D1894">
        <v>246.875047</v>
      </c>
      <c r="E1894">
        <v>7.3143130000000003</v>
      </c>
      <c r="F1894">
        <v>248.40598800000001</v>
      </c>
      <c r="G1894">
        <v>4.9773430000000003</v>
      </c>
      <c r="H1894">
        <v>248.66490300000001</v>
      </c>
      <c r="I1894">
        <v>8.3925219999999996</v>
      </c>
    </row>
    <row r="1895" spans="1:9" x14ac:dyDescent="0.25">
      <c r="A1895">
        <v>1894</v>
      </c>
      <c r="F1895">
        <v>248.30900300000002</v>
      </c>
      <c r="G1895">
        <v>4.9429569999999998</v>
      </c>
      <c r="H1895">
        <v>248.63623100000001</v>
      </c>
      <c r="I1895">
        <v>8.4222660000000005</v>
      </c>
    </row>
    <row r="1896" spans="1:9" x14ac:dyDescent="0.25">
      <c r="A1896">
        <v>1895</v>
      </c>
      <c r="F1896">
        <v>248.33155099999999</v>
      </c>
      <c r="G1896">
        <v>4.9513239999999996</v>
      </c>
      <c r="H1896">
        <v>248.693063</v>
      </c>
      <c r="I1896">
        <v>8.3995630000000006</v>
      </c>
    </row>
    <row r="1897" spans="1:9" x14ac:dyDescent="0.25">
      <c r="A1897">
        <v>1896</v>
      </c>
      <c r="F1897">
        <v>248.40399600000001</v>
      </c>
      <c r="G1897">
        <v>4.9710159999999997</v>
      </c>
      <c r="H1897">
        <v>248.734284</v>
      </c>
      <c r="I1897">
        <v>8.4243059999999996</v>
      </c>
    </row>
    <row r="1898" spans="1:9" x14ac:dyDescent="0.25">
      <c r="A1898">
        <v>1897</v>
      </c>
      <c r="F1898">
        <v>248.39501999999999</v>
      </c>
      <c r="G1898">
        <v>4.969741</v>
      </c>
      <c r="H1898">
        <v>248.70357200000001</v>
      </c>
      <c r="I1898">
        <v>8.4378779999999995</v>
      </c>
    </row>
    <row r="1899" spans="1:9" x14ac:dyDescent="0.25">
      <c r="A1899">
        <v>1898</v>
      </c>
      <c r="F1899">
        <v>248.371701</v>
      </c>
      <c r="G1899">
        <v>4.9508650000000003</v>
      </c>
      <c r="H1899">
        <v>248.68775600000001</v>
      </c>
      <c r="I1899">
        <v>8.4330809999999996</v>
      </c>
    </row>
    <row r="1900" spans="1:9" x14ac:dyDescent="0.25">
      <c r="A1900">
        <v>1899</v>
      </c>
      <c r="F1900">
        <v>248.39486399999998</v>
      </c>
      <c r="G1900">
        <v>4.9408649999999996</v>
      </c>
      <c r="H1900">
        <v>248.66230100000001</v>
      </c>
      <c r="I1900">
        <v>8.4617529999999999</v>
      </c>
    </row>
    <row r="1901" spans="1:9" x14ac:dyDescent="0.25">
      <c r="A1901">
        <v>1900</v>
      </c>
      <c r="F1901">
        <v>248.40940599999999</v>
      </c>
      <c r="G1901">
        <v>4.9572419999999999</v>
      </c>
      <c r="H1901">
        <v>248.630414</v>
      </c>
      <c r="I1901">
        <v>8.3768080000000005</v>
      </c>
    </row>
    <row r="1902" spans="1:9" x14ac:dyDescent="0.25">
      <c r="A1902">
        <v>1901</v>
      </c>
      <c r="F1902">
        <v>248.41986500000002</v>
      </c>
      <c r="G1902">
        <v>4.9842300000000002</v>
      </c>
      <c r="H1902">
        <v>248.630414</v>
      </c>
      <c r="I1902">
        <v>8.3768080000000005</v>
      </c>
    </row>
    <row r="1903" spans="1:9" x14ac:dyDescent="0.25">
      <c r="A1903">
        <v>1902</v>
      </c>
    </row>
    <row r="1904" spans="1:9" x14ac:dyDescent="0.25">
      <c r="A1904">
        <v>1903</v>
      </c>
    </row>
    <row r="1905" spans="1:9" x14ac:dyDescent="0.25">
      <c r="A1905">
        <v>1904</v>
      </c>
    </row>
    <row r="1906" spans="1:9" x14ac:dyDescent="0.25">
      <c r="A1906">
        <v>1905</v>
      </c>
    </row>
    <row r="1907" spans="1:9" x14ac:dyDescent="0.25">
      <c r="A1907">
        <v>1906</v>
      </c>
    </row>
    <row r="1908" spans="1:9" x14ac:dyDescent="0.25">
      <c r="A1908">
        <v>1907</v>
      </c>
    </row>
    <row r="1909" spans="1:9" x14ac:dyDescent="0.25">
      <c r="A1909">
        <v>1908</v>
      </c>
    </row>
    <row r="1910" spans="1:9" x14ac:dyDescent="0.25">
      <c r="A1910">
        <v>1909</v>
      </c>
    </row>
    <row r="1911" spans="1:9" x14ac:dyDescent="0.25">
      <c r="A1911">
        <v>1910</v>
      </c>
      <c r="B1911">
        <v>220.91349099999999</v>
      </c>
      <c r="C1911">
        <v>6.9303030000000003</v>
      </c>
    </row>
    <row r="1912" spans="1:9" x14ac:dyDescent="0.25">
      <c r="A1912">
        <v>1911</v>
      </c>
      <c r="B1912">
        <v>221.01756699999999</v>
      </c>
      <c r="C1912">
        <v>6.9305060000000003</v>
      </c>
    </row>
    <row r="1913" spans="1:9" x14ac:dyDescent="0.25">
      <c r="A1913">
        <v>1912</v>
      </c>
      <c r="B1913">
        <v>221.03761700000001</v>
      </c>
      <c r="C1913">
        <v>6.9523419999999998</v>
      </c>
      <c r="D1913">
        <v>218.536472</v>
      </c>
      <c r="E1913">
        <v>8.0331019999999995</v>
      </c>
    </row>
    <row r="1914" spans="1:9" x14ac:dyDescent="0.25">
      <c r="A1914">
        <v>1913</v>
      </c>
      <c r="B1914">
        <v>221.05537100000001</v>
      </c>
      <c r="C1914">
        <v>6.958005</v>
      </c>
      <c r="D1914">
        <v>218.51693299999999</v>
      </c>
      <c r="E1914">
        <v>8.0265210000000007</v>
      </c>
    </row>
    <row r="1915" spans="1:9" x14ac:dyDescent="0.25">
      <c r="A1915">
        <v>1914</v>
      </c>
      <c r="B1915">
        <v>221.12169399999999</v>
      </c>
      <c r="C1915">
        <v>6.920763</v>
      </c>
      <c r="D1915">
        <v>218.49443299999999</v>
      </c>
      <c r="E1915">
        <v>8.0027980000000003</v>
      </c>
    </row>
    <row r="1916" spans="1:9" x14ac:dyDescent="0.25">
      <c r="A1916">
        <v>1915</v>
      </c>
      <c r="B1916">
        <v>220.90318600000001</v>
      </c>
      <c r="C1916">
        <v>6.9146910000000004</v>
      </c>
      <c r="D1916">
        <v>218.53708399999999</v>
      </c>
      <c r="E1916">
        <v>8.0459069999999997</v>
      </c>
    </row>
    <row r="1917" spans="1:9" x14ac:dyDescent="0.25">
      <c r="A1917">
        <v>1916</v>
      </c>
      <c r="B1917">
        <v>220.91349099999999</v>
      </c>
      <c r="C1917">
        <v>6.9303030000000003</v>
      </c>
      <c r="D1917">
        <v>218.51132000000001</v>
      </c>
      <c r="E1917">
        <v>7.9787679999999996</v>
      </c>
    </row>
    <row r="1918" spans="1:9" x14ac:dyDescent="0.25">
      <c r="A1918">
        <v>1917</v>
      </c>
      <c r="D1918">
        <v>218.536472</v>
      </c>
      <c r="E1918">
        <v>8.0331019999999995</v>
      </c>
    </row>
    <row r="1919" spans="1:9" x14ac:dyDescent="0.25">
      <c r="A1919">
        <v>1918</v>
      </c>
      <c r="D1919">
        <v>218.536472</v>
      </c>
      <c r="E1919">
        <v>8.0331019999999995</v>
      </c>
      <c r="F1919">
        <v>219.14251200000001</v>
      </c>
      <c r="G1919">
        <v>6.2384510000000004</v>
      </c>
      <c r="H1919">
        <v>218.802581</v>
      </c>
      <c r="I1919">
        <v>9.5441459999999996</v>
      </c>
    </row>
    <row r="1920" spans="1:9" x14ac:dyDescent="0.25">
      <c r="A1920">
        <v>1919</v>
      </c>
      <c r="F1920">
        <v>219.15633800000001</v>
      </c>
      <c r="G1920">
        <v>6.2593680000000003</v>
      </c>
      <c r="H1920">
        <v>218.762991</v>
      </c>
      <c r="I1920">
        <v>9.5711349999999999</v>
      </c>
    </row>
    <row r="1921" spans="1:9" x14ac:dyDescent="0.25">
      <c r="A1921">
        <v>1920</v>
      </c>
      <c r="F1921">
        <v>219.131339</v>
      </c>
      <c r="G1921">
        <v>6.2047280000000002</v>
      </c>
      <c r="H1921">
        <v>218.735747</v>
      </c>
      <c r="I1921">
        <v>9.5113420000000009</v>
      </c>
    </row>
    <row r="1922" spans="1:9" x14ac:dyDescent="0.25">
      <c r="A1922">
        <v>1921</v>
      </c>
      <c r="F1922">
        <v>219.14200199999999</v>
      </c>
      <c r="G1922">
        <v>6.1817700000000002</v>
      </c>
      <c r="H1922">
        <v>218.76630700000001</v>
      </c>
      <c r="I1922">
        <v>9.5359320000000007</v>
      </c>
    </row>
    <row r="1923" spans="1:9" x14ac:dyDescent="0.25">
      <c r="A1923">
        <v>1922</v>
      </c>
      <c r="F1923">
        <v>219.13536999999999</v>
      </c>
      <c r="G1923">
        <v>6.135548</v>
      </c>
      <c r="H1923">
        <v>218.80390700000001</v>
      </c>
      <c r="I1923">
        <v>9.5292490000000001</v>
      </c>
    </row>
    <row r="1924" spans="1:9" x14ac:dyDescent="0.25">
      <c r="A1924">
        <v>1923</v>
      </c>
      <c r="F1924">
        <v>219.12108499999999</v>
      </c>
      <c r="G1924">
        <v>6.1853410000000002</v>
      </c>
      <c r="H1924">
        <v>218.83206899999999</v>
      </c>
      <c r="I1924">
        <v>9.5462880000000006</v>
      </c>
    </row>
    <row r="1925" spans="1:9" x14ac:dyDescent="0.25">
      <c r="A1925">
        <v>1924</v>
      </c>
      <c r="F1925">
        <v>219.14251200000001</v>
      </c>
      <c r="G1925">
        <v>6.2384510000000004</v>
      </c>
      <c r="H1925">
        <v>218.802581</v>
      </c>
      <c r="I1925">
        <v>9.5441459999999996</v>
      </c>
    </row>
    <row r="1926" spans="1:9" x14ac:dyDescent="0.25">
      <c r="A1926">
        <v>1925</v>
      </c>
      <c r="H1926">
        <v>218.802581</v>
      </c>
      <c r="I1926">
        <v>9.5441459999999996</v>
      </c>
    </row>
    <row r="1927" spans="1:9" x14ac:dyDescent="0.25">
      <c r="A1927">
        <v>1926</v>
      </c>
    </row>
    <row r="1928" spans="1:9" x14ac:dyDescent="0.25">
      <c r="A1928">
        <v>1927</v>
      </c>
    </row>
    <row r="1929" spans="1:9" x14ac:dyDescent="0.25">
      <c r="A1929">
        <v>1928</v>
      </c>
    </row>
    <row r="1930" spans="1:9" x14ac:dyDescent="0.25">
      <c r="A1930">
        <v>1929</v>
      </c>
      <c r="D1930">
        <v>196.53408400000001</v>
      </c>
      <c r="E1930">
        <v>8.1232140000000008</v>
      </c>
    </row>
    <row r="1931" spans="1:9" x14ac:dyDescent="0.25">
      <c r="A1931">
        <v>1930</v>
      </c>
      <c r="D1931">
        <v>196.564491</v>
      </c>
      <c r="E1931">
        <v>8.1138770000000005</v>
      </c>
    </row>
    <row r="1932" spans="1:9" x14ac:dyDescent="0.25">
      <c r="A1932">
        <v>1931</v>
      </c>
      <c r="B1932">
        <v>194.85938999999999</v>
      </c>
      <c r="C1932">
        <v>6.965357</v>
      </c>
      <c r="D1932">
        <v>196.56387599999999</v>
      </c>
      <c r="E1932">
        <v>8.1545919999999992</v>
      </c>
    </row>
    <row r="1933" spans="1:9" x14ac:dyDescent="0.25">
      <c r="A1933">
        <v>1932</v>
      </c>
      <c r="B1933">
        <v>194.88541000000001</v>
      </c>
      <c r="C1933">
        <v>6.9520410000000004</v>
      </c>
      <c r="D1933">
        <v>196.562907</v>
      </c>
      <c r="E1933">
        <v>8.1488270000000007</v>
      </c>
    </row>
    <row r="1934" spans="1:9" x14ac:dyDescent="0.25">
      <c r="A1934">
        <v>1933</v>
      </c>
      <c r="B1934">
        <v>194.82219599999999</v>
      </c>
      <c r="C1934">
        <v>6.9818879999999996</v>
      </c>
      <c r="D1934">
        <v>196.553012</v>
      </c>
      <c r="E1934">
        <v>8.1168879999999994</v>
      </c>
    </row>
    <row r="1935" spans="1:9" x14ac:dyDescent="0.25">
      <c r="A1935">
        <v>1934</v>
      </c>
      <c r="B1935">
        <v>194.801379</v>
      </c>
      <c r="C1935">
        <v>7.0034689999999999</v>
      </c>
      <c r="D1935">
        <v>196.51969500000001</v>
      </c>
      <c r="E1935">
        <v>8.0735709999999994</v>
      </c>
    </row>
    <row r="1936" spans="1:9" x14ac:dyDescent="0.25">
      <c r="A1936">
        <v>1935</v>
      </c>
      <c r="B1936">
        <v>195.02454299999999</v>
      </c>
      <c r="C1936">
        <v>7.050459</v>
      </c>
      <c r="D1936">
        <v>196.53408400000001</v>
      </c>
      <c r="E1936">
        <v>8.1232140000000008</v>
      </c>
    </row>
    <row r="1937" spans="1:9" x14ac:dyDescent="0.25">
      <c r="A1937">
        <v>1936</v>
      </c>
      <c r="B1937">
        <v>194.85938999999999</v>
      </c>
      <c r="C1937">
        <v>6.965357</v>
      </c>
      <c r="F1937">
        <v>193.84448900000001</v>
      </c>
      <c r="G1937">
        <v>5.5951019999999998</v>
      </c>
    </row>
    <row r="1938" spans="1:9" x14ac:dyDescent="0.25">
      <c r="A1938">
        <v>1937</v>
      </c>
      <c r="F1938">
        <v>193.86576400000001</v>
      </c>
      <c r="G1938">
        <v>5.5948979999999997</v>
      </c>
    </row>
    <row r="1939" spans="1:9" x14ac:dyDescent="0.25">
      <c r="A1939">
        <v>1938</v>
      </c>
      <c r="F1939">
        <v>193.82224600000001</v>
      </c>
      <c r="G1939">
        <v>5.5761219999999998</v>
      </c>
      <c r="H1939">
        <v>192.89132599999999</v>
      </c>
      <c r="I1939">
        <v>9.4598980000000008</v>
      </c>
    </row>
    <row r="1940" spans="1:9" x14ac:dyDescent="0.25">
      <c r="A1940">
        <v>1939</v>
      </c>
      <c r="F1940">
        <v>193.78918400000001</v>
      </c>
      <c r="G1940">
        <v>5.5466319999999998</v>
      </c>
      <c r="H1940">
        <v>192.889083</v>
      </c>
      <c r="I1940">
        <v>9.4985210000000002</v>
      </c>
    </row>
    <row r="1941" spans="1:9" x14ac:dyDescent="0.25">
      <c r="A1941">
        <v>1940</v>
      </c>
      <c r="F1941">
        <v>193.80591900000002</v>
      </c>
      <c r="G1941">
        <v>5.5647450000000003</v>
      </c>
      <c r="H1941">
        <v>192.90137799999999</v>
      </c>
      <c r="I1941">
        <v>9.5669900000000005</v>
      </c>
    </row>
    <row r="1942" spans="1:9" x14ac:dyDescent="0.25">
      <c r="A1942">
        <v>1941</v>
      </c>
      <c r="F1942">
        <v>193.84484800000001</v>
      </c>
      <c r="G1942">
        <v>5.5575510000000001</v>
      </c>
      <c r="H1942">
        <v>192.94638</v>
      </c>
      <c r="I1942">
        <v>9.5454589999999993</v>
      </c>
    </row>
    <row r="1943" spans="1:9" x14ac:dyDescent="0.25">
      <c r="A1943">
        <v>1942</v>
      </c>
      <c r="F1943">
        <v>193.81031000000002</v>
      </c>
      <c r="G1943">
        <v>5.5243370000000001</v>
      </c>
      <c r="H1943">
        <v>192.945358</v>
      </c>
      <c r="I1943">
        <v>9.5932659999999998</v>
      </c>
    </row>
    <row r="1944" spans="1:9" x14ac:dyDescent="0.25">
      <c r="A1944">
        <v>1943</v>
      </c>
      <c r="F1944">
        <v>193.84448900000001</v>
      </c>
      <c r="G1944">
        <v>5.5951019999999998</v>
      </c>
      <c r="H1944">
        <v>192.89132599999999</v>
      </c>
      <c r="I1944">
        <v>9.4598980000000008</v>
      </c>
    </row>
    <row r="1945" spans="1:9" x14ac:dyDescent="0.25">
      <c r="A1945">
        <v>1944</v>
      </c>
    </row>
    <row r="1946" spans="1:9" x14ac:dyDescent="0.25">
      <c r="A1946">
        <v>1945</v>
      </c>
    </row>
    <row r="1947" spans="1:9" x14ac:dyDescent="0.25">
      <c r="A1947">
        <v>1946</v>
      </c>
    </row>
    <row r="1948" spans="1:9" x14ac:dyDescent="0.25">
      <c r="A1948">
        <v>1947</v>
      </c>
    </row>
    <row r="1949" spans="1:9" x14ac:dyDescent="0.25">
      <c r="A1949">
        <v>1948</v>
      </c>
    </row>
    <row r="1950" spans="1:9" x14ac:dyDescent="0.25">
      <c r="A1950">
        <v>1949</v>
      </c>
    </row>
    <row r="1951" spans="1:9" x14ac:dyDescent="0.25">
      <c r="A1951">
        <v>1950</v>
      </c>
    </row>
    <row r="1952" spans="1:9" x14ac:dyDescent="0.25">
      <c r="A1952">
        <v>1951</v>
      </c>
      <c r="D1952">
        <v>164.21444</v>
      </c>
      <c r="E1952">
        <v>7.429081</v>
      </c>
    </row>
    <row r="1953" spans="1:9" x14ac:dyDescent="0.25">
      <c r="A1953">
        <v>1952</v>
      </c>
      <c r="D1953">
        <v>164.15673699999999</v>
      </c>
      <c r="E1953">
        <v>7.4486739999999996</v>
      </c>
    </row>
    <row r="1954" spans="1:9" x14ac:dyDescent="0.25">
      <c r="A1954">
        <v>1953</v>
      </c>
      <c r="D1954">
        <v>164.187399</v>
      </c>
      <c r="E1954">
        <v>7.47</v>
      </c>
    </row>
    <row r="1955" spans="1:9" x14ac:dyDescent="0.25">
      <c r="A1955">
        <v>1954</v>
      </c>
      <c r="B1955">
        <v>160.55306300000001</v>
      </c>
      <c r="C1955">
        <v>6.2196939999999996</v>
      </c>
      <c r="D1955">
        <v>164.208369</v>
      </c>
      <c r="E1955">
        <v>7.4291320000000001</v>
      </c>
    </row>
    <row r="1956" spans="1:9" x14ac:dyDescent="0.25">
      <c r="A1956">
        <v>1955</v>
      </c>
      <c r="B1956">
        <v>160.55306300000001</v>
      </c>
      <c r="C1956">
        <v>6.2196939999999996</v>
      </c>
      <c r="D1956">
        <v>164.16704300000001</v>
      </c>
      <c r="E1956">
        <v>7.4135710000000001</v>
      </c>
    </row>
    <row r="1957" spans="1:9" x14ac:dyDescent="0.25">
      <c r="A1957">
        <v>1956</v>
      </c>
      <c r="B1957">
        <v>160.55306300000001</v>
      </c>
      <c r="C1957">
        <v>6.2196939999999996</v>
      </c>
      <c r="D1957">
        <v>164.21444</v>
      </c>
      <c r="E1957">
        <v>7.429081</v>
      </c>
    </row>
    <row r="1958" spans="1:9" x14ac:dyDescent="0.25">
      <c r="A1958">
        <v>1957</v>
      </c>
      <c r="B1958">
        <v>160.55306300000001</v>
      </c>
      <c r="C1958">
        <v>6.2196939999999996</v>
      </c>
      <c r="D1958">
        <v>164.21444</v>
      </c>
      <c r="E1958">
        <v>7.429081</v>
      </c>
    </row>
    <row r="1959" spans="1:9" x14ac:dyDescent="0.25">
      <c r="A1959">
        <v>1958</v>
      </c>
      <c r="B1959">
        <v>160.55306300000001</v>
      </c>
      <c r="C1959">
        <v>6.2196939999999996</v>
      </c>
    </row>
    <row r="1960" spans="1:9" x14ac:dyDescent="0.25">
      <c r="A1960">
        <v>1959</v>
      </c>
      <c r="F1960">
        <v>159.80459300000001</v>
      </c>
      <c r="G1960">
        <v>5.4678060000000004</v>
      </c>
    </row>
    <row r="1961" spans="1:9" x14ac:dyDescent="0.25">
      <c r="A1961">
        <v>1960</v>
      </c>
      <c r="F1961">
        <v>159.831379</v>
      </c>
      <c r="G1961">
        <v>5.4239280000000001</v>
      </c>
      <c r="H1961">
        <v>159.415053</v>
      </c>
      <c r="I1961">
        <v>8.5431629999999998</v>
      </c>
    </row>
    <row r="1962" spans="1:9" x14ac:dyDescent="0.25">
      <c r="A1962">
        <v>1961</v>
      </c>
      <c r="F1962">
        <v>159.89994999999999</v>
      </c>
      <c r="G1962">
        <v>5.4629079999999997</v>
      </c>
      <c r="H1962">
        <v>159.346022</v>
      </c>
      <c r="I1962">
        <v>8.5318880000000004</v>
      </c>
    </row>
    <row r="1963" spans="1:9" x14ac:dyDescent="0.25">
      <c r="A1963">
        <v>1962</v>
      </c>
      <c r="F1963">
        <v>159.895308</v>
      </c>
      <c r="G1963">
        <v>5.4546939999999999</v>
      </c>
      <c r="H1963">
        <v>159.36418499999999</v>
      </c>
      <c r="I1963">
        <v>8.5019899999999993</v>
      </c>
    </row>
    <row r="1964" spans="1:9" x14ac:dyDescent="0.25">
      <c r="A1964">
        <v>1963</v>
      </c>
      <c r="F1964">
        <v>159.85903200000001</v>
      </c>
      <c r="G1964">
        <v>5.4256120000000001</v>
      </c>
      <c r="H1964">
        <v>159.39852200000001</v>
      </c>
      <c r="I1964">
        <v>8.5126530000000002</v>
      </c>
    </row>
    <row r="1965" spans="1:9" x14ac:dyDescent="0.25">
      <c r="A1965">
        <v>1964</v>
      </c>
      <c r="F1965">
        <v>159.80459300000001</v>
      </c>
      <c r="G1965">
        <v>5.4678060000000004</v>
      </c>
      <c r="H1965">
        <v>159.500461</v>
      </c>
      <c r="I1965">
        <v>8.5930599999999995</v>
      </c>
    </row>
    <row r="1966" spans="1:9" x14ac:dyDescent="0.25">
      <c r="A1966">
        <v>1965</v>
      </c>
      <c r="F1966">
        <v>159.80459300000001</v>
      </c>
      <c r="G1966">
        <v>5.4678060000000004</v>
      </c>
      <c r="H1966">
        <v>159.415053</v>
      </c>
      <c r="I1966">
        <v>8.5431629999999998</v>
      </c>
    </row>
    <row r="1967" spans="1:9" x14ac:dyDescent="0.25">
      <c r="A1967">
        <v>1966</v>
      </c>
      <c r="H1967">
        <v>159.415053</v>
      </c>
      <c r="I1967">
        <v>8.5431629999999998</v>
      </c>
    </row>
    <row r="1968" spans="1:9" x14ac:dyDescent="0.25">
      <c r="A1968">
        <v>1967</v>
      </c>
    </row>
    <row r="1969" spans="1:9" x14ac:dyDescent="0.25">
      <c r="A1969">
        <v>1968</v>
      </c>
    </row>
    <row r="1970" spans="1:9" x14ac:dyDescent="0.25">
      <c r="A1970">
        <v>1969</v>
      </c>
    </row>
    <row r="1971" spans="1:9" x14ac:dyDescent="0.25">
      <c r="A1971">
        <v>1970</v>
      </c>
    </row>
    <row r="1972" spans="1:9" x14ac:dyDescent="0.25">
      <c r="A1972">
        <v>1971</v>
      </c>
      <c r="B1972">
        <v>125.96265600000001</v>
      </c>
      <c r="C1972">
        <v>4.2037829999999996</v>
      </c>
    </row>
    <row r="1973" spans="1:9" x14ac:dyDescent="0.25">
      <c r="A1973">
        <v>1972</v>
      </c>
      <c r="B1973">
        <v>125.93734500000001</v>
      </c>
      <c r="C1973">
        <v>4.1452960000000001</v>
      </c>
    </row>
    <row r="1974" spans="1:9" x14ac:dyDescent="0.25">
      <c r="A1974">
        <v>1973</v>
      </c>
      <c r="B1974">
        <v>125.88015900000001</v>
      </c>
      <c r="C1974">
        <v>4.2074800000000003</v>
      </c>
    </row>
    <row r="1975" spans="1:9" x14ac:dyDescent="0.25">
      <c r="A1975">
        <v>1974</v>
      </c>
      <c r="B1975">
        <v>125.91953100000001</v>
      </c>
      <c r="C1975">
        <v>4.1852939999999998</v>
      </c>
      <c r="D1975">
        <v>124.20894800000001</v>
      </c>
      <c r="E1975">
        <v>5.3293470000000003</v>
      </c>
    </row>
    <row r="1976" spans="1:9" x14ac:dyDescent="0.25">
      <c r="A1976">
        <v>1975</v>
      </c>
      <c r="B1976">
        <v>125.999056</v>
      </c>
      <c r="C1976">
        <v>4.1495150000000001</v>
      </c>
      <c r="D1976">
        <v>124.16160400000001</v>
      </c>
      <c r="E1976">
        <v>5.3078890000000003</v>
      </c>
    </row>
    <row r="1977" spans="1:9" x14ac:dyDescent="0.25">
      <c r="A1977">
        <v>1976</v>
      </c>
      <c r="B1977">
        <v>126.158266</v>
      </c>
      <c r="C1977">
        <v>4.1845650000000001</v>
      </c>
      <c r="D1977">
        <v>124.14478100000001</v>
      </c>
      <c r="E1977">
        <v>5.2821610000000003</v>
      </c>
    </row>
    <row r="1978" spans="1:9" x14ac:dyDescent="0.25">
      <c r="A1978">
        <v>1977</v>
      </c>
      <c r="B1978">
        <v>125.96265600000001</v>
      </c>
      <c r="C1978">
        <v>4.2037829999999996</v>
      </c>
      <c r="D1978">
        <v>124.20894800000001</v>
      </c>
      <c r="E1978">
        <v>5.3293470000000003</v>
      </c>
    </row>
    <row r="1979" spans="1:9" x14ac:dyDescent="0.25">
      <c r="A1979">
        <v>1978</v>
      </c>
      <c r="B1979">
        <v>125.96265600000001</v>
      </c>
      <c r="C1979">
        <v>4.2037829999999996</v>
      </c>
      <c r="D1979">
        <v>124.20894800000001</v>
      </c>
      <c r="E1979">
        <v>5.3293470000000003</v>
      </c>
    </row>
    <row r="1980" spans="1:9" x14ac:dyDescent="0.25">
      <c r="A1980">
        <v>1979</v>
      </c>
      <c r="D1980">
        <v>124.20894800000001</v>
      </c>
      <c r="E1980">
        <v>5.3293470000000003</v>
      </c>
    </row>
    <row r="1981" spans="1:9" x14ac:dyDescent="0.25">
      <c r="A1981">
        <v>1980</v>
      </c>
      <c r="F1981">
        <v>122.26639700000001</v>
      </c>
      <c r="G1981">
        <v>3.1932640000000001</v>
      </c>
      <c r="H1981">
        <v>122.105574</v>
      </c>
      <c r="I1981">
        <v>6.4614729999999998</v>
      </c>
    </row>
    <row r="1982" spans="1:9" x14ac:dyDescent="0.25">
      <c r="A1982">
        <v>1981</v>
      </c>
      <c r="F1982">
        <v>122.192183</v>
      </c>
      <c r="G1982">
        <v>3.162433</v>
      </c>
      <c r="H1982">
        <v>122.098074</v>
      </c>
      <c r="I1982">
        <v>6.4847530000000004</v>
      </c>
    </row>
    <row r="1983" spans="1:9" x14ac:dyDescent="0.25">
      <c r="A1983">
        <v>1982</v>
      </c>
      <c r="F1983">
        <v>122.20952800000001</v>
      </c>
      <c r="G1983">
        <v>3.1758169999999999</v>
      </c>
      <c r="H1983">
        <v>122.12182000000001</v>
      </c>
      <c r="I1983">
        <v>6.4575659999999999</v>
      </c>
    </row>
    <row r="1984" spans="1:9" x14ac:dyDescent="0.25">
      <c r="A1984">
        <v>1983</v>
      </c>
      <c r="F1984">
        <v>122.17468400000001</v>
      </c>
      <c r="G1984">
        <v>3.1102479999999999</v>
      </c>
      <c r="H1984">
        <v>122.14390400000001</v>
      </c>
      <c r="I1984">
        <v>6.4638679999999997</v>
      </c>
    </row>
    <row r="1985" spans="1:9" x14ac:dyDescent="0.25">
      <c r="A1985">
        <v>1984</v>
      </c>
      <c r="F1985">
        <v>122.20707900000001</v>
      </c>
      <c r="G1985">
        <v>3.0963949999999998</v>
      </c>
      <c r="H1985">
        <v>122.173902</v>
      </c>
      <c r="I1985">
        <v>6.483034</v>
      </c>
    </row>
    <row r="1986" spans="1:9" x14ac:dyDescent="0.25">
      <c r="A1986">
        <v>1985</v>
      </c>
      <c r="F1986">
        <v>122.192183</v>
      </c>
      <c r="G1986">
        <v>3.162433</v>
      </c>
      <c r="H1986">
        <v>122.195257</v>
      </c>
      <c r="I1986">
        <v>6.467149</v>
      </c>
    </row>
    <row r="1987" spans="1:9" x14ac:dyDescent="0.25">
      <c r="A1987">
        <v>1986</v>
      </c>
      <c r="F1987">
        <v>122.192183</v>
      </c>
      <c r="G1987">
        <v>3.162433</v>
      </c>
      <c r="H1987">
        <v>122.105574</v>
      </c>
      <c r="I1987">
        <v>6.4614729999999998</v>
      </c>
    </row>
    <row r="1988" spans="1:9" x14ac:dyDescent="0.25">
      <c r="A1988">
        <v>1987</v>
      </c>
    </row>
    <row r="1989" spans="1:9" x14ac:dyDescent="0.25">
      <c r="A1989">
        <v>1988</v>
      </c>
    </row>
    <row r="1990" spans="1:9" x14ac:dyDescent="0.25">
      <c r="A1990">
        <v>1989</v>
      </c>
    </row>
    <row r="1991" spans="1:9" x14ac:dyDescent="0.25">
      <c r="A1991">
        <v>1990</v>
      </c>
    </row>
    <row r="1992" spans="1:9" x14ac:dyDescent="0.25">
      <c r="A1992">
        <v>1991</v>
      </c>
    </row>
    <row r="1993" spans="1:9" x14ac:dyDescent="0.25">
      <c r="A1993">
        <v>1992</v>
      </c>
    </row>
    <row r="1994" spans="1:9" x14ac:dyDescent="0.25">
      <c r="A1994">
        <v>1993</v>
      </c>
    </row>
    <row r="1995" spans="1:9" x14ac:dyDescent="0.25">
      <c r="A1995">
        <v>1994</v>
      </c>
      <c r="D1995">
        <v>90.76607700000001</v>
      </c>
      <c r="E1995">
        <v>6.5980800000000004</v>
      </c>
    </row>
    <row r="1996" spans="1:9" x14ac:dyDescent="0.25">
      <c r="A1996">
        <v>1995</v>
      </c>
      <c r="D1996">
        <v>90.70759000000001</v>
      </c>
      <c r="E1996">
        <v>6.5837050000000001</v>
      </c>
    </row>
    <row r="1997" spans="1:9" x14ac:dyDescent="0.25">
      <c r="A1997">
        <v>1996</v>
      </c>
      <c r="B1997">
        <v>88.106274000000013</v>
      </c>
      <c r="C1997">
        <v>5.3814270000000004</v>
      </c>
      <c r="D1997">
        <v>90.766285000000011</v>
      </c>
      <c r="E1997">
        <v>6.5808410000000004</v>
      </c>
    </row>
    <row r="1998" spans="1:9" x14ac:dyDescent="0.25">
      <c r="A1998">
        <v>1997</v>
      </c>
      <c r="B1998">
        <v>88.061275000000009</v>
      </c>
      <c r="C1998">
        <v>5.3980930000000003</v>
      </c>
      <c r="D1998">
        <v>90.787117000000009</v>
      </c>
      <c r="E1998">
        <v>6.5941729999999996</v>
      </c>
    </row>
    <row r="1999" spans="1:9" x14ac:dyDescent="0.25">
      <c r="A1999">
        <v>1998</v>
      </c>
      <c r="B1999">
        <v>88.061014</v>
      </c>
      <c r="C1999">
        <v>5.3681460000000003</v>
      </c>
      <c r="D1999">
        <v>90.674364000000011</v>
      </c>
      <c r="E1999">
        <v>6.5806849999999999</v>
      </c>
    </row>
    <row r="2000" spans="1:9" x14ac:dyDescent="0.25">
      <c r="A2000">
        <v>1999</v>
      </c>
      <c r="B2000">
        <v>88.054974000000001</v>
      </c>
      <c r="C2000">
        <v>5.3806979999999998</v>
      </c>
      <c r="D2000">
        <v>90.649416000000002</v>
      </c>
      <c r="E2000">
        <v>6.5744870000000004</v>
      </c>
    </row>
    <row r="2001" spans="1:9" x14ac:dyDescent="0.25">
      <c r="A2001">
        <v>2000</v>
      </c>
      <c r="B2001">
        <v>87.991644000000008</v>
      </c>
      <c r="C2001">
        <v>5.4598079999999998</v>
      </c>
      <c r="D2001">
        <v>90.76607700000001</v>
      </c>
      <c r="E2001">
        <v>6.5980800000000004</v>
      </c>
    </row>
    <row r="2002" spans="1:9" x14ac:dyDescent="0.25">
      <c r="A2002">
        <v>2001</v>
      </c>
      <c r="B2002">
        <v>88.106274000000013</v>
      </c>
      <c r="C2002">
        <v>5.3814270000000004</v>
      </c>
    </row>
    <row r="2003" spans="1:9" x14ac:dyDescent="0.25">
      <c r="A2003">
        <v>2002</v>
      </c>
      <c r="B2003">
        <v>88.079712000000001</v>
      </c>
      <c r="C2003">
        <v>5.3683550000000002</v>
      </c>
    </row>
    <row r="2004" spans="1:9" x14ac:dyDescent="0.25">
      <c r="A2004">
        <v>2003</v>
      </c>
      <c r="F2004">
        <v>86.628384000000011</v>
      </c>
      <c r="G2004">
        <v>5.087745</v>
      </c>
      <c r="H2004">
        <v>86.010866000000007</v>
      </c>
      <c r="I2004">
        <v>8.8887879999999999</v>
      </c>
    </row>
    <row r="2005" spans="1:9" x14ac:dyDescent="0.25">
      <c r="A2005">
        <v>2004</v>
      </c>
      <c r="F2005">
        <v>86.600000000000009</v>
      </c>
      <c r="G2005">
        <v>5.0861830000000001</v>
      </c>
      <c r="H2005">
        <v>85.935870000000008</v>
      </c>
      <c r="I2005">
        <v>8.8206159999999993</v>
      </c>
    </row>
    <row r="2006" spans="1:9" x14ac:dyDescent="0.25">
      <c r="A2006">
        <v>2005</v>
      </c>
      <c r="F2006">
        <v>86.61604100000001</v>
      </c>
      <c r="G2006">
        <v>5.0011349999999997</v>
      </c>
      <c r="H2006">
        <v>85.974149000000011</v>
      </c>
      <c r="I2006">
        <v>8.896236</v>
      </c>
    </row>
    <row r="2007" spans="1:9" x14ac:dyDescent="0.25">
      <c r="A2007">
        <v>2006</v>
      </c>
      <c r="F2007">
        <v>86.646872999999999</v>
      </c>
      <c r="G2007">
        <v>5.0310810000000004</v>
      </c>
      <c r="H2007">
        <v>85.98878400000001</v>
      </c>
      <c r="I2007">
        <v>8.9001429999999999</v>
      </c>
    </row>
    <row r="2008" spans="1:9" x14ac:dyDescent="0.25">
      <c r="A2008">
        <v>2007</v>
      </c>
      <c r="F2008">
        <v>86.667862000000014</v>
      </c>
      <c r="G2008">
        <v>5.0128009999999996</v>
      </c>
      <c r="H2008">
        <v>86.008105</v>
      </c>
      <c r="I2008">
        <v>8.9184750000000008</v>
      </c>
    </row>
    <row r="2009" spans="1:9" x14ac:dyDescent="0.25">
      <c r="A2009">
        <v>2008</v>
      </c>
      <c r="F2009">
        <v>86.628384000000011</v>
      </c>
      <c r="G2009">
        <v>5.087745</v>
      </c>
      <c r="H2009">
        <v>85.988419000000007</v>
      </c>
      <c r="I2009">
        <v>8.8806650000000005</v>
      </c>
    </row>
    <row r="2010" spans="1:9" x14ac:dyDescent="0.25">
      <c r="A2010">
        <v>2009</v>
      </c>
      <c r="F2010">
        <v>86.628384000000011</v>
      </c>
      <c r="G2010">
        <v>5.087745</v>
      </c>
      <c r="H2010">
        <v>85.955556000000001</v>
      </c>
      <c r="I2010">
        <v>8.8699870000000001</v>
      </c>
    </row>
    <row r="2011" spans="1:9" x14ac:dyDescent="0.25">
      <c r="A2011">
        <v>2010</v>
      </c>
      <c r="H2011">
        <v>86.010866000000007</v>
      </c>
      <c r="I2011">
        <v>8.8887879999999999</v>
      </c>
    </row>
    <row r="2012" spans="1:9" x14ac:dyDescent="0.25">
      <c r="A2012">
        <v>2011</v>
      </c>
    </row>
    <row r="2013" spans="1:9" x14ac:dyDescent="0.25">
      <c r="A2013">
        <v>2012</v>
      </c>
    </row>
    <row r="2014" spans="1:9" x14ac:dyDescent="0.25">
      <c r="A2014">
        <v>2013</v>
      </c>
    </row>
    <row r="2015" spans="1:9" x14ac:dyDescent="0.25">
      <c r="A2015">
        <v>2014</v>
      </c>
    </row>
    <row r="2016" spans="1:9" x14ac:dyDescent="0.25">
      <c r="A2016">
        <v>2015</v>
      </c>
      <c r="D2016">
        <v>62.745579000000014</v>
      </c>
      <c r="E2016">
        <v>7.4937950000000004</v>
      </c>
    </row>
    <row r="2017" spans="1:9" x14ac:dyDescent="0.25">
      <c r="A2017">
        <v>2016</v>
      </c>
      <c r="D2017">
        <v>62.739895000000011</v>
      </c>
      <c r="E2017">
        <v>7.4704280000000001</v>
      </c>
    </row>
    <row r="2018" spans="1:9" x14ac:dyDescent="0.25">
      <c r="A2018">
        <v>2017</v>
      </c>
      <c r="D2018">
        <v>62.739208000000012</v>
      </c>
      <c r="E2018">
        <v>7.4876379999999996</v>
      </c>
    </row>
    <row r="2019" spans="1:9" x14ac:dyDescent="0.25">
      <c r="A2019">
        <v>2018</v>
      </c>
      <c r="B2019">
        <v>58.710644000000009</v>
      </c>
      <c r="C2019">
        <v>6.1548699999999998</v>
      </c>
      <c r="D2019">
        <v>62.745998000000014</v>
      </c>
      <c r="E2019">
        <v>7.4702700000000002</v>
      </c>
    </row>
    <row r="2020" spans="1:9" x14ac:dyDescent="0.25">
      <c r="A2020">
        <v>2019</v>
      </c>
      <c r="B2020">
        <v>58.62675500000001</v>
      </c>
      <c r="C2020">
        <v>6.1351339999999999</v>
      </c>
      <c r="D2020">
        <v>62.743370000000013</v>
      </c>
      <c r="E2020">
        <v>7.4561130000000002</v>
      </c>
    </row>
    <row r="2021" spans="1:9" x14ac:dyDescent="0.25">
      <c r="A2021">
        <v>2020</v>
      </c>
      <c r="B2021">
        <v>58.649540000000009</v>
      </c>
      <c r="C2021">
        <v>6.1291869999999999</v>
      </c>
      <c r="D2021">
        <v>62.711159000000009</v>
      </c>
      <c r="E2021">
        <v>7.4562710000000001</v>
      </c>
    </row>
    <row r="2022" spans="1:9" x14ac:dyDescent="0.25">
      <c r="A2022">
        <v>2021</v>
      </c>
      <c r="B2022">
        <v>58.651596000000012</v>
      </c>
      <c r="C2022">
        <v>6.1300809999999997</v>
      </c>
      <c r="D2022">
        <v>62.80010200000001</v>
      </c>
      <c r="E2022">
        <v>7.5198460000000003</v>
      </c>
    </row>
    <row r="2023" spans="1:9" x14ac:dyDescent="0.25">
      <c r="A2023">
        <v>2022</v>
      </c>
      <c r="B2023">
        <v>58.655224000000011</v>
      </c>
      <c r="C2023">
        <v>6.1327129999999999</v>
      </c>
      <c r="D2023">
        <v>62.745579000000014</v>
      </c>
      <c r="E2023">
        <v>7.4937950000000004</v>
      </c>
    </row>
    <row r="2024" spans="1:9" x14ac:dyDescent="0.25">
      <c r="A2024">
        <v>2023</v>
      </c>
      <c r="B2024">
        <v>58.697803000000015</v>
      </c>
      <c r="C2024">
        <v>6.215287</v>
      </c>
    </row>
    <row r="2025" spans="1:9" x14ac:dyDescent="0.25">
      <c r="A2025">
        <v>2024</v>
      </c>
      <c r="B2025">
        <v>58.710644000000009</v>
      </c>
      <c r="C2025">
        <v>6.1548699999999998</v>
      </c>
    </row>
    <row r="2026" spans="1:9" x14ac:dyDescent="0.25">
      <c r="A2026">
        <v>2025</v>
      </c>
      <c r="F2026">
        <v>57.38698200000001</v>
      </c>
      <c r="G2026">
        <v>5.1687659999999997</v>
      </c>
      <c r="H2026">
        <v>57.888374000000013</v>
      </c>
      <c r="I2026">
        <v>8.5828399999999991</v>
      </c>
    </row>
    <row r="2027" spans="1:9" x14ac:dyDescent="0.25">
      <c r="A2027">
        <v>2026</v>
      </c>
      <c r="F2027">
        <v>57.412189000000012</v>
      </c>
      <c r="G2027">
        <v>5.1488199999999997</v>
      </c>
      <c r="H2027">
        <v>57.884373000000011</v>
      </c>
      <c r="I2027">
        <v>8.5709459999999993</v>
      </c>
    </row>
    <row r="2028" spans="1:9" x14ac:dyDescent="0.25">
      <c r="A2028">
        <v>2027</v>
      </c>
      <c r="F2028">
        <v>57.393452000000011</v>
      </c>
      <c r="G2028">
        <v>5.1939229999999998</v>
      </c>
      <c r="H2028">
        <v>57.872532000000014</v>
      </c>
      <c r="I2028">
        <v>8.5762090000000004</v>
      </c>
    </row>
    <row r="2029" spans="1:9" x14ac:dyDescent="0.25">
      <c r="A2029">
        <v>2028</v>
      </c>
      <c r="F2029">
        <v>57.372822000000014</v>
      </c>
      <c r="G2029">
        <v>5.186871</v>
      </c>
      <c r="H2029">
        <v>57.854481000000014</v>
      </c>
      <c r="I2029">
        <v>8.6023130000000005</v>
      </c>
    </row>
    <row r="2030" spans="1:9" x14ac:dyDescent="0.25">
      <c r="A2030">
        <v>2029</v>
      </c>
      <c r="F2030">
        <v>57.327511000000008</v>
      </c>
      <c r="G2030">
        <v>5.142347</v>
      </c>
      <c r="H2030">
        <v>57.859428000000008</v>
      </c>
      <c r="I2030">
        <v>8.6216279999999994</v>
      </c>
    </row>
    <row r="2031" spans="1:9" x14ac:dyDescent="0.25">
      <c r="A2031">
        <v>2030</v>
      </c>
      <c r="F2031">
        <v>57.326931000000009</v>
      </c>
      <c r="G2031">
        <v>5.1642929999999998</v>
      </c>
      <c r="H2031">
        <v>57.913532000000011</v>
      </c>
      <c r="I2031">
        <v>8.6045230000000004</v>
      </c>
    </row>
    <row r="2032" spans="1:9" x14ac:dyDescent="0.25">
      <c r="A2032">
        <v>2031</v>
      </c>
      <c r="F2032">
        <v>57.314880000000009</v>
      </c>
      <c r="G2032">
        <v>5.1229800000000001</v>
      </c>
      <c r="H2032">
        <v>57.929897000000011</v>
      </c>
      <c r="I2032">
        <v>8.5851039999999994</v>
      </c>
    </row>
    <row r="2033" spans="1:9" x14ac:dyDescent="0.25">
      <c r="A2033">
        <v>2032</v>
      </c>
      <c r="F2033">
        <v>57.38698200000001</v>
      </c>
      <c r="G2033">
        <v>5.1687659999999997</v>
      </c>
      <c r="H2033">
        <v>57.888374000000013</v>
      </c>
      <c r="I2033">
        <v>8.5828399999999991</v>
      </c>
    </row>
    <row r="2034" spans="1:9" x14ac:dyDescent="0.25">
      <c r="A2034">
        <v>2033</v>
      </c>
      <c r="F2034">
        <v>57.38698200000001</v>
      </c>
      <c r="G2034">
        <v>5.1687659999999997</v>
      </c>
    </row>
    <row r="2035" spans="1:9" x14ac:dyDescent="0.25">
      <c r="A2035">
        <v>2034</v>
      </c>
    </row>
    <row r="2036" spans="1:9" x14ac:dyDescent="0.25">
      <c r="A2036">
        <v>2035</v>
      </c>
    </row>
    <row r="2037" spans="1:9" x14ac:dyDescent="0.25">
      <c r="A2037">
        <v>2036</v>
      </c>
      <c r="D2037">
        <v>35.339149000000013</v>
      </c>
      <c r="E2037">
        <v>7.1450250000000004</v>
      </c>
    </row>
    <row r="2038" spans="1:9" x14ac:dyDescent="0.25">
      <c r="A2038">
        <v>2037</v>
      </c>
      <c r="D2038">
        <v>35.340519000000015</v>
      </c>
      <c r="E2038">
        <v>7.1687079999999996</v>
      </c>
    </row>
    <row r="2039" spans="1:9" x14ac:dyDescent="0.25">
      <c r="A2039">
        <v>2038</v>
      </c>
      <c r="D2039">
        <v>35.340624000000012</v>
      </c>
      <c r="E2039">
        <v>7.1566559999999999</v>
      </c>
    </row>
    <row r="2040" spans="1:9" x14ac:dyDescent="0.25">
      <c r="A2040">
        <v>2039</v>
      </c>
      <c r="D2040">
        <v>35.304310000000015</v>
      </c>
      <c r="E2040">
        <v>7.1302899999999996</v>
      </c>
    </row>
    <row r="2041" spans="1:9" x14ac:dyDescent="0.25">
      <c r="A2041">
        <v>2040</v>
      </c>
      <c r="B2041">
        <v>31.288847000000011</v>
      </c>
      <c r="C2041">
        <v>6.1919199999999996</v>
      </c>
      <c r="D2041">
        <v>35.330307000000012</v>
      </c>
      <c r="E2041">
        <v>7.0961860000000003</v>
      </c>
    </row>
    <row r="2042" spans="1:9" x14ac:dyDescent="0.25">
      <c r="A2042">
        <v>2041</v>
      </c>
      <c r="B2042">
        <v>31.177011000000007</v>
      </c>
      <c r="C2042">
        <v>6.0840839999999998</v>
      </c>
      <c r="D2042">
        <v>35.294048000000011</v>
      </c>
      <c r="E2042">
        <v>7.0839759999999998</v>
      </c>
    </row>
    <row r="2043" spans="1:9" x14ac:dyDescent="0.25">
      <c r="A2043">
        <v>2042</v>
      </c>
      <c r="B2043">
        <v>31.19837900000001</v>
      </c>
      <c r="C2043">
        <v>6.0652429999999997</v>
      </c>
      <c r="D2043">
        <v>35.281469000000016</v>
      </c>
      <c r="E2043">
        <v>7.0838179999999999</v>
      </c>
    </row>
    <row r="2044" spans="1:9" x14ac:dyDescent="0.25">
      <c r="A2044">
        <v>2043</v>
      </c>
      <c r="B2044">
        <v>31.226431000000012</v>
      </c>
      <c r="C2044">
        <v>6.0847150000000001</v>
      </c>
      <c r="D2044">
        <v>35.209474000000014</v>
      </c>
      <c r="E2044">
        <v>7.08324</v>
      </c>
    </row>
    <row r="2045" spans="1:9" x14ac:dyDescent="0.25">
      <c r="A2045">
        <v>2044</v>
      </c>
      <c r="B2045">
        <v>31.192169000000007</v>
      </c>
      <c r="C2045">
        <v>6.0872950000000001</v>
      </c>
      <c r="D2045">
        <v>35.339149000000013</v>
      </c>
      <c r="E2045">
        <v>7.1450250000000004</v>
      </c>
    </row>
    <row r="2046" spans="1:9" x14ac:dyDescent="0.25">
      <c r="A2046">
        <v>2045</v>
      </c>
      <c r="B2046">
        <v>31.20716800000001</v>
      </c>
      <c r="C2046">
        <v>6.1093460000000004</v>
      </c>
    </row>
    <row r="2047" spans="1:9" x14ac:dyDescent="0.25">
      <c r="A2047">
        <v>2046</v>
      </c>
      <c r="B2047">
        <v>31.142540000000011</v>
      </c>
      <c r="C2047">
        <v>6.1378700000000004</v>
      </c>
    </row>
    <row r="2048" spans="1:9" x14ac:dyDescent="0.25">
      <c r="A2048">
        <v>2047</v>
      </c>
      <c r="B2048">
        <v>31.288847000000011</v>
      </c>
      <c r="C2048">
        <v>6.1919199999999996</v>
      </c>
    </row>
    <row r="2049" spans="1:11" x14ac:dyDescent="0.25">
      <c r="A2049">
        <v>2048</v>
      </c>
      <c r="H2049">
        <v>31.298006000000015</v>
      </c>
      <c r="I2049">
        <v>8.3729040000000001</v>
      </c>
    </row>
    <row r="2050" spans="1:11" x14ac:dyDescent="0.25">
      <c r="A2050">
        <v>2049</v>
      </c>
      <c r="H2050">
        <v>31.298006000000015</v>
      </c>
      <c r="I2050">
        <v>8.3729040000000001</v>
      </c>
      <c r="J2050">
        <v>38.881691000000011</v>
      </c>
      <c r="K2050">
        <v>13.191112</v>
      </c>
    </row>
    <row r="2051" spans="1:11" x14ac:dyDescent="0.25">
      <c r="A2051">
        <v>2050</v>
      </c>
    </row>
    <row r="2052" spans="1:11" x14ac:dyDescent="0.25">
      <c r="A2052">
        <v>2051</v>
      </c>
    </row>
    <row r="2053" spans="1:11" x14ac:dyDescent="0.25">
      <c r="A2053">
        <v>2052</v>
      </c>
    </row>
    <row r="2054" spans="1:11" x14ac:dyDescent="0.25">
      <c r="A2054">
        <v>2053</v>
      </c>
    </row>
    <row r="2055" spans="1:11" x14ac:dyDescent="0.25">
      <c r="A2055">
        <v>2054</v>
      </c>
    </row>
    <row r="2056" spans="1:11" x14ac:dyDescent="0.25">
      <c r="A2056">
        <v>2055</v>
      </c>
    </row>
    <row r="2057" spans="1:11" x14ac:dyDescent="0.25">
      <c r="A2057">
        <v>2056</v>
      </c>
    </row>
    <row r="2058" spans="1:11" x14ac:dyDescent="0.25">
      <c r="A2058">
        <v>2057</v>
      </c>
    </row>
    <row r="2059" spans="1:11" x14ac:dyDescent="0.25">
      <c r="A2059">
        <v>2058</v>
      </c>
    </row>
    <row r="2060" spans="1:11" x14ac:dyDescent="0.25">
      <c r="A2060">
        <v>2059</v>
      </c>
    </row>
    <row r="2061" spans="1:11" x14ac:dyDescent="0.25">
      <c r="A2061">
        <v>2060</v>
      </c>
    </row>
    <row r="2062" spans="1:11" x14ac:dyDescent="0.25">
      <c r="A2062">
        <v>2061</v>
      </c>
    </row>
    <row r="2063" spans="1:11" x14ac:dyDescent="0.25">
      <c r="A2063">
        <v>2062</v>
      </c>
    </row>
    <row r="2064" spans="1:1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1" x14ac:dyDescent="0.25">
      <c r="A2081">
        <v>2080</v>
      </c>
    </row>
    <row r="2082" spans="1:11" x14ac:dyDescent="0.25">
      <c r="A2082">
        <v>2081</v>
      </c>
    </row>
    <row r="2083" spans="1:11" x14ac:dyDescent="0.25">
      <c r="A2083">
        <v>2082</v>
      </c>
      <c r="J2083">
        <v>38.842007000000009</v>
      </c>
      <c r="K2083">
        <v>13.508039999999999</v>
      </c>
    </row>
    <row r="2084" spans="1:11" x14ac:dyDescent="0.25">
      <c r="A2084">
        <v>2083</v>
      </c>
      <c r="D2084">
        <v>58.653648000000011</v>
      </c>
      <c r="E2084">
        <v>6.0144039999999999</v>
      </c>
    </row>
    <row r="2085" spans="1:11" x14ac:dyDescent="0.25">
      <c r="A2085">
        <v>2084</v>
      </c>
      <c r="D2085">
        <v>58.61822500000001</v>
      </c>
      <c r="E2085">
        <v>6.0334019999999997</v>
      </c>
    </row>
    <row r="2086" spans="1:11" x14ac:dyDescent="0.25">
      <c r="A2086">
        <v>2085</v>
      </c>
      <c r="B2086">
        <v>61.03856600000001</v>
      </c>
      <c r="C2086">
        <v>7.235862</v>
      </c>
      <c r="D2086">
        <v>58.583279000000012</v>
      </c>
      <c r="E2086">
        <v>6.0282970000000002</v>
      </c>
    </row>
    <row r="2087" spans="1:11" x14ac:dyDescent="0.25">
      <c r="A2087">
        <v>2086</v>
      </c>
      <c r="B2087">
        <v>61.100986000000013</v>
      </c>
      <c r="C2087">
        <v>7.1956009999999999</v>
      </c>
      <c r="D2087">
        <v>58.61285800000001</v>
      </c>
      <c r="E2087">
        <v>6.0214030000000003</v>
      </c>
    </row>
    <row r="2088" spans="1:11" x14ac:dyDescent="0.25">
      <c r="A2088">
        <v>2087</v>
      </c>
      <c r="B2088">
        <v>61.059357000000013</v>
      </c>
      <c r="C2088">
        <v>7.2243890000000004</v>
      </c>
      <c r="D2088">
        <v>58.667908000000011</v>
      </c>
      <c r="E2088">
        <v>5.9811949999999996</v>
      </c>
    </row>
    <row r="2089" spans="1:11" x14ac:dyDescent="0.25">
      <c r="A2089">
        <v>2088</v>
      </c>
      <c r="B2089">
        <v>61.012726000000015</v>
      </c>
      <c r="C2089">
        <v>7.1859700000000002</v>
      </c>
      <c r="D2089">
        <v>58.71848700000001</v>
      </c>
      <c r="E2089">
        <v>5.9737739999999997</v>
      </c>
    </row>
    <row r="2090" spans="1:11" x14ac:dyDescent="0.25">
      <c r="A2090">
        <v>2089</v>
      </c>
      <c r="B2090">
        <v>61.013721000000011</v>
      </c>
      <c r="C2090">
        <v>7.1924440000000001</v>
      </c>
      <c r="D2090">
        <v>58.653648000000011</v>
      </c>
      <c r="E2090">
        <v>6.0144039999999999</v>
      </c>
    </row>
    <row r="2091" spans="1:11" x14ac:dyDescent="0.25">
      <c r="A2091">
        <v>2090</v>
      </c>
      <c r="B2091">
        <v>60.993671000000013</v>
      </c>
      <c r="C2091">
        <v>7.2232310000000002</v>
      </c>
      <c r="D2091">
        <v>58.653648000000011</v>
      </c>
      <c r="E2091">
        <v>6.0144039999999999</v>
      </c>
      <c r="F2091">
        <v>57.960792000000012</v>
      </c>
      <c r="G2091">
        <v>8.1757050000000007</v>
      </c>
      <c r="H2091">
        <v>57.354034000000013</v>
      </c>
      <c r="I2091">
        <v>4.8067339999999996</v>
      </c>
    </row>
    <row r="2092" spans="1:11" x14ac:dyDescent="0.25">
      <c r="A2092">
        <v>2091</v>
      </c>
      <c r="B2092">
        <v>61.00304400000001</v>
      </c>
      <c r="C2092">
        <v>7.2387569999999997</v>
      </c>
      <c r="D2092">
        <v>58.653648000000011</v>
      </c>
      <c r="E2092">
        <v>6.0144039999999999</v>
      </c>
      <c r="F2092">
        <v>57.911003000000015</v>
      </c>
      <c r="G2092">
        <v>8.1374969999999998</v>
      </c>
      <c r="H2092">
        <v>57.322773000000012</v>
      </c>
      <c r="I2092">
        <v>4.7234230000000004</v>
      </c>
    </row>
    <row r="2093" spans="1:11" x14ac:dyDescent="0.25">
      <c r="A2093">
        <v>2092</v>
      </c>
      <c r="B2093">
        <v>61.03856600000001</v>
      </c>
      <c r="C2093">
        <v>7.235862</v>
      </c>
      <c r="F2093">
        <v>57.96179200000001</v>
      </c>
      <c r="G2093">
        <v>8.1415489999999995</v>
      </c>
      <c r="H2093">
        <v>57.309986000000009</v>
      </c>
      <c r="I2093">
        <v>4.7552630000000002</v>
      </c>
    </row>
    <row r="2094" spans="1:11" x14ac:dyDescent="0.25">
      <c r="A2094">
        <v>2093</v>
      </c>
      <c r="F2094">
        <v>57.91668700000001</v>
      </c>
      <c r="G2094">
        <v>8.1633379999999995</v>
      </c>
      <c r="H2094">
        <v>57.29793200000001</v>
      </c>
      <c r="I2094">
        <v>4.7200540000000002</v>
      </c>
    </row>
    <row r="2095" spans="1:11" x14ac:dyDescent="0.25">
      <c r="A2095">
        <v>2094</v>
      </c>
      <c r="F2095">
        <v>57.90889700000001</v>
      </c>
      <c r="G2095">
        <v>8.1577059999999992</v>
      </c>
      <c r="H2095">
        <v>57.286564000000013</v>
      </c>
      <c r="I2095">
        <v>4.7091599999999998</v>
      </c>
    </row>
    <row r="2096" spans="1:11" x14ac:dyDescent="0.25">
      <c r="A2096">
        <v>2095</v>
      </c>
      <c r="F2096">
        <v>57.913795000000015</v>
      </c>
      <c r="G2096">
        <v>8.1621790000000001</v>
      </c>
      <c r="H2096">
        <v>57.296406000000012</v>
      </c>
      <c r="I2096">
        <v>4.7235279999999999</v>
      </c>
    </row>
    <row r="2097" spans="1:9" x14ac:dyDescent="0.25">
      <c r="A2097">
        <v>2096</v>
      </c>
      <c r="F2097">
        <v>57.919582000000013</v>
      </c>
      <c r="G2097">
        <v>8.1693899999999999</v>
      </c>
      <c r="H2097">
        <v>57.308880000000009</v>
      </c>
      <c r="I2097">
        <v>4.7397900000000002</v>
      </c>
    </row>
    <row r="2098" spans="1:9" x14ac:dyDescent="0.25">
      <c r="A2098">
        <v>2097</v>
      </c>
      <c r="F2098">
        <v>57.916897000000013</v>
      </c>
      <c r="G2098">
        <v>8.1586010000000009</v>
      </c>
      <c r="H2098">
        <v>57.315037000000011</v>
      </c>
      <c r="I2098">
        <v>4.7413689999999997</v>
      </c>
    </row>
    <row r="2099" spans="1:9" x14ac:dyDescent="0.25">
      <c r="A2099">
        <v>2098</v>
      </c>
      <c r="F2099">
        <v>57.960792000000012</v>
      </c>
      <c r="G2099">
        <v>8.1757050000000007</v>
      </c>
      <c r="H2099">
        <v>57.354034000000013</v>
      </c>
      <c r="I2099">
        <v>4.8067339999999996</v>
      </c>
    </row>
    <row r="2100" spans="1:9" x14ac:dyDescent="0.25">
      <c r="A2100">
        <v>2099</v>
      </c>
      <c r="F2100">
        <v>57.980629000000015</v>
      </c>
      <c r="G2100">
        <v>8.1560220000000001</v>
      </c>
      <c r="H2100">
        <v>57.354034000000013</v>
      </c>
      <c r="I2100">
        <v>4.8067339999999996</v>
      </c>
    </row>
    <row r="2101" spans="1:9" x14ac:dyDescent="0.25">
      <c r="A2101">
        <v>2100</v>
      </c>
    </row>
    <row r="2102" spans="1:9" x14ac:dyDescent="0.25">
      <c r="A2102">
        <v>2101</v>
      </c>
    </row>
    <row r="2103" spans="1:9" x14ac:dyDescent="0.25">
      <c r="A2103">
        <v>2102</v>
      </c>
    </row>
    <row r="2104" spans="1:9" x14ac:dyDescent="0.25">
      <c r="A2104">
        <v>2103</v>
      </c>
    </row>
    <row r="2105" spans="1:9" x14ac:dyDescent="0.25">
      <c r="A2105">
        <v>2104</v>
      </c>
    </row>
    <row r="2106" spans="1:9" x14ac:dyDescent="0.25">
      <c r="A2106">
        <v>2105</v>
      </c>
      <c r="B2106">
        <v>81.091393000000011</v>
      </c>
      <c r="C2106">
        <v>7.405119</v>
      </c>
    </row>
    <row r="2107" spans="1:9" x14ac:dyDescent="0.25">
      <c r="A2107">
        <v>2106</v>
      </c>
      <c r="B2107">
        <v>81.065457000000009</v>
      </c>
      <c r="C2107">
        <v>7.3942860000000001</v>
      </c>
    </row>
    <row r="2108" spans="1:9" x14ac:dyDescent="0.25">
      <c r="A2108">
        <v>2107</v>
      </c>
      <c r="B2108">
        <v>81.079987000000003</v>
      </c>
      <c r="C2108">
        <v>7.4190250000000004</v>
      </c>
    </row>
    <row r="2109" spans="1:9" x14ac:dyDescent="0.25">
      <c r="A2109">
        <v>2108</v>
      </c>
      <c r="B2109">
        <v>81.06316600000001</v>
      </c>
      <c r="C2109">
        <v>7.413557</v>
      </c>
    </row>
    <row r="2110" spans="1:9" x14ac:dyDescent="0.25">
      <c r="A2110">
        <v>2109</v>
      </c>
      <c r="B2110">
        <v>81.051084000000003</v>
      </c>
      <c r="C2110">
        <v>7.4168900000000004</v>
      </c>
      <c r="D2110">
        <v>83.0779</v>
      </c>
      <c r="E2110">
        <v>6.0451410000000001</v>
      </c>
    </row>
    <row r="2111" spans="1:9" x14ac:dyDescent="0.25">
      <c r="A2111">
        <v>2110</v>
      </c>
      <c r="B2111">
        <v>81.042646000000005</v>
      </c>
      <c r="C2111">
        <v>7.4256390000000003</v>
      </c>
      <c r="D2111">
        <v>83.108367000000015</v>
      </c>
      <c r="E2111">
        <v>6.0673269999999997</v>
      </c>
    </row>
    <row r="2112" spans="1:9" x14ac:dyDescent="0.25">
      <c r="A2112">
        <v>2111</v>
      </c>
      <c r="B2112">
        <v>81.053374000000005</v>
      </c>
      <c r="C2112">
        <v>7.4213690000000003</v>
      </c>
      <c r="D2112">
        <v>83.134563000000014</v>
      </c>
      <c r="E2112">
        <v>6.070087</v>
      </c>
    </row>
    <row r="2113" spans="1:9" x14ac:dyDescent="0.25">
      <c r="A2113">
        <v>2112</v>
      </c>
      <c r="B2113">
        <v>81.091393000000011</v>
      </c>
      <c r="C2113">
        <v>7.405119</v>
      </c>
      <c r="D2113">
        <v>83.120398000000009</v>
      </c>
      <c r="E2113">
        <v>6.0707129999999996</v>
      </c>
    </row>
    <row r="2114" spans="1:9" x14ac:dyDescent="0.25">
      <c r="A2114">
        <v>2113</v>
      </c>
      <c r="B2114">
        <v>81.091393000000011</v>
      </c>
      <c r="C2114">
        <v>7.405119</v>
      </c>
      <c r="D2114">
        <v>82.998217000000011</v>
      </c>
      <c r="E2114">
        <v>6.1288340000000003</v>
      </c>
    </row>
    <row r="2115" spans="1:9" x14ac:dyDescent="0.25">
      <c r="A2115">
        <v>2114</v>
      </c>
      <c r="D2115">
        <v>83.0779</v>
      </c>
      <c r="E2115">
        <v>6.0451410000000001</v>
      </c>
    </row>
    <row r="2116" spans="1:9" x14ac:dyDescent="0.25">
      <c r="A2116">
        <v>2115</v>
      </c>
      <c r="F2116">
        <v>83.427568000000008</v>
      </c>
      <c r="G2116">
        <v>8.8689990000000005</v>
      </c>
    </row>
    <row r="2117" spans="1:9" x14ac:dyDescent="0.25">
      <c r="A2117">
        <v>2116</v>
      </c>
      <c r="F2117">
        <v>83.440433000000013</v>
      </c>
      <c r="G2117">
        <v>8.8624890000000001</v>
      </c>
      <c r="H2117">
        <v>83.351063000000011</v>
      </c>
      <c r="I2117">
        <v>5.6937540000000002</v>
      </c>
    </row>
    <row r="2118" spans="1:9" x14ac:dyDescent="0.25">
      <c r="A2118">
        <v>2117</v>
      </c>
      <c r="F2118">
        <v>83.431004999999999</v>
      </c>
      <c r="G2118">
        <v>8.8603009999999998</v>
      </c>
      <c r="H2118">
        <v>83.391112000000007</v>
      </c>
      <c r="I2118">
        <v>5.7063050000000004</v>
      </c>
    </row>
    <row r="2119" spans="1:9" x14ac:dyDescent="0.25">
      <c r="A2119">
        <v>2118</v>
      </c>
      <c r="F2119">
        <v>83.450171000000012</v>
      </c>
      <c r="G2119">
        <v>8.8720189999999999</v>
      </c>
      <c r="H2119">
        <v>83.369551000000001</v>
      </c>
      <c r="I2119">
        <v>5.6978160000000004</v>
      </c>
    </row>
    <row r="2120" spans="1:9" x14ac:dyDescent="0.25">
      <c r="A2120">
        <v>2119</v>
      </c>
      <c r="F2120">
        <v>83.456630000000004</v>
      </c>
      <c r="G2120">
        <v>8.8720700000000008</v>
      </c>
      <c r="H2120">
        <v>83.387779000000009</v>
      </c>
      <c r="I2120">
        <v>5.7210960000000002</v>
      </c>
    </row>
    <row r="2121" spans="1:9" x14ac:dyDescent="0.25">
      <c r="A2121">
        <v>2120</v>
      </c>
      <c r="F2121">
        <v>83.402934000000002</v>
      </c>
      <c r="G2121">
        <v>8.8508220000000009</v>
      </c>
      <c r="H2121">
        <v>83.318148000000008</v>
      </c>
      <c r="I2121">
        <v>5.7177110000000004</v>
      </c>
    </row>
    <row r="2122" spans="1:9" x14ac:dyDescent="0.25">
      <c r="A2122">
        <v>2121</v>
      </c>
      <c r="F2122">
        <v>83.440901000000011</v>
      </c>
      <c r="G2122">
        <v>8.8347809999999996</v>
      </c>
      <c r="H2122">
        <v>83.345959000000008</v>
      </c>
      <c r="I2122">
        <v>5.7346890000000004</v>
      </c>
    </row>
    <row r="2123" spans="1:9" x14ac:dyDescent="0.25">
      <c r="A2123">
        <v>2122</v>
      </c>
      <c r="F2123">
        <v>83.427568000000008</v>
      </c>
      <c r="G2123">
        <v>8.8689990000000005</v>
      </c>
      <c r="H2123">
        <v>83.351063000000011</v>
      </c>
      <c r="I2123">
        <v>5.6937540000000002</v>
      </c>
    </row>
    <row r="2124" spans="1:9" x14ac:dyDescent="0.25">
      <c r="A2124">
        <v>2123</v>
      </c>
    </row>
    <row r="2125" spans="1:9" x14ac:dyDescent="0.25">
      <c r="A2125">
        <v>2124</v>
      </c>
    </row>
    <row r="2126" spans="1:9" x14ac:dyDescent="0.25">
      <c r="A2126">
        <v>2125</v>
      </c>
    </row>
    <row r="2127" spans="1:9" x14ac:dyDescent="0.25">
      <c r="A2127">
        <v>2126</v>
      </c>
    </row>
    <row r="2128" spans="1:9" x14ac:dyDescent="0.25">
      <c r="A2128">
        <v>2127</v>
      </c>
    </row>
    <row r="2129" spans="1:9" x14ac:dyDescent="0.25">
      <c r="A2129">
        <v>2128</v>
      </c>
      <c r="B2129">
        <v>107.544905</v>
      </c>
      <c r="C2129">
        <v>6.7544769999999996</v>
      </c>
    </row>
    <row r="2130" spans="1:9" x14ac:dyDescent="0.25">
      <c r="A2130">
        <v>2129</v>
      </c>
      <c r="B2130">
        <v>107.566519</v>
      </c>
      <c r="C2130">
        <v>6.7250519999999998</v>
      </c>
    </row>
    <row r="2131" spans="1:9" x14ac:dyDescent="0.25">
      <c r="A2131">
        <v>2130</v>
      </c>
      <c r="B2131">
        <v>107.530428</v>
      </c>
      <c r="C2131">
        <v>6.7437490000000002</v>
      </c>
      <c r="D2131">
        <v>109.859312</v>
      </c>
      <c r="E2131">
        <v>5.2580479999999996</v>
      </c>
    </row>
    <row r="2132" spans="1:9" x14ac:dyDescent="0.25">
      <c r="A2132">
        <v>2131</v>
      </c>
      <c r="B2132">
        <v>107.514803</v>
      </c>
      <c r="C2132">
        <v>6.7146350000000004</v>
      </c>
      <c r="D2132">
        <v>109.85748900000002</v>
      </c>
      <c r="E2132">
        <v>5.2197690000000003</v>
      </c>
    </row>
    <row r="2133" spans="1:9" x14ac:dyDescent="0.25">
      <c r="A2133">
        <v>2132</v>
      </c>
      <c r="B2133">
        <v>107.51303300000001</v>
      </c>
      <c r="C2133">
        <v>6.7194789999999998</v>
      </c>
      <c r="D2133">
        <v>109.86249000000001</v>
      </c>
      <c r="E2133">
        <v>5.2336749999999999</v>
      </c>
    </row>
    <row r="2134" spans="1:9" x14ac:dyDescent="0.25">
      <c r="A2134">
        <v>2133</v>
      </c>
      <c r="B2134">
        <v>107.51542900000001</v>
      </c>
      <c r="C2134">
        <v>6.7136459999999998</v>
      </c>
      <c r="D2134">
        <v>109.84879100000001</v>
      </c>
      <c r="E2134">
        <v>5.2673189999999996</v>
      </c>
    </row>
    <row r="2135" spans="1:9" x14ac:dyDescent="0.25">
      <c r="A2135">
        <v>2134</v>
      </c>
      <c r="B2135">
        <v>107.520792</v>
      </c>
      <c r="C2135">
        <v>6.7196350000000002</v>
      </c>
      <c r="D2135">
        <v>109.801241</v>
      </c>
      <c r="E2135">
        <v>5.2634119999999998</v>
      </c>
    </row>
    <row r="2136" spans="1:9" x14ac:dyDescent="0.25">
      <c r="A2136">
        <v>2135</v>
      </c>
      <c r="B2136">
        <v>107.544905</v>
      </c>
      <c r="C2136">
        <v>6.7544769999999996</v>
      </c>
      <c r="D2136">
        <v>109.865042</v>
      </c>
      <c r="E2136">
        <v>5.290807</v>
      </c>
    </row>
    <row r="2137" spans="1:9" x14ac:dyDescent="0.25">
      <c r="A2137">
        <v>2136</v>
      </c>
      <c r="D2137">
        <v>109.859312</v>
      </c>
      <c r="E2137">
        <v>5.2580479999999996</v>
      </c>
    </row>
    <row r="2138" spans="1:9" x14ac:dyDescent="0.25">
      <c r="A2138">
        <v>2137</v>
      </c>
      <c r="D2138">
        <v>109.859312</v>
      </c>
      <c r="E2138">
        <v>5.2580479999999996</v>
      </c>
    </row>
    <row r="2139" spans="1:9" x14ac:dyDescent="0.25">
      <c r="A2139">
        <v>2138</v>
      </c>
      <c r="F2139">
        <v>110.301996</v>
      </c>
      <c r="G2139">
        <v>7.5547469999999999</v>
      </c>
      <c r="H2139">
        <v>110.31709900000001</v>
      </c>
      <c r="I2139">
        <v>3.9257759999999999</v>
      </c>
    </row>
    <row r="2140" spans="1:9" x14ac:dyDescent="0.25">
      <c r="A2140">
        <v>2139</v>
      </c>
      <c r="F2140">
        <v>110.28522700000001</v>
      </c>
      <c r="G2140">
        <v>7.5506320000000002</v>
      </c>
      <c r="H2140">
        <v>110.27606</v>
      </c>
      <c r="I2140">
        <v>3.92286</v>
      </c>
    </row>
    <row r="2141" spans="1:9" x14ac:dyDescent="0.25">
      <c r="A2141">
        <v>2140</v>
      </c>
      <c r="F2141">
        <v>110.27944400000001</v>
      </c>
      <c r="G2141">
        <v>7.5763600000000002</v>
      </c>
      <c r="H2141">
        <v>110.25085300000001</v>
      </c>
      <c r="I2141">
        <v>3.9490560000000001</v>
      </c>
    </row>
    <row r="2142" spans="1:9" x14ac:dyDescent="0.25">
      <c r="A2142">
        <v>2141</v>
      </c>
      <c r="F2142">
        <v>110.28027900000001</v>
      </c>
      <c r="G2142">
        <v>7.5557879999999997</v>
      </c>
      <c r="H2142">
        <v>110.26939200000001</v>
      </c>
      <c r="I2142">
        <v>3.9252039999999999</v>
      </c>
    </row>
    <row r="2143" spans="1:9" x14ac:dyDescent="0.25">
      <c r="A2143">
        <v>2142</v>
      </c>
      <c r="F2143">
        <v>110.29360800000001</v>
      </c>
      <c r="G2143">
        <v>7.5758400000000004</v>
      </c>
      <c r="H2143">
        <v>110.31027400000001</v>
      </c>
      <c r="I2143">
        <v>3.9273389999999999</v>
      </c>
    </row>
    <row r="2144" spans="1:9" x14ac:dyDescent="0.25">
      <c r="A2144">
        <v>2143</v>
      </c>
      <c r="F2144">
        <v>110.31662900000001</v>
      </c>
      <c r="G2144">
        <v>7.6450019999999999</v>
      </c>
      <c r="H2144">
        <v>110.24085000000001</v>
      </c>
      <c r="I2144">
        <v>3.9558789999999999</v>
      </c>
    </row>
    <row r="2145" spans="1:9" x14ac:dyDescent="0.25">
      <c r="A2145">
        <v>2144</v>
      </c>
      <c r="F2145">
        <v>110.301996</v>
      </c>
      <c r="G2145">
        <v>7.5547469999999999</v>
      </c>
      <c r="H2145">
        <v>110.24085000000001</v>
      </c>
      <c r="I2145">
        <v>3.9558789999999999</v>
      </c>
    </row>
    <row r="2146" spans="1:9" x14ac:dyDescent="0.25">
      <c r="A2146">
        <v>2145</v>
      </c>
      <c r="H2146">
        <v>110.24085000000001</v>
      </c>
      <c r="I2146">
        <v>3.9558789999999999</v>
      </c>
    </row>
    <row r="2147" spans="1:9" x14ac:dyDescent="0.25">
      <c r="A2147">
        <v>2146</v>
      </c>
    </row>
    <row r="2148" spans="1:9" x14ac:dyDescent="0.25">
      <c r="A2148">
        <v>2147</v>
      </c>
    </row>
    <row r="2149" spans="1:9" x14ac:dyDescent="0.25">
      <c r="A2149">
        <v>2148</v>
      </c>
    </row>
    <row r="2150" spans="1:9" x14ac:dyDescent="0.25">
      <c r="A2150">
        <v>2149</v>
      </c>
    </row>
    <row r="2151" spans="1:9" x14ac:dyDescent="0.25">
      <c r="A2151">
        <v>2150</v>
      </c>
    </row>
    <row r="2152" spans="1:9" x14ac:dyDescent="0.25">
      <c r="A2152">
        <v>2151</v>
      </c>
      <c r="B2152">
        <v>135.468908</v>
      </c>
      <c r="C2152">
        <v>5.7065130000000002</v>
      </c>
    </row>
    <row r="2153" spans="1:9" x14ac:dyDescent="0.25">
      <c r="A2153">
        <v>2152</v>
      </c>
      <c r="B2153">
        <v>135.53885500000001</v>
      </c>
      <c r="C2153">
        <v>5.6421939999999999</v>
      </c>
    </row>
    <row r="2154" spans="1:9" x14ac:dyDescent="0.25">
      <c r="A2154">
        <v>2153</v>
      </c>
      <c r="B2154">
        <v>135.53177400000001</v>
      </c>
      <c r="C2154">
        <v>5.6605790000000002</v>
      </c>
      <c r="D2154">
        <v>137.49572600000002</v>
      </c>
      <c r="E2154">
        <v>4.2947670000000002</v>
      </c>
    </row>
    <row r="2155" spans="1:9" x14ac:dyDescent="0.25">
      <c r="A2155">
        <v>2154</v>
      </c>
      <c r="B2155">
        <v>135.61020500000001</v>
      </c>
      <c r="C2155">
        <v>5.6223510000000001</v>
      </c>
      <c r="D2155">
        <v>137.49572600000002</v>
      </c>
      <c r="E2155">
        <v>4.2947670000000002</v>
      </c>
    </row>
    <row r="2156" spans="1:9" x14ac:dyDescent="0.25">
      <c r="A2156">
        <v>2155</v>
      </c>
      <c r="B2156">
        <v>135.554586</v>
      </c>
      <c r="C2156">
        <v>5.6593799999999996</v>
      </c>
      <c r="D2156">
        <v>137.49572600000002</v>
      </c>
      <c r="E2156">
        <v>4.2947670000000002</v>
      </c>
    </row>
    <row r="2157" spans="1:9" x14ac:dyDescent="0.25">
      <c r="A2157">
        <v>2156</v>
      </c>
      <c r="B2157">
        <v>135.599165</v>
      </c>
      <c r="C2157">
        <v>5.6431310000000003</v>
      </c>
      <c r="D2157">
        <v>137.49572600000002</v>
      </c>
      <c r="E2157">
        <v>4.2947670000000002</v>
      </c>
    </row>
    <row r="2158" spans="1:9" x14ac:dyDescent="0.25">
      <c r="A2158">
        <v>2157</v>
      </c>
      <c r="B2158">
        <v>135.56176600000001</v>
      </c>
      <c r="C2158">
        <v>5.6556309999999996</v>
      </c>
      <c r="D2158">
        <v>137.49572600000002</v>
      </c>
      <c r="E2158">
        <v>4.2947670000000002</v>
      </c>
    </row>
    <row r="2159" spans="1:9" x14ac:dyDescent="0.25">
      <c r="A2159">
        <v>2158</v>
      </c>
      <c r="B2159">
        <v>135.468908</v>
      </c>
      <c r="C2159">
        <v>5.7065130000000002</v>
      </c>
      <c r="D2159">
        <v>137.49572600000002</v>
      </c>
      <c r="E2159">
        <v>4.2947670000000002</v>
      </c>
    </row>
    <row r="2160" spans="1:9" x14ac:dyDescent="0.25">
      <c r="A2160">
        <v>2159</v>
      </c>
      <c r="D2160">
        <v>137.49572600000002</v>
      </c>
      <c r="E2160">
        <v>4.2947670000000002</v>
      </c>
    </row>
    <row r="2161" spans="1:9" x14ac:dyDescent="0.25">
      <c r="A2161">
        <v>2160</v>
      </c>
      <c r="H2161">
        <v>137.86138700000001</v>
      </c>
      <c r="I2161">
        <v>3.670061</v>
      </c>
    </row>
    <row r="2162" spans="1:9" x14ac:dyDescent="0.25">
      <c r="A2162">
        <v>2161</v>
      </c>
      <c r="F2162">
        <v>149.998726</v>
      </c>
      <c r="G2162">
        <v>8.0407650000000004</v>
      </c>
      <c r="H2162">
        <v>137.86138700000001</v>
      </c>
      <c r="I2162">
        <v>3.670061</v>
      </c>
    </row>
    <row r="2163" spans="1:9" x14ac:dyDescent="0.25">
      <c r="A2163">
        <v>2162</v>
      </c>
      <c r="F2163">
        <v>149.998726</v>
      </c>
      <c r="G2163">
        <v>8.0407650000000004</v>
      </c>
      <c r="H2163">
        <v>137.86138700000001</v>
      </c>
      <c r="I2163">
        <v>3.6895920000000002</v>
      </c>
    </row>
    <row r="2164" spans="1:9" x14ac:dyDescent="0.25">
      <c r="A2164">
        <v>2163</v>
      </c>
      <c r="F2164">
        <v>149.998726</v>
      </c>
      <c r="G2164">
        <v>8.0407650000000004</v>
      </c>
      <c r="H2164">
        <v>137.86138700000001</v>
      </c>
      <c r="I2164">
        <v>3.6895920000000002</v>
      </c>
    </row>
    <row r="2165" spans="1:9" x14ac:dyDescent="0.25">
      <c r="A2165">
        <v>2164</v>
      </c>
      <c r="F2165">
        <v>149.998726</v>
      </c>
      <c r="G2165">
        <v>8.0407650000000004</v>
      </c>
      <c r="H2165">
        <v>137.86138700000001</v>
      </c>
      <c r="I2165">
        <v>3.6895920000000002</v>
      </c>
    </row>
    <row r="2166" spans="1:9" x14ac:dyDescent="0.25">
      <c r="A2166">
        <v>2165</v>
      </c>
      <c r="F2166">
        <v>149.998726</v>
      </c>
      <c r="G2166">
        <v>8.0407650000000004</v>
      </c>
      <c r="H2166">
        <v>137.86138700000001</v>
      </c>
      <c r="I2166">
        <v>3.6895920000000002</v>
      </c>
    </row>
    <row r="2167" spans="1:9" x14ac:dyDescent="0.25">
      <c r="A2167">
        <v>2166</v>
      </c>
      <c r="F2167">
        <v>149.998726</v>
      </c>
      <c r="G2167">
        <v>8.0407650000000004</v>
      </c>
      <c r="H2167">
        <v>137.86138700000001</v>
      </c>
      <c r="I2167">
        <v>3.6895920000000002</v>
      </c>
    </row>
    <row r="2168" spans="1:9" x14ac:dyDescent="0.25">
      <c r="A2168">
        <v>2167</v>
      </c>
    </row>
    <row r="2169" spans="1:9" x14ac:dyDescent="0.25">
      <c r="A2169">
        <v>2168</v>
      </c>
    </row>
    <row r="2170" spans="1:9" x14ac:dyDescent="0.25">
      <c r="A2170">
        <v>2169</v>
      </c>
    </row>
    <row r="2171" spans="1:9" x14ac:dyDescent="0.25">
      <c r="A2171">
        <v>2170</v>
      </c>
    </row>
    <row r="2172" spans="1:9" x14ac:dyDescent="0.25">
      <c r="A2172">
        <v>2171</v>
      </c>
    </row>
    <row r="2173" spans="1:9" x14ac:dyDescent="0.25">
      <c r="A2173">
        <v>2172</v>
      </c>
    </row>
    <row r="2174" spans="1:9" x14ac:dyDescent="0.25">
      <c r="A2174">
        <v>2173</v>
      </c>
    </row>
    <row r="2175" spans="1:9" x14ac:dyDescent="0.25">
      <c r="A2175">
        <v>2174</v>
      </c>
    </row>
    <row r="2176" spans="1:9" x14ac:dyDescent="0.25">
      <c r="A2176">
        <v>2175</v>
      </c>
    </row>
    <row r="2177" spans="1:9" x14ac:dyDescent="0.25">
      <c r="A2177">
        <v>2176</v>
      </c>
      <c r="D2177">
        <v>175.13489799999999</v>
      </c>
      <c r="E2177">
        <v>5.0731120000000001</v>
      </c>
    </row>
    <row r="2178" spans="1:9" x14ac:dyDescent="0.25">
      <c r="A2178">
        <v>2177</v>
      </c>
      <c r="B2178">
        <v>176.732091</v>
      </c>
      <c r="C2178">
        <v>6.1686740000000002</v>
      </c>
      <c r="D2178">
        <v>175.20653099999998</v>
      </c>
      <c r="E2178">
        <v>5.1005099999999999</v>
      </c>
    </row>
    <row r="2179" spans="1:9" x14ac:dyDescent="0.25">
      <c r="A2179">
        <v>2178</v>
      </c>
      <c r="B2179">
        <v>176.72775799999999</v>
      </c>
      <c r="C2179">
        <v>6.1341840000000003</v>
      </c>
      <c r="D2179">
        <v>175.14296100000001</v>
      </c>
      <c r="E2179">
        <v>5.126633</v>
      </c>
    </row>
    <row r="2180" spans="1:9" x14ac:dyDescent="0.25">
      <c r="A2180">
        <v>2179</v>
      </c>
      <c r="B2180">
        <v>176.77612399999998</v>
      </c>
      <c r="C2180">
        <v>6.2053570000000002</v>
      </c>
      <c r="D2180">
        <v>175.14979700000001</v>
      </c>
      <c r="E2180">
        <v>5.1011730000000002</v>
      </c>
    </row>
    <row r="2181" spans="1:9" x14ac:dyDescent="0.25">
      <c r="A2181">
        <v>2180</v>
      </c>
      <c r="B2181">
        <v>176.76556099999999</v>
      </c>
      <c r="C2181">
        <v>6.1798979999999997</v>
      </c>
      <c r="D2181">
        <v>175.20143100000001</v>
      </c>
      <c r="E2181">
        <v>5.0809689999999996</v>
      </c>
    </row>
    <row r="2182" spans="1:9" x14ac:dyDescent="0.25">
      <c r="A2182">
        <v>2181</v>
      </c>
      <c r="B2182">
        <v>176.70469400000002</v>
      </c>
      <c r="C2182">
        <v>6.175459</v>
      </c>
      <c r="D2182">
        <v>175.13489799999999</v>
      </c>
      <c r="E2182">
        <v>5.0731120000000001</v>
      </c>
    </row>
    <row r="2183" spans="1:9" x14ac:dyDescent="0.25">
      <c r="A2183">
        <v>2182</v>
      </c>
      <c r="B2183">
        <v>176.732091</v>
      </c>
      <c r="C2183">
        <v>6.1686740000000002</v>
      </c>
      <c r="D2183">
        <v>175.13489799999999</v>
      </c>
      <c r="E2183">
        <v>5.0731120000000001</v>
      </c>
    </row>
    <row r="2184" spans="1:9" x14ac:dyDescent="0.25">
      <c r="A2184">
        <v>2183</v>
      </c>
      <c r="B2184">
        <v>176.732091</v>
      </c>
      <c r="C2184">
        <v>6.1686740000000002</v>
      </c>
    </row>
    <row r="2185" spans="1:9" x14ac:dyDescent="0.25">
      <c r="A2185">
        <v>2184</v>
      </c>
      <c r="F2185">
        <v>178.65464299999999</v>
      </c>
      <c r="G2185">
        <v>7.1751019999999999</v>
      </c>
    </row>
    <row r="2186" spans="1:9" x14ac:dyDescent="0.25">
      <c r="A2186">
        <v>2185</v>
      </c>
      <c r="F2186">
        <v>178.667348</v>
      </c>
      <c r="G2186">
        <v>7.1361220000000003</v>
      </c>
      <c r="H2186">
        <v>178.83408299999999</v>
      </c>
      <c r="I2186">
        <v>4.017296</v>
      </c>
    </row>
    <row r="2187" spans="1:9" x14ac:dyDescent="0.25">
      <c r="A2187">
        <v>2186</v>
      </c>
      <c r="F2187">
        <v>178.635919</v>
      </c>
      <c r="G2187">
        <v>7.1669900000000002</v>
      </c>
      <c r="H2187">
        <v>178.840205</v>
      </c>
      <c r="I2187">
        <v>3.953929</v>
      </c>
    </row>
    <row r="2188" spans="1:9" x14ac:dyDescent="0.25">
      <c r="A2188">
        <v>2187</v>
      </c>
      <c r="F2188">
        <v>178.651532</v>
      </c>
      <c r="G2188">
        <v>7.1791840000000002</v>
      </c>
      <c r="H2188">
        <v>178.86449199999998</v>
      </c>
      <c r="I2188">
        <v>3.9582139999999999</v>
      </c>
    </row>
    <row r="2189" spans="1:9" x14ac:dyDescent="0.25">
      <c r="A2189">
        <v>2188</v>
      </c>
      <c r="F2189">
        <v>178.676738</v>
      </c>
      <c r="G2189">
        <v>7.201276</v>
      </c>
      <c r="H2189">
        <v>178.78525500000001</v>
      </c>
      <c r="I2189">
        <v>3.9811730000000001</v>
      </c>
    </row>
    <row r="2190" spans="1:9" x14ac:dyDescent="0.25">
      <c r="A2190">
        <v>2189</v>
      </c>
      <c r="F2190">
        <v>178.68163200000001</v>
      </c>
      <c r="G2190">
        <v>7.1933670000000003</v>
      </c>
      <c r="H2190">
        <v>178.75484799999998</v>
      </c>
      <c r="I2190">
        <v>3.9245920000000001</v>
      </c>
    </row>
    <row r="2191" spans="1:9" x14ac:dyDescent="0.25">
      <c r="A2191">
        <v>2190</v>
      </c>
      <c r="F2191">
        <v>178.65464299999999</v>
      </c>
      <c r="G2191">
        <v>7.1751019999999999</v>
      </c>
      <c r="H2191">
        <v>178.797145</v>
      </c>
      <c r="I2191">
        <v>3.9492340000000001</v>
      </c>
    </row>
    <row r="2192" spans="1:9" x14ac:dyDescent="0.25">
      <c r="A2192">
        <v>2191</v>
      </c>
      <c r="F2192">
        <v>178.65464299999999</v>
      </c>
      <c r="G2192">
        <v>7.1751019999999999</v>
      </c>
      <c r="H2192">
        <v>178.83408299999999</v>
      </c>
      <c r="I2192">
        <v>4.017296</v>
      </c>
    </row>
    <row r="2193" spans="1:5" x14ac:dyDescent="0.25">
      <c r="A2193">
        <v>2192</v>
      </c>
    </row>
    <row r="2194" spans="1:5" x14ac:dyDescent="0.25">
      <c r="A2194">
        <v>2193</v>
      </c>
    </row>
    <row r="2195" spans="1:5" x14ac:dyDescent="0.25">
      <c r="A2195">
        <v>2194</v>
      </c>
    </row>
    <row r="2196" spans="1:5" x14ac:dyDescent="0.25">
      <c r="A2196">
        <v>2195</v>
      </c>
    </row>
    <row r="2197" spans="1:5" x14ac:dyDescent="0.25">
      <c r="A2197">
        <v>2196</v>
      </c>
    </row>
    <row r="2198" spans="1:5" x14ac:dyDescent="0.25">
      <c r="A2198">
        <v>2197</v>
      </c>
    </row>
    <row r="2199" spans="1:5" x14ac:dyDescent="0.25">
      <c r="A2199">
        <v>2198</v>
      </c>
    </row>
    <row r="2200" spans="1:5" x14ac:dyDescent="0.25">
      <c r="A2200">
        <v>2199</v>
      </c>
      <c r="D2200">
        <v>206.99418600000001</v>
      </c>
      <c r="E2200">
        <v>5.2070920000000003</v>
      </c>
    </row>
    <row r="2201" spans="1:5" x14ac:dyDescent="0.25">
      <c r="A2201">
        <v>2200</v>
      </c>
      <c r="B2201">
        <v>208.15082100000001</v>
      </c>
      <c r="C2201">
        <v>6.3273469999999996</v>
      </c>
      <c r="D2201">
        <v>207.08076800000001</v>
      </c>
      <c r="E2201">
        <v>5.234286</v>
      </c>
    </row>
    <row r="2202" spans="1:5" x14ac:dyDescent="0.25">
      <c r="A2202">
        <v>2201</v>
      </c>
      <c r="B2202">
        <v>208.15602000000001</v>
      </c>
      <c r="C2202">
        <v>6.310867</v>
      </c>
      <c r="D2202">
        <v>207.05898200000001</v>
      </c>
      <c r="E2202">
        <v>5.2543879999999996</v>
      </c>
    </row>
    <row r="2203" spans="1:5" x14ac:dyDescent="0.25">
      <c r="A2203">
        <v>2202</v>
      </c>
      <c r="B2203">
        <v>208.179439</v>
      </c>
      <c r="C2203">
        <v>6.3164290000000003</v>
      </c>
      <c r="D2203">
        <v>207.058166</v>
      </c>
      <c r="E2203">
        <v>5.2339799999999999</v>
      </c>
    </row>
    <row r="2204" spans="1:5" x14ac:dyDescent="0.25">
      <c r="A2204">
        <v>2203</v>
      </c>
      <c r="B2204">
        <v>208.142753</v>
      </c>
      <c r="C2204">
        <v>6.2632149999999998</v>
      </c>
      <c r="D2204">
        <v>207.13780500000001</v>
      </c>
      <c r="E2204">
        <v>5.3238770000000004</v>
      </c>
    </row>
    <row r="2205" spans="1:5" x14ac:dyDescent="0.25">
      <c r="A2205">
        <v>2204</v>
      </c>
      <c r="B2205">
        <v>208.14765499999999</v>
      </c>
      <c r="C2205">
        <v>6.300408</v>
      </c>
      <c r="D2205">
        <v>206.99418600000001</v>
      </c>
      <c r="E2205">
        <v>5.2070920000000003</v>
      </c>
    </row>
    <row r="2206" spans="1:5" x14ac:dyDescent="0.25">
      <c r="A2206">
        <v>2205</v>
      </c>
      <c r="B2206">
        <v>208.17306099999999</v>
      </c>
      <c r="C2206">
        <v>6.2933669999999999</v>
      </c>
      <c r="D2206">
        <v>206.99418600000001</v>
      </c>
      <c r="E2206">
        <v>5.2070920000000003</v>
      </c>
    </row>
    <row r="2207" spans="1:5" x14ac:dyDescent="0.25">
      <c r="A2207">
        <v>2206</v>
      </c>
      <c r="B2207">
        <v>208.15082100000001</v>
      </c>
      <c r="C2207">
        <v>6.3273469999999996</v>
      </c>
    </row>
    <row r="2208" spans="1:5" x14ac:dyDescent="0.25">
      <c r="A2208">
        <v>2207</v>
      </c>
    </row>
    <row r="2209" spans="1:9" x14ac:dyDescent="0.25">
      <c r="A2209">
        <v>2208</v>
      </c>
      <c r="H2209">
        <v>210.473724</v>
      </c>
      <c r="I2209">
        <v>4.0044389999999996</v>
      </c>
    </row>
    <row r="2210" spans="1:9" x14ac:dyDescent="0.25">
      <c r="A2210">
        <v>2209</v>
      </c>
      <c r="F2210">
        <v>212.91865300000001</v>
      </c>
      <c r="G2210">
        <v>6.861326</v>
      </c>
      <c r="H2210">
        <v>210.470618</v>
      </c>
      <c r="I2210">
        <v>4.0719390000000004</v>
      </c>
    </row>
    <row r="2211" spans="1:9" x14ac:dyDescent="0.25">
      <c r="A2211">
        <v>2210</v>
      </c>
      <c r="F2211">
        <v>212.876104</v>
      </c>
      <c r="G2211">
        <v>6.8633680000000004</v>
      </c>
      <c r="H2211">
        <v>210.49076400000001</v>
      </c>
      <c r="I2211">
        <v>4.0473470000000002</v>
      </c>
    </row>
    <row r="2212" spans="1:9" x14ac:dyDescent="0.25">
      <c r="A2212">
        <v>2211</v>
      </c>
      <c r="F2212">
        <v>212.90278599999999</v>
      </c>
      <c r="G2212">
        <v>6.880611</v>
      </c>
      <c r="H2212">
        <v>210.489238</v>
      </c>
      <c r="I2212">
        <v>4.046888</v>
      </c>
    </row>
    <row r="2213" spans="1:9" x14ac:dyDescent="0.25">
      <c r="A2213">
        <v>2212</v>
      </c>
      <c r="F2213">
        <v>212.92105000000001</v>
      </c>
      <c r="G2213">
        <v>6.9155069999999998</v>
      </c>
      <c r="H2213">
        <v>210.46934099999999</v>
      </c>
      <c r="I2213">
        <v>3.9961220000000002</v>
      </c>
    </row>
    <row r="2214" spans="1:9" x14ac:dyDescent="0.25">
      <c r="A2214">
        <v>2213</v>
      </c>
      <c r="F2214">
        <v>212.82707600000001</v>
      </c>
      <c r="G2214">
        <v>6.9545349999999999</v>
      </c>
      <c r="H2214">
        <v>210.46734499999999</v>
      </c>
      <c r="I2214">
        <v>4.0075510000000003</v>
      </c>
    </row>
    <row r="2215" spans="1:9" x14ac:dyDescent="0.25">
      <c r="A2215">
        <v>2214</v>
      </c>
      <c r="F2215">
        <v>212.85947200000001</v>
      </c>
      <c r="G2215">
        <v>6.924639</v>
      </c>
      <c r="H2215">
        <v>210.473724</v>
      </c>
      <c r="I2215">
        <v>4.0044389999999996</v>
      </c>
    </row>
    <row r="2216" spans="1:9" x14ac:dyDescent="0.25">
      <c r="A2216">
        <v>2215</v>
      </c>
      <c r="F2216">
        <v>212.91865300000001</v>
      </c>
      <c r="G2216">
        <v>6.861326</v>
      </c>
      <c r="H2216">
        <v>210.473724</v>
      </c>
      <c r="I2216">
        <v>4.0044389999999996</v>
      </c>
    </row>
    <row r="2217" spans="1:9" x14ac:dyDescent="0.25">
      <c r="A2217">
        <v>2216</v>
      </c>
      <c r="F2217">
        <v>212.91865300000001</v>
      </c>
      <c r="G2217">
        <v>6.861326</v>
      </c>
      <c r="H2217">
        <v>210.473724</v>
      </c>
      <c r="I2217">
        <v>4.0044389999999996</v>
      </c>
    </row>
    <row r="2218" spans="1:9" x14ac:dyDescent="0.25">
      <c r="A2218">
        <v>2217</v>
      </c>
    </row>
    <row r="2219" spans="1:9" x14ac:dyDescent="0.25">
      <c r="A2219">
        <v>2218</v>
      </c>
    </row>
    <row r="2220" spans="1:9" x14ac:dyDescent="0.25">
      <c r="A2220">
        <v>2219</v>
      </c>
    </row>
    <row r="2221" spans="1:9" x14ac:dyDescent="0.25">
      <c r="A2221">
        <v>2220</v>
      </c>
    </row>
    <row r="2222" spans="1:9" x14ac:dyDescent="0.25">
      <c r="A2222">
        <v>2221</v>
      </c>
    </row>
    <row r="2223" spans="1:9" x14ac:dyDescent="0.25">
      <c r="A2223">
        <v>2222</v>
      </c>
    </row>
    <row r="2224" spans="1:9" x14ac:dyDescent="0.25">
      <c r="A2224">
        <v>2223</v>
      </c>
      <c r="B2224">
        <v>235.186419</v>
      </c>
      <c r="C2224">
        <v>5.7097540000000002</v>
      </c>
      <c r="D2224">
        <v>233.58731900000001</v>
      </c>
      <c r="E2224">
        <v>4.5385390000000001</v>
      </c>
    </row>
    <row r="2225" spans="1:11" x14ac:dyDescent="0.25">
      <c r="A2225">
        <v>2224</v>
      </c>
      <c r="B2225">
        <v>235.218613</v>
      </c>
      <c r="C2225">
        <v>5.7465380000000001</v>
      </c>
      <c r="D2225">
        <v>233.620992</v>
      </c>
      <c r="E2225">
        <v>4.478491</v>
      </c>
    </row>
    <row r="2226" spans="1:11" x14ac:dyDescent="0.25">
      <c r="A2226">
        <v>2225</v>
      </c>
      <c r="B2226">
        <v>235.23600999999999</v>
      </c>
      <c r="C2226">
        <v>5.7327620000000001</v>
      </c>
      <c r="D2226">
        <v>233.55456599999999</v>
      </c>
      <c r="E2226">
        <v>4.441605</v>
      </c>
    </row>
    <row r="2227" spans="1:11" x14ac:dyDescent="0.25">
      <c r="A2227">
        <v>2226</v>
      </c>
      <c r="B2227">
        <v>235.249326</v>
      </c>
      <c r="C2227">
        <v>5.7162329999999999</v>
      </c>
      <c r="D2227">
        <v>233.591555</v>
      </c>
      <c r="E2227">
        <v>4.4826240000000004</v>
      </c>
    </row>
    <row r="2228" spans="1:11" x14ac:dyDescent="0.25">
      <c r="A2228">
        <v>2227</v>
      </c>
      <c r="B2228">
        <v>235.28580199999999</v>
      </c>
      <c r="C2228">
        <v>5.6783780000000004</v>
      </c>
      <c r="D2228">
        <v>233.49635599999999</v>
      </c>
      <c r="E2228">
        <v>4.462472</v>
      </c>
    </row>
    <row r="2229" spans="1:11" x14ac:dyDescent="0.25">
      <c r="A2229">
        <v>2228</v>
      </c>
      <c r="B2229">
        <v>235.22626600000001</v>
      </c>
      <c r="C2229">
        <v>5.7054169999999997</v>
      </c>
      <c r="D2229">
        <v>233.49860100000001</v>
      </c>
      <c r="E2229">
        <v>4.4599719999999996</v>
      </c>
    </row>
    <row r="2230" spans="1:11" x14ac:dyDescent="0.25">
      <c r="A2230">
        <v>2229</v>
      </c>
      <c r="B2230">
        <v>235.210297</v>
      </c>
      <c r="C2230">
        <v>5.7177119999999997</v>
      </c>
      <c r="D2230">
        <v>233.58731900000001</v>
      </c>
      <c r="E2230">
        <v>4.5385390000000001</v>
      </c>
    </row>
    <row r="2231" spans="1:11" x14ac:dyDescent="0.25">
      <c r="A2231">
        <v>2230</v>
      </c>
      <c r="B2231">
        <v>235.210297</v>
      </c>
      <c r="C2231">
        <v>5.7177119999999997</v>
      </c>
      <c r="D2231">
        <v>233.58731900000001</v>
      </c>
      <c r="E2231">
        <v>4.5385390000000001</v>
      </c>
    </row>
    <row r="2232" spans="1:11" x14ac:dyDescent="0.25">
      <c r="A2232">
        <v>2231</v>
      </c>
      <c r="B2232">
        <v>235.186419</v>
      </c>
      <c r="C2232">
        <v>5.7097540000000002</v>
      </c>
    </row>
    <row r="2233" spans="1:11" x14ac:dyDescent="0.25">
      <c r="A2233">
        <v>2232</v>
      </c>
      <c r="B2233">
        <v>235.13479100000001</v>
      </c>
      <c r="C2233">
        <v>5.677765</v>
      </c>
    </row>
    <row r="2234" spans="1:11" x14ac:dyDescent="0.25">
      <c r="A2234">
        <v>2233</v>
      </c>
      <c r="F2234">
        <v>238.74011300000001</v>
      </c>
      <c r="G2234">
        <v>8.0420300000000005</v>
      </c>
    </row>
    <row r="2235" spans="1:11" x14ac:dyDescent="0.25">
      <c r="A2235">
        <v>2234</v>
      </c>
      <c r="F2235">
        <v>238.74011300000001</v>
      </c>
      <c r="G2235">
        <v>8.0420300000000005</v>
      </c>
      <c r="J2235">
        <v>235.87383399999999</v>
      </c>
      <c r="K2235">
        <v>13.32497</v>
      </c>
    </row>
    <row r="2236" spans="1:11" x14ac:dyDescent="0.25">
      <c r="A2236">
        <v>2235</v>
      </c>
    </row>
    <row r="2237" spans="1:11" x14ac:dyDescent="0.25">
      <c r="A2237">
        <v>2236</v>
      </c>
    </row>
    <row r="2238" spans="1:11" x14ac:dyDescent="0.25">
      <c r="A2238">
        <v>2237</v>
      </c>
    </row>
    <row r="2239" spans="1:11" x14ac:dyDescent="0.25">
      <c r="A2239">
        <v>2238</v>
      </c>
    </row>
    <row r="2240" spans="1:1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1" x14ac:dyDescent="0.25">
      <c r="A2257">
        <v>2256</v>
      </c>
    </row>
    <row r="2258" spans="1:11" x14ac:dyDescent="0.25">
      <c r="A2258">
        <v>2257</v>
      </c>
    </row>
    <row r="2259" spans="1:11" x14ac:dyDescent="0.25">
      <c r="A2259">
        <v>2258</v>
      </c>
    </row>
    <row r="2260" spans="1:11" x14ac:dyDescent="0.25">
      <c r="A2260">
        <v>2259</v>
      </c>
    </row>
    <row r="2261" spans="1:11" x14ac:dyDescent="0.25">
      <c r="A2261">
        <v>2260</v>
      </c>
    </row>
    <row r="2262" spans="1:11" x14ac:dyDescent="0.25">
      <c r="A2262">
        <v>2261</v>
      </c>
    </row>
    <row r="2263" spans="1:11" x14ac:dyDescent="0.25">
      <c r="A2263">
        <v>2262</v>
      </c>
    </row>
    <row r="2264" spans="1:11" x14ac:dyDescent="0.25">
      <c r="A2264">
        <v>2263</v>
      </c>
    </row>
    <row r="2265" spans="1:11" x14ac:dyDescent="0.25">
      <c r="A2265">
        <v>2264</v>
      </c>
    </row>
    <row r="2266" spans="1:11" x14ac:dyDescent="0.25">
      <c r="A2266">
        <v>2265</v>
      </c>
    </row>
    <row r="2267" spans="1:11" x14ac:dyDescent="0.25">
      <c r="A2267">
        <v>2266</v>
      </c>
    </row>
    <row r="2268" spans="1:11" x14ac:dyDescent="0.25">
      <c r="A2268">
        <v>2267</v>
      </c>
      <c r="J2268">
        <v>236.02744899999999</v>
      </c>
      <c r="K2268">
        <v>13.593781</v>
      </c>
    </row>
    <row r="2269" spans="1:11" x14ac:dyDescent="0.25">
      <c r="A2269">
        <v>2268</v>
      </c>
      <c r="D2269">
        <v>204.093932</v>
      </c>
      <c r="E2269">
        <v>5.7532139999999998</v>
      </c>
    </row>
    <row r="2270" spans="1:11" x14ac:dyDescent="0.25">
      <c r="A2270">
        <v>2269</v>
      </c>
      <c r="D2270">
        <v>204.08555899999999</v>
      </c>
      <c r="E2270">
        <v>5.7518370000000001</v>
      </c>
    </row>
    <row r="2271" spans="1:11" x14ac:dyDescent="0.25">
      <c r="A2271">
        <v>2270</v>
      </c>
      <c r="D2271">
        <v>204.09331399999999</v>
      </c>
      <c r="E2271">
        <v>5.7518370000000001</v>
      </c>
    </row>
    <row r="2272" spans="1:11" x14ac:dyDescent="0.25">
      <c r="A2272">
        <v>2271</v>
      </c>
      <c r="D2272">
        <v>204.065562</v>
      </c>
      <c r="E2272">
        <v>5.7478059999999997</v>
      </c>
    </row>
    <row r="2273" spans="1:9" x14ac:dyDescent="0.25">
      <c r="A2273">
        <v>2272</v>
      </c>
      <c r="B2273">
        <v>200.33056199999999</v>
      </c>
      <c r="C2273">
        <v>4.5036230000000002</v>
      </c>
      <c r="D2273">
        <v>204.07903199999998</v>
      </c>
      <c r="E2273">
        <v>5.7574490000000003</v>
      </c>
    </row>
    <row r="2274" spans="1:9" x14ac:dyDescent="0.25">
      <c r="A2274">
        <v>2273</v>
      </c>
      <c r="B2274">
        <v>200.374236</v>
      </c>
      <c r="C2274">
        <v>4.5076530000000004</v>
      </c>
      <c r="D2274">
        <v>204.065662</v>
      </c>
      <c r="E2274">
        <v>5.7626020000000002</v>
      </c>
    </row>
    <row r="2275" spans="1:9" x14ac:dyDescent="0.25">
      <c r="A2275">
        <v>2274</v>
      </c>
      <c r="B2275">
        <v>200.31571500000001</v>
      </c>
      <c r="C2275">
        <v>4.4981119999999999</v>
      </c>
      <c r="D2275">
        <v>204.078014</v>
      </c>
      <c r="E2275">
        <v>5.770867</v>
      </c>
    </row>
    <row r="2276" spans="1:9" x14ac:dyDescent="0.25">
      <c r="A2276">
        <v>2275</v>
      </c>
      <c r="B2276">
        <v>200.32454200000001</v>
      </c>
      <c r="C2276">
        <v>4.5333160000000001</v>
      </c>
      <c r="D2276">
        <v>204.093932</v>
      </c>
      <c r="E2276">
        <v>5.7532139999999998</v>
      </c>
    </row>
    <row r="2277" spans="1:9" x14ac:dyDescent="0.25">
      <c r="A2277">
        <v>2276</v>
      </c>
      <c r="B2277">
        <v>200.30796000000001</v>
      </c>
      <c r="C2277">
        <v>4.5449999999999999</v>
      </c>
    </row>
    <row r="2278" spans="1:9" x14ac:dyDescent="0.25">
      <c r="A2278">
        <v>2277</v>
      </c>
      <c r="B2278">
        <v>200.34806399999999</v>
      </c>
      <c r="C2278">
        <v>4.5930609999999996</v>
      </c>
    </row>
    <row r="2279" spans="1:9" x14ac:dyDescent="0.25">
      <c r="A2279">
        <v>2278</v>
      </c>
      <c r="B2279">
        <v>200.34852100000001</v>
      </c>
      <c r="C2279">
        <v>4.5196940000000003</v>
      </c>
    </row>
    <row r="2280" spans="1:9" x14ac:dyDescent="0.25">
      <c r="A2280">
        <v>2279</v>
      </c>
      <c r="F2280">
        <v>200.37372500000001</v>
      </c>
      <c r="G2280">
        <v>4.2522450000000003</v>
      </c>
      <c r="H2280">
        <v>200.003421</v>
      </c>
      <c r="I2280">
        <v>7.6841840000000001</v>
      </c>
    </row>
    <row r="2281" spans="1:9" x14ac:dyDescent="0.25">
      <c r="A2281">
        <v>2280</v>
      </c>
      <c r="F2281">
        <v>200.432861</v>
      </c>
      <c r="G2281">
        <v>4.2769899999999996</v>
      </c>
      <c r="H2281">
        <v>200.01908399999999</v>
      </c>
      <c r="I2281">
        <v>7.6946430000000001</v>
      </c>
    </row>
    <row r="2282" spans="1:9" x14ac:dyDescent="0.25">
      <c r="A2282">
        <v>2281</v>
      </c>
      <c r="F2282">
        <v>200.42949199999998</v>
      </c>
      <c r="G2282">
        <v>4.281428</v>
      </c>
      <c r="H2282">
        <v>200.04209399999999</v>
      </c>
      <c r="I2282">
        <v>7.6912250000000002</v>
      </c>
    </row>
    <row r="2283" spans="1:9" x14ac:dyDescent="0.25">
      <c r="A2283">
        <v>2282</v>
      </c>
      <c r="F2283">
        <v>200.39494999999999</v>
      </c>
      <c r="G2283">
        <v>4.2433670000000001</v>
      </c>
      <c r="H2283">
        <v>200.07153199999999</v>
      </c>
      <c r="I2283">
        <v>7.685918</v>
      </c>
    </row>
    <row r="2284" spans="1:9" x14ac:dyDescent="0.25">
      <c r="A2284">
        <v>2283</v>
      </c>
      <c r="F2284">
        <v>200.38311300000001</v>
      </c>
      <c r="G2284">
        <v>4.2197959999999997</v>
      </c>
      <c r="H2284">
        <v>200.07147900000001</v>
      </c>
      <c r="I2284">
        <v>7.6825000000000001</v>
      </c>
    </row>
    <row r="2285" spans="1:9" x14ac:dyDescent="0.25">
      <c r="A2285">
        <v>2284</v>
      </c>
      <c r="F2285">
        <v>200.42592200000001</v>
      </c>
      <c r="G2285">
        <v>4.1887759999999998</v>
      </c>
      <c r="H2285">
        <v>200.08402899999999</v>
      </c>
      <c r="I2285">
        <v>7.6931120000000002</v>
      </c>
    </row>
    <row r="2286" spans="1:9" x14ac:dyDescent="0.25">
      <c r="A2286">
        <v>2285</v>
      </c>
      <c r="F2286">
        <v>200.41586999999998</v>
      </c>
      <c r="G2286">
        <v>4.2020410000000004</v>
      </c>
      <c r="H2286">
        <v>200.10423600000001</v>
      </c>
      <c r="I2286">
        <v>7.7123470000000003</v>
      </c>
    </row>
    <row r="2287" spans="1:9" x14ac:dyDescent="0.25">
      <c r="A2287">
        <v>2286</v>
      </c>
      <c r="F2287">
        <v>200.37372500000001</v>
      </c>
      <c r="G2287">
        <v>4.2522450000000003</v>
      </c>
      <c r="H2287">
        <v>200.003421</v>
      </c>
      <c r="I2287">
        <v>7.6841840000000001</v>
      </c>
    </row>
    <row r="2288" spans="1:9" x14ac:dyDescent="0.25">
      <c r="A2288">
        <v>2287</v>
      </c>
      <c r="H2288">
        <v>200.003421</v>
      </c>
      <c r="I2288">
        <v>7.6841840000000001</v>
      </c>
    </row>
    <row r="2289" spans="1:9" x14ac:dyDescent="0.25">
      <c r="A2289">
        <v>2288</v>
      </c>
    </row>
    <row r="2290" spans="1:9" x14ac:dyDescent="0.25">
      <c r="A2290">
        <v>2289</v>
      </c>
      <c r="D2290">
        <v>180.39887899999999</v>
      </c>
      <c r="E2290">
        <v>5.9898470000000001</v>
      </c>
    </row>
    <row r="2291" spans="1:9" x14ac:dyDescent="0.25">
      <c r="A2291">
        <v>2290</v>
      </c>
      <c r="D2291">
        <v>180.407859</v>
      </c>
      <c r="E2291">
        <v>5.9933160000000001</v>
      </c>
    </row>
    <row r="2292" spans="1:9" x14ac:dyDescent="0.25">
      <c r="A2292">
        <v>2291</v>
      </c>
      <c r="D2292">
        <v>180.407296</v>
      </c>
      <c r="E2292">
        <v>5.9511219999999998</v>
      </c>
    </row>
    <row r="2293" spans="1:9" x14ac:dyDescent="0.25">
      <c r="A2293">
        <v>2292</v>
      </c>
      <c r="B2293">
        <v>175.96678700000001</v>
      </c>
      <c r="C2293">
        <v>4.7877039999999997</v>
      </c>
      <c r="D2293">
        <v>180.38331700000001</v>
      </c>
      <c r="E2293">
        <v>5.9041329999999999</v>
      </c>
    </row>
    <row r="2294" spans="1:9" x14ac:dyDescent="0.25">
      <c r="A2294">
        <v>2293</v>
      </c>
      <c r="B2294">
        <v>175.96678700000001</v>
      </c>
      <c r="C2294">
        <v>4.7877039999999997</v>
      </c>
      <c r="D2294">
        <v>180.35750300000001</v>
      </c>
      <c r="E2294">
        <v>5.909592</v>
      </c>
    </row>
    <row r="2295" spans="1:9" x14ac:dyDescent="0.25">
      <c r="A2295">
        <v>2294</v>
      </c>
      <c r="B2295">
        <v>176.01301100000001</v>
      </c>
      <c r="C2295">
        <v>4.7643880000000003</v>
      </c>
      <c r="D2295">
        <v>180.40586999999999</v>
      </c>
      <c r="E2295">
        <v>5.9357139999999999</v>
      </c>
    </row>
    <row r="2296" spans="1:9" x14ac:dyDescent="0.25">
      <c r="A2296">
        <v>2295</v>
      </c>
      <c r="B2296">
        <v>176.03801099999998</v>
      </c>
      <c r="C2296">
        <v>4.8082649999999996</v>
      </c>
      <c r="D2296">
        <v>180.38107200000002</v>
      </c>
      <c r="E2296">
        <v>5.9509179999999997</v>
      </c>
    </row>
    <row r="2297" spans="1:9" x14ac:dyDescent="0.25">
      <c r="A2297">
        <v>2296</v>
      </c>
      <c r="B2297">
        <v>175.846431</v>
      </c>
      <c r="C2297">
        <v>4.7932139999999999</v>
      </c>
      <c r="D2297">
        <v>180.39887899999999</v>
      </c>
      <c r="E2297">
        <v>5.9898470000000001</v>
      </c>
    </row>
    <row r="2298" spans="1:9" x14ac:dyDescent="0.25">
      <c r="A2298">
        <v>2297</v>
      </c>
      <c r="B2298">
        <v>175.86954400000002</v>
      </c>
      <c r="C2298">
        <v>4.7636219999999998</v>
      </c>
    </row>
    <row r="2299" spans="1:9" x14ac:dyDescent="0.25">
      <c r="A2299">
        <v>2298</v>
      </c>
      <c r="B2299">
        <v>175.95688899999999</v>
      </c>
      <c r="C2299">
        <v>4.8398979999999998</v>
      </c>
    </row>
    <row r="2300" spans="1:9" x14ac:dyDescent="0.25">
      <c r="A2300">
        <v>2299</v>
      </c>
      <c r="B2300">
        <v>175.96678700000001</v>
      </c>
      <c r="C2300">
        <v>4.7877039999999997</v>
      </c>
    </row>
    <row r="2301" spans="1:9" x14ac:dyDescent="0.25">
      <c r="A2301">
        <v>2300</v>
      </c>
    </row>
    <row r="2302" spans="1:9" x14ac:dyDescent="0.25">
      <c r="A2302">
        <v>2301</v>
      </c>
      <c r="F2302">
        <v>174.265817</v>
      </c>
      <c r="G2302">
        <v>4.2253569999999998</v>
      </c>
      <c r="H2302">
        <v>174.32138</v>
      </c>
      <c r="I2302">
        <v>7.6467349999999996</v>
      </c>
    </row>
    <row r="2303" spans="1:9" x14ac:dyDescent="0.25">
      <c r="A2303">
        <v>2302</v>
      </c>
      <c r="F2303">
        <v>174.237144</v>
      </c>
      <c r="G2303">
        <v>4.2223470000000001</v>
      </c>
      <c r="H2303">
        <v>174.341838</v>
      </c>
      <c r="I2303">
        <v>7.6184180000000001</v>
      </c>
    </row>
    <row r="2304" spans="1:9" x14ac:dyDescent="0.25">
      <c r="A2304">
        <v>2303</v>
      </c>
      <c r="F2304">
        <v>174.26337000000001</v>
      </c>
      <c r="G2304">
        <v>4.2185199999999998</v>
      </c>
      <c r="H2304">
        <v>174.34255300000001</v>
      </c>
      <c r="I2304">
        <v>7.6160709999999998</v>
      </c>
    </row>
    <row r="2305" spans="1:9" x14ac:dyDescent="0.25">
      <c r="A2305">
        <v>2304</v>
      </c>
      <c r="F2305">
        <v>174.24035800000001</v>
      </c>
      <c r="G2305">
        <v>4.2028569999999998</v>
      </c>
      <c r="H2305">
        <v>174.41280699999999</v>
      </c>
      <c r="I2305">
        <v>7.6484180000000004</v>
      </c>
    </row>
    <row r="2306" spans="1:9" x14ac:dyDescent="0.25">
      <c r="A2306">
        <v>2305</v>
      </c>
      <c r="F2306">
        <v>174.26816500000001</v>
      </c>
      <c r="G2306">
        <v>4.1493880000000001</v>
      </c>
      <c r="H2306">
        <v>174.450919</v>
      </c>
      <c r="I2306">
        <v>7.6629079999999998</v>
      </c>
    </row>
    <row r="2307" spans="1:9" x14ac:dyDescent="0.25">
      <c r="A2307">
        <v>2306</v>
      </c>
      <c r="F2307">
        <v>174.23086899999998</v>
      </c>
      <c r="G2307">
        <v>4.1560199999999998</v>
      </c>
      <c r="H2307">
        <v>174.46699100000001</v>
      </c>
      <c r="I2307">
        <v>7.6774490000000002</v>
      </c>
    </row>
    <row r="2308" spans="1:9" x14ac:dyDescent="0.25">
      <c r="A2308">
        <v>2307</v>
      </c>
      <c r="F2308">
        <v>174.265817</v>
      </c>
      <c r="G2308">
        <v>4.2253569999999998</v>
      </c>
      <c r="H2308">
        <v>174.40831900000001</v>
      </c>
      <c r="I2308">
        <v>7.7038260000000003</v>
      </c>
    </row>
    <row r="2309" spans="1:9" x14ac:dyDescent="0.25">
      <c r="A2309">
        <v>2308</v>
      </c>
      <c r="F2309">
        <v>174.265817</v>
      </c>
      <c r="G2309">
        <v>4.2253569999999998</v>
      </c>
      <c r="H2309">
        <v>174.32138</v>
      </c>
      <c r="I2309">
        <v>7.6467349999999996</v>
      </c>
    </row>
    <row r="2310" spans="1:9" x14ac:dyDescent="0.25">
      <c r="A2310">
        <v>2309</v>
      </c>
    </row>
    <row r="2311" spans="1:9" x14ac:dyDescent="0.25">
      <c r="A2311">
        <v>2310</v>
      </c>
    </row>
    <row r="2312" spans="1:9" x14ac:dyDescent="0.25">
      <c r="A2312">
        <v>2311</v>
      </c>
    </row>
    <row r="2313" spans="1:9" x14ac:dyDescent="0.25">
      <c r="A2313">
        <v>2312</v>
      </c>
    </row>
    <row r="2314" spans="1:9" x14ac:dyDescent="0.25">
      <c r="A2314">
        <v>2313</v>
      </c>
      <c r="D2314">
        <v>153.75495000000001</v>
      </c>
      <c r="E2314">
        <v>6.5942340000000002</v>
      </c>
    </row>
    <row r="2315" spans="1:9" x14ac:dyDescent="0.25">
      <c r="A2315">
        <v>2314</v>
      </c>
      <c r="B2315">
        <v>153.253726</v>
      </c>
      <c r="C2315">
        <v>5.619796</v>
      </c>
      <c r="D2315">
        <v>153.75495000000001</v>
      </c>
      <c r="E2315">
        <v>6.5942340000000002</v>
      </c>
    </row>
    <row r="2316" spans="1:9" x14ac:dyDescent="0.25">
      <c r="A2316">
        <v>2315</v>
      </c>
      <c r="B2316">
        <v>153.253726</v>
      </c>
      <c r="C2316">
        <v>5.619796</v>
      </c>
      <c r="D2316">
        <v>153.75495000000001</v>
      </c>
      <c r="E2316">
        <v>6.5942340000000002</v>
      </c>
    </row>
    <row r="2317" spans="1:9" x14ac:dyDescent="0.25">
      <c r="A2317">
        <v>2316</v>
      </c>
      <c r="B2317">
        <v>153.253726</v>
      </c>
      <c r="C2317">
        <v>5.619796</v>
      </c>
      <c r="D2317">
        <v>153.75495000000001</v>
      </c>
      <c r="E2317">
        <v>6.5942340000000002</v>
      </c>
    </row>
    <row r="2318" spans="1:9" x14ac:dyDescent="0.25">
      <c r="A2318">
        <v>2317</v>
      </c>
      <c r="B2318">
        <v>153.253726</v>
      </c>
      <c r="C2318">
        <v>5.619796</v>
      </c>
      <c r="D2318">
        <v>153.75495000000001</v>
      </c>
      <c r="E2318">
        <v>6.5942340000000002</v>
      </c>
    </row>
    <row r="2319" spans="1:9" x14ac:dyDescent="0.25">
      <c r="A2319">
        <v>2318</v>
      </c>
      <c r="B2319">
        <v>153.253726</v>
      </c>
      <c r="C2319">
        <v>5.619796</v>
      </c>
      <c r="D2319">
        <v>153.75495000000001</v>
      </c>
      <c r="E2319">
        <v>6.5942340000000002</v>
      </c>
    </row>
    <row r="2320" spans="1:9" x14ac:dyDescent="0.25">
      <c r="A2320">
        <v>2319</v>
      </c>
      <c r="B2320">
        <v>153.253726</v>
      </c>
      <c r="C2320">
        <v>5.619796</v>
      </c>
      <c r="D2320">
        <v>153.75495000000001</v>
      </c>
      <c r="E2320">
        <v>6.5942340000000002</v>
      </c>
    </row>
    <row r="2321" spans="1:9" x14ac:dyDescent="0.25">
      <c r="A2321">
        <v>2320</v>
      </c>
      <c r="B2321">
        <v>153.253726</v>
      </c>
      <c r="C2321">
        <v>5.619796</v>
      </c>
    </row>
    <row r="2322" spans="1:9" x14ac:dyDescent="0.25">
      <c r="A2322">
        <v>2321</v>
      </c>
    </row>
    <row r="2323" spans="1:9" x14ac:dyDescent="0.25">
      <c r="A2323">
        <v>2322</v>
      </c>
      <c r="F2323">
        <v>151.39066500000001</v>
      </c>
      <c r="G2323">
        <v>4.8443370000000003</v>
      </c>
    </row>
    <row r="2324" spans="1:9" x14ac:dyDescent="0.25">
      <c r="A2324">
        <v>2323</v>
      </c>
      <c r="F2324">
        <v>151.39066500000001</v>
      </c>
      <c r="G2324">
        <v>4.8443370000000003</v>
      </c>
      <c r="H2324">
        <v>150.967502</v>
      </c>
      <c r="I2324">
        <v>7.6780099999999996</v>
      </c>
    </row>
    <row r="2325" spans="1:9" x14ac:dyDescent="0.25">
      <c r="A2325">
        <v>2324</v>
      </c>
      <c r="F2325">
        <v>151.39066500000001</v>
      </c>
      <c r="G2325">
        <v>4.8443370000000003</v>
      </c>
      <c r="H2325">
        <v>150.967502</v>
      </c>
      <c r="I2325">
        <v>7.6780099999999996</v>
      </c>
    </row>
    <row r="2326" spans="1:9" x14ac:dyDescent="0.25">
      <c r="A2326">
        <v>2325</v>
      </c>
      <c r="F2326">
        <v>151.39066500000001</v>
      </c>
      <c r="G2326">
        <v>4.8443370000000003</v>
      </c>
      <c r="H2326">
        <v>150.967502</v>
      </c>
      <c r="I2326">
        <v>7.6780099999999996</v>
      </c>
    </row>
    <row r="2327" spans="1:9" x14ac:dyDescent="0.25">
      <c r="A2327">
        <v>2326</v>
      </c>
      <c r="F2327">
        <v>151.39066500000001</v>
      </c>
      <c r="G2327">
        <v>4.8443370000000003</v>
      </c>
      <c r="H2327">
        <v>150.967502</v>
      </c>
      <c r="I2327">
        <v>7.6780099999999996</v>
      </c>
    </row>
    <row r="2328" spans="1:9" x14ac:dyDescent="0.25">
      <c r="A2328">
        <v>2327</v>
      </c>
      <c r="F2328">
        <v>151.39066500000001</v>
      </c>
      <c r="G2328">
        <v>4.8443370000000003</v>
      </c>
      <c r="H2328">
        <v>150.967502</v>
      </c>
      <c r="I2328">
        <v>7.6780099999999996</v>
      </c>
    </row>
    <row r="2329" spans="1:9" x14ac:dyDescent="0.25">
      <c r="A2329">
        <v>2328</v>
      </c>
      <c r="F2329">
        <v>151.39066500000001</v>
      </c>
      <c r="G2329">
        <v>4.8443370000000003</v>
      </c>
      <c r="H2329">
        <v>150.967502</v>
      </c>
      <c r="I2329">
        <v>7.6780099999999996</v>
      </c>
    </row>
    <row r="2330" spans="1:9" x14ac:dyDescent="0.25">
      <c r="A2330">
        <v>2329</v>
      </c>
      <c r="F2330">
        <v>151.39066500000001</v>
      </c>
      <c r="G2330">
        <v>4.8443370000000003</v>
      </c>
      <c r="H2330">
        <v>150.967502</v>
      </c>
      <c r="I2330">
        <v>7.6780099999999996</v>
      </c>
    </row>
    <row r="2331" spans="1:9" x14ac:dyDescent="0.25">
      <c r="A2331">
        <v>2330</v>
      </c>
      <c r="H2331">
        <v>150.967502</v>
      </c>
      <c r="I2331">
        <v>7.6780099999999996</v>
      </c>
    </row>
    <row r="2332" spans="1:9" x14ac:dyDescent="0.25">
      <c r="A2332">
        <v>2331</v>
      </c>
    </row>
    <row r="2333" spans="1:9" x14ac:dyDescent="0.25">
      <c r="A2333">
        <v>2332</v>
      </c>
    </row>
    <row r="2334" spans="1:9" x14ac:dyDescent="0.25">
      <c r="A2334">
        <v>2333</v>
      </c>
    </row>
    <row r="2335" spans="1:9" x14ac:dyDescent="0.25">
      <c r="A2335">
        <v>2334</v>
      </c>
      <c r="B2335">
        <v>119.66206200000001</v>
      </c>
      <c r="C2335">
        <v>3.8654679999999999</v>
      </c>
    </row>
    <row r="2336" spans="1:9" x14ac:dyDescent="0.25">
      <c r="A2336">
        <v>2335</v>
      </c>
      <c r="B2336">
        <v>119.64904200000001</v>
      </c>
      <c r="C2336">
        <v>3.8371360000000001</v>
      </c>
      <c r="D2336">
        <v>119.12740100000001</v>
      </c>
      <c r="E2336">
        <v>5.6613600000000002</v>
      </c>
    </row>
    <row r="2337" spans="1:9" x14ac:dyDescent="0.25">
      <c r="A2337">
        <v>2336</v>
      </c>
      <c r="B2337">
        <v>119.70606800000002</v>
      </c>
      <c r="C2337">
        <v>3.860312</v>
      </c>
      <c r="D2337">
        <v>119.09125700000001</v>
      </c>
      <c r="E2337">
        <v>5.6851609999999999</v>
      </c>
    </row>
    <row r="2338" spans="1:9" x14ac:dyDescent="0.25">
      <c r="A2338">
        <v>2337</v>
      </c>
      <c r="B2338">
        <v>119.68362200000001</v>
      </c>
      <c r="C2338">
        <v>3.8331249999999999</v>
      </c>
      <c r="D2338">
        <v>119.116568</v>
      </c>
      <c r="E2338">
        <v>5.6655259999999998</v>
      </c>
    </row>
    <row r="2339" spans="1:9" x14ac:dyDescent="0.25">
      <c r="A2339">
        <v>2338</v>
      </c>
      <c r="B2339">
        <v>119.65857100000001</v>
      </c>
      <c r="C2339">
        <v>3.9833259999999999</v>
      </c>
      <c r="D2339">
        <v>119.124224</v>
      </c>
      <c r="E2339">
        <v>5.6218300000000001</v>
      </c>
    </row>
    <row r="2340" spans="1:9" x14ac:dyDescent="0.25">
      <c r="A2340">
        <v>2339</v>
      </c>
      <c r="B2340">
        <v>119.661383</v>
      </c>
      <c r="C2340">
        <v>4.0311360000000001</v>
      </c>
      <c r="D2340">
        <v>119.15443200000001</v>
      </c>
      <c r="E2340">
        <v>5.6594850000000001</v>
      </c>
    </row>
    <row r="2341" spans="1:9" x14ac:dyDescent="0.25">
      <c r="A2341">
        <v>2340</v>
      </c>
      <c r="B2341">
        <v>119.66206200000001</v>
      </c>
      <c r="C2341">
        <v>3.8654679999999999</v>
      </c>
      <c r="D2341">
        <v>119.09016200000001</v>
      </c>
      <c r="E2341">
        <v>5.7003159999999999</v>
      </c>
    </row>
    <row r="2342" spans="1:9" x14ac:dyDescent="0.25">
      <c r="A2342">
        <v>2341</v>
      </c>
      <c r="D2342">
        <v>119.12740100000001</v>
      </c>
      <c r="E2342">
        <v>5.6613600000000002</v>
      </c>
    </row>
    <row r="2343" spans="1:9" x14ac:dyDescent="0.25">
      <c r="A2343">
        <v>2342</v>
      </c>
      <c r="D2343">
        <v>119.12740100000001</v>
      </c>
      <c r="E2343">
        <v>5.6613600000000002</v>
      </c>
      <c r="F2343">
        <v>118.244741</v>
      </c>
      <c r="G2343">
        <v>2.824274</v>
      </c>
      <c r="H2343">
        <v>118.39087900000001</v>
      </c>
      <c r="I2343">
        <v>6.9170199999999999</v>
      </c>
    </row>
    <row r="2344" spans="1:9" x14ac:dyDescent="0.25">
      <c r="A2344">
        <v>2343</v>
      </c>
      <c r="F2344">
        <v>118.22724300000002</v>
      </c>
      <c r="G2344">
        <v>2.82667</v>
      </c>
      <c r="H2344">
        <v>118.40410800000001</v>
      </c>
      <c r="I2344">
        <v>6.8509830000000003</v>
      </c>
    </row>
    <row r="2345" spans="1:9" x14ac:dyDescent="0.25">
      <c r="A2345">
        <v>2344</v>
      </c>
      <c r="F2345">
        <v>118.23995000000001</v>
      </c>
      <c r="G2345">
        <v>2.8402099999999999</v>
      </c>
      <c r="H2345">
        <v>118.413534</v>
      </c>
      <c r="I2345">
        <v>6.8555140000000003</v>
      </c>
    </row>
    <row r="2346" spans="1:9" x14ac:dyDescent="0.25">
      <c r="A2346">
        <v>2345</v>
      </c>
      <c r="F2346">
        <v>118.209845</v>
      </c>
      <c r="G2346">
        <v>2.8580739999999998</v>
      </c>
      <c r="H2346">
        <v>118.43639900000001</v>
      </c>
      <c r="I2346">
        <v>6.8563989999999997</v>
      </c>
    </row>
    <row r="2347" spans="1:9" x14ac:dyDescent="0.25">
      <c r="A2347">
        <v>2346</v>
      </c>
      <c r="F2347">
        <v>118.22443200000001</v>
      </c>
      <c r="G2347">
        <v>2.7402160000000002</v>
      </c>
      <c r="H2347">
        <v>118.433119</v>
      </c>
      <c r="I2347">
        <v>6.8434819999999998</v>
      </c>
    </row>
    <row r="2348" spans="1:9" x14ac:dyDescent="0.25">
      <c r="A2348">
        <v>2347</v>
      </c>
      <c r="F2348">
        <v>118.19859500000001</v>
      </c>
      <c r="G2348">
        <v>2.6997490000000002</v>
      </c>
      <c r="H2348">
        <v>118.42504300000002</v>
      </c>
      <c r="I2348">
        <v>6.887804</v>
      </c>
    </row>
    <row r="2349" spans="1:9" x14ac:dyDescent="0.25">
      <c r="A2349">
        <v>2348</v>
      </c>
      <c r="F2349">
        <v>118.244741</v>
      </c>
      <c r="G2349">
        <v>2.824274</v>
      </c>
      <c r="H2349">
        <v>118.39087900000001</v>
      </c>
      <c r="I2349">
        <v>6.9170199999999999</v>
      </c>
    </row>
    <row r="2350" spans="1:9" x14ac:dyDescent="0.25">
      <c r="A2350">
        <v>2349</v>
      </c>
      <c r="F2350">
        <v>118.244741</v>
      </c>
      <c r="G2350">
        <v>2.824274</v>
      </c>
      <c r="H2350">
        <v>118.39087900000001</v>
      </c>
      <c r="I2350">
        <v>6.9170199999999999</v>
      </c>
    </row>
    <row r="2351" spans="1:9" x14ac:dyDescent="0.25">
      <c r="A2351">
        <v>2350</v>
      </c>
    </row>
    <row r="2352" spans="1:9" x14ac:dyDescent="0.25">
      <c r="A2352">
        <v>2351</v>
      </c>
    </row>
    <row r="2353" spans="1:9" x14ac:dyDescent="0.25">
      <c r="A2353">
        <v>2352</v>
      </c>
    </row>
    <row r="2354" spans="1:9" x14ac:dyDescent="0.25">
      <c r="A2354">
        <v>2353</v>
      </c>
    </row>
    <row r="2355" spans="1:9" x14ac:dyDescent="0.25">
      <c r="A2355">
        <v>2354</v>
      </c>
    </row>
    <row r="2356" spans="1:9" x14ac:dyDescent="0.25">
      <c r="A2356">
        <v>2355</v>
      </c>
      <c r="D2356">
        <v>90.219231000000008</v>
      </c>
      <c r="E2356">
        <v>6.1947679999999998</v>
      </c>
    </row>
    <row r="2357" spans="1:9" x14ac:dyDescent="0.25">
      <c r="A2357">
        <v>2356</v>
      </c>
      <c r="D2357">
        <v>90.142151000000013</v>
      </c>
      <c r="E2357">
        <v>6.2081010000000001</v>
      </c>
    </row>
    <row r="2358" spans="1:9" x14ac:dyDescent="0.25">
      <c r="A2358">
        <v>2357</v>
      </c>
      <c r="D2358">
        <v>90.177879000000004</v>
      </c>
      <c r="E2358">
        <v>6.2134650000000002</v>
      </c>
    </row>
    <row r="2359" spans="1:9" x14ac:dyDescent="0.25">
      <c r="A2359">
        <v>2358</v>
      </c>
      <c r="B2359">
        <v>86.362671000000006</v>
      </c>
      <c r="C2359">
        <v>5.2775259999999999</v>
      </c>
      <c r="D2359">
        <v>90.185743000000002</v>
      </c>
      <c r="E2359">
        <v>6.1926329999999998</v>
      </c>
    </row>
    <row r="2360" spans="1:9" x14ac:dyDescent="0.25">
      <c r="A2360">
        <v>2359</v>
      </c>
      <c r="B2360">
        <v>86.359858000000003</v>
      </c>
      <c r="C2360">
        <v>5.2704430000000002</v>
      </c>
      <c r="D2360">
        <v>90.143246000000005</v>
      </c>
      <c r="E2360">
        <v>6.1577390000000003</v>
      </c>
    </row>
    <row r="2361" spans="1:9" x14ac:dyDescent="0.25">
      <c r="A2361">
        <v>2360</v>
      </c>
      <c r="B2361">
        <v>86.371938999999998</v>
      </c>
      <c r="C2361">
        <v>5.290025</v>
      </c>
      <c r="D2361">
        <v>90.219231000000008</v>
      </c>
      <c r="E2361">
        <v>6.1947679999999998</v>
      </c>
    </row>
    <row r="2362" spans="1:9" x14ac:dyDescent="0.25">
      <c r="A2362">
        <v>2361</v>
      </c>
      <c r="B2362">
        <v>86.374075000000005</v>
      </c>
      <c r="C2362">
        <v>5.3188259999999996</v>
      </c>
      <c r="D2362">
        <v>90.219231000000008</v>
      </c>
      <c r="E2362">
        <v>6.1947679999999998</v>
      </c>
    </row>
    <row r="2363" spans="1:9" x14ac:dyDescent="0.25">
      <c r="A2363">
        <v>2362</v>
      </c>
      <c r="B2363">
        <v>86.347254000000007</v>
      </c>
      <c r="C2363">
        <v>5.3221590000000001</v>
      </c>
    </row>
    <row r="2364" spans="1:9" x14ac:dyDescent="0.25">
      <c r="A2364">
        <v>2363</v>
      </c>
      <c r="B2364">
        <v>86.362671000000006</v>
      </c>
      <c r="C2364">
        <v>5.2775259999999999</v>
      </c>
    </row>
    <row r="2365" spans="1:9" x14ac:dyDescent="0.25">
      <c r="A2365">
        <v>2364</v>
      </c>
      <c r="F2365">
        <v>85.74140100000001</v>
      </c>
      <c r="G2365">
        <v>5.0297790000000004</v>
      </c>
      <c r="H2365">
        <v>85.063313000000008</v>
      </c>
      <c r="I2365">
        <v>8.1917950000000008</v>
      </c>
    </row>
    <row r="2366" spans="1:9" x14ac:dyDescent="0.25">
      <c r="A2366">
        <v>2365</v>
      </c>
      <c r="F2366">
        <v>85.710987000000003</v>
      </c>
      <c r="G2366">
        <v>5.0587359999999997</v>
      </c>
      <c r="H2366">
        <v>85.063313000000008</v>
      </c>
      <c r="I2366">
        <v>8.1917950000000008</v>
      </c>
    </row>
    <row r="2367" spans="1:9" x14ac:dyDescent="0.25">
      <c r="A2367">
        <v>2366</v>
      </c>
      <c r="F2367">
        <v>85.764786000000015</v>
      </c>
      <c r="G2367">
        <v>5.0312380000000001</v>
      </c>
      <c r="H2367">
        <v>85.08721700000001</v>
      </c>
      <c r="I2367">
        <v>8.1657550000000008</v>
      </c>
    </row>
    <row r="2368" spans="1:9" x14ac:dyDescent="0.25">
      <c r="A2368">
        <v>2367</v>
      </c>
      <c r="F2368">
        <v>85.773587000000006</v>
      </c>
      <c r="G2368">
        <v>5.052486</v>
      </c>
      <c r="H2368">
        <v>85.122060000000005</v>
      </c>
      <c r="I2368">
        <v>8.1859099999999998</v>
      </c>
    </row>
    <row r="2369" spans="1:9" x14ac:dyDescent="0.25">
      <c r="A2369">
        <v>2368</v>
      </c>
      <c r="F2369">
        <v>85.71957900000001</v>
      </c>
      <c r="G2369">
        <v>4.9904580000000003</v>
      </c>
      <c r="H2369">
        <v>85.123259000000004</v>
      </c>
      <c r="I2369">
        <v>8.1799730000000004</v>
      </c>
    </row>
    <row r="2370" spans="1:9" x14ac:dyDescent="0.25">
      <c r="A2370">
        <v>2369</v>
      </c>
      <c r="F2370">
        <v>85.74140100000001</v>
      </c>
      <c r="G2370">
        <v>5.0297790000000004</v>
      </c>
      <c r="H2370">
        <v>85.122320000000002</v>
      </c>
      <c r="I2370">
        <v>8.1858050000000002</v>
      </c>
    </row>
    <row r="2371" spans="1:9" x14ac:dyDescent="0.25">
      <c r="A2371">
        <v>2370</v>
      </c>
      <c r="F2371">
        <v>85.74140100000001</v>
      </c>
      <c r="G2371">
        <v>5.0297790000000004</v>
      </c>
      <c r="H2371">
        <v>85.063313000000008</v>
      </c>
      <c r="I2371">
        <v>8.1917950000000008</v>
      </c>
    </row>
    <row r="2372" spans="1:9" x14ac:dyDescent="0.25">
      <c r="A2372">
        <v>2371</v>
      </c>
    </row>
    <row r="2373" spans="1:9" x14ac:dyDescent="0.25">
      <c r="A2373">
        <v>2372</v>
      </c>
    </row>
    <row r="2374" spans="1:9" x14ac:dyDescent="0.25">
      <c r="A2374">
        <v>2373</v>
      </c>
    </row>
    <row r="2375" spans="1:9" x14ac:dyDescent="0.25">
      <c r="A2375">
        <v>2374</v>
      </c>
    </row>
    <row r="2376" spans="1:9" x14ac:dyDescent="0.25">
      <c r="A2376">
        <v>2375</v>
      </c>
    </row>
    <row r="2377" spans="1:9" x14ac:dyDescent="0.25">
      <c r="A2377">
        <v>2376</v>
      </c>
      <c r="D2377">
        <v>62.450226000000015</v>
      </c>
      <c r="E2377">
        <v>6.4088029999999998</v>
      </c>
    </row>
    <row r="2378" spans="1:9" x14ac:dyDescent="0.25">
      <c r="A2378">
        <v>2377</v>
      </c>
      <c r="D2378">
        <v>62.484749000000015</v>
      </c>
      <c r="E2378">
        <v>6.3794890000000004</v>
      </c>
    </row>
    <row r="2379" spans="1:9" x14ac:dyDescent="0.25">
      <c r="A2379">
        <v>2378</v>
      </c>
      <c r="D2379">
        <v>62.447334000000012</v>
      </c>
      <c r="E2379">
        <v>6.3958560000000002</v>
      </c>
    </row>
    <row r="2380" spans="1:9" x14ac:dyDescent="0.25">
      <c r="A2380">
        <v>2379</v>
      </c>
      <c r="B2380">
        <v>58.32613700000001</v>
      </c>
      <c r="C2380">
        <v>5.2862330000000002</v>
      </c>
      <c r="D2380">
        <v>62.420280000000012</v>
      </c>
      <c r="E2380">
        <v>6.3440690000000002</v>
      </c>
    </row>
    <row r="2381" spans="1:9" x14ac:dyDescent="0.25">
      <c r="A2381">
        <v>2380</v>
      </c>
      <c r="B2381">
        <v>58.340874000000014</v>
      </c>
      <c r="C2381">
        <v>5.2181839999999999</v>
      </c>
      <c r="D2381">
        <v>62.420280000000012</v>
      </c>
      <c r="E2381">
        <v>6.3440690000000002</v>
      </c>
    </row>
    <row r="2382" spans="1:9" x14ac:dyDescent="0.25">
      <c r="A2382">
        <v>2381</v>
      </c>
      <c r="B2382">
        <v>58.351822000000013</v>
      </c>
      <c r="C2382">
        <v>5.2436040000000004</v>
      </c>
      <c r="D2382">
        <v>62.394707000000011</v>
      </c>
      <c r="E2382">
        <v>6.3452279999999996</v>
      </c>
    </row>
    <row r="2383" spans="1:9" x14ac:dyDescent="0.25">
      <c r="A2383">
        <v>2382</v>
      </c>
      <c r="B2383">
        <v>58.357082000000013</v>
      </c>
      <c r="C2383">
        <v>5.2486569999999997</v>
      </c>
      <c r="D2383">
        <v>62.450226000000015</v>
      </c>
      <c r="E2383">
        <v>6.4088029999999998</v>
      </c>
    </row>
    <row r="2384" spans="1:9" x14ac:dyDescent="0.25">
      <c r="A2384">
        <v>2383</v>
      </c>
      <c r="B2384">
        <v>58.347137000000011</v>
      </c>
      <c r="C2384">
        <v>5.3136530000000004</v>
      </c>
    </row>
    <row r="2385" spans="1:9" x14ac:dyDescent="0.25">
      <c r="A2385">
        <v>2384</v>
      </c>
      <c r="B2385">
        <v>58.32613700000001</v>
      </c>
      <c r="C2385">
        <v>5.2862330000000002</v>
      </c>
    </row>
    <row r="2386" spans="1:9" x14ac:dyDescent="0.25">
      <c r="A2386">
        <v>2385</v>
      </c>
    </row>
    <row r="2387" spans="1:9" x14ac:dyDescent="0.25">
      <c r="A2387">
        <v>2386</v>
      </c>
      <c r="F2387">
        <v>55.92190200000001</v>
      </c>
      <c r="G2387">
        <v>4.2660270000000002</v>
      </c>
      <c r="H2387">
        <v>56.088528000000011</v>
      </c>
      <c r="I2387">
        <v>7.4400089999999999</v>
      </c>
    </row>
    <row r="2388" spans="1:9" x14ac:dyDescent="0.25">
      <c r="A2388">
        <v>2387</v>
      </c>
      <c r="F2388">
        <v>55.93727100000001</v>
      </c>
      <c r="G2388">
        <v>4.292815</v>
      </c>
      <c r="H2388">
        <v>56.103947000000012</v>
      </c>
      <c r="I2388">
        <v>7.4136420000000003</v>
      </c>
    </row>
    <row r="2389" spans="1:9" x14ac:dyDescent="0.25">
      <c r="A2389">
        <v>2388</v>
      </c>
      <c r="F2389">
        <v>55.952587000000008</v>
      </c>
      <c r="G2389">
        <v>4.3145499999999997</v>
      </c>
      <c r="H2389">
        <v>56.124050000000011</v>
      </c>
      <c r="I2389">
        <v>7.40259</v>
      </c>
    </row>
    <row r="2390" spans="1:9" x14ac:dyDescent="0.25">
      <c r="A2390">
        <v>2389</v>
      </c>
      <c r="F2390">
        <v>55.877064000000011</v>
      </c>
      <c r="G2390">
        <v>4.2567640000000004</v>
      </c>
      <c r="H2390">
        <v>56.109211000000009</v>
      </c>
      <c r="I2390">
        <v>7.4621120000000003</v>
      </c>
    </row>
    <row r="2391" spans="1:9" x14ac:dyDescent="0.25">
      <c r="A2391">
        <v>2390</v>
      </c>
      <c r="F2391">
        <v>55.868538000000008</v>
      </c>
      <c r="G2391">
        <v>4.2472909999999997</v>
      </c>
      <c r="H2391">
        <v>56.125946000000013</v>
      </c>
      <c r="I2391">
        <v>7.5042689999999999</v>
      </c>
    </row>
    <row r="2392" spans="1:9" x14ac:dyDescent="0.25">
      <c r="A2392">
        <v>2391</v>
      </c>
      <c r="F2392">
        <v>55.897591000000013</v>
      </c>
      <c r="G2392">
        <v>4.1846100000000002</v>
      </c>
      <c r="H2392">
        <v>56.13925900000001</v>
      </c>
      <c r="I2392">
        <v>7.4270620000000003</v>
      </c>
    </row>
    <row r="2393" spans="1:9" x14ac:dyDescent="0.25">
      <c r="A2393">
        <v>2392</v>
      </c>
      <c r="F2393">
        <v>55.92190200000001</v>
      </c>
      <c r="G2393">
        <v>4.2660270000000002</v>
      </c>
      <c r="H2393">
        <v>56.088528000000011</v>
      </c>
      <c r="I2393">
        <v>7.4400089999999999</v>
      </c>
    </row>
    <row r="2394" spans="1:9" x14ac:dyDescent="0.25">
      <c r="A2394">
        <v>2393</v>
      </c>
    </row>
    <row r="2395" spans="1:9" x14ac:dyDescent="0.25">
      <c r="A2395">
        <v>2394</v>
      </c>
      <c r="D2395">
        <v>34.673553000000013</v>
      </c>
      <c r="E2395">
        <v>6.908512</v>
      </c>
    </row>
    <row r="2396" spans="1:9" x14ac:dyDescent="0.25">
      <c r="A2396">
        <v>2395</v>
      </c>
      <c r="D2396">
        <v>34.673923000000016</v>
      </c>
      <c r="E2396">
        <v>6.8778300000000003</v>
      </c>
    </row>
    <row r="2397" spans="1:9" x14ac:dyDescent="0.25">
      <c r="A2397">
        <v>2396</v>
      </c>
      <c r="D2397">
        <v>34.681869000000013</v>
      </c>
      <c r="E2397">
        <v>6.9160380000000004</v>
      </c>
    </row>
    <row r="2398" spans="1:9" x14ac:dyDescent="0.25">
      <c r="A2398">
        <v>2397</v>
      </c>
      <c r="D2398">
        <v>34.66260900000001</v>
      </c>
      <c r="E2398">
        <v>6.9062489999999999</v>
      </c>
    </row>
    <row r="2399" spans="1:9" x14ac:dyDescent="0.25">
      <c r="A2399">
        <v>2398</v>
      </c>
      <c r="B2399">
        <v>31.105385000000012</v>
      </c>
      <c r="C2399">
        <v>5.5870059999999997</v>
      </c>
      <c r="D2399">
        <v>34.611452000000014</v>
      </c>
      <c r="E2399">
        <v>6.8784609999999997</v>
      </c>
    </row>
    <row r="2400" spans="1:9" x14ac:dyDescent="0.25">
      <c r="A2400">
        <v>2399</v>
      </c>
      <c r="B2400">
        <v>31.073439000000008</v>
      </c>
      <c r="C2400">
        <v>5.6010059999999999</v>
      </c>
      <c r="D2400">
        <v>34.607452000000009</v>
      </c>
      <c r="E2400">
        <v>6.8696719999999996</v>
      </c>
    </row>
    <row r="2401" spans="1:11" x14ac:dyDescent="0.25">
      <c r="A2401">
        <v>2400</v>
      </c>
      <c r="B2401">
        <v>31.070070000000015</v>
      </c>
      <c r="C2401">
        <v>5.5844269999999998</v>
      </c>
      <c r="D2401">
        <v>34.625294000000011</v>
      </c>
      <c r="E2401">
        <v>6.8534100000000002</v>
      </c>
    </row>
    <row r="2402" spans="1:11" x14ac:dyDescent="0.25">
      <c r="A2402">
        <v>2401</v>
      </c>
      <c r="B2402">
        <v>31.078072000000013</v>
      </c>
      <c r="C2402">
        <v>5.6040049999999999</v>
      </c>
      <c r="D2402">
        <v>34.673553000000013</v>
      </c>
      <c r="E2402">
        <v>6.908512</v>
      </c>
    </row>
    <row r="2403" spans="1:11" x14ac:dyDescent="0.25">
      <c r="A2403">
        <v>2402</v>
      </c>
      <c r="B2403">
        <v>31.094597000000007</v>
      </c>
      <c r="C2403">
        <v>5.6141629999999996</v>
      </c>
      <c r="D2403">
        <v>34.673553000000013</v>
      </c>
      <c r="E2403">
        <v>6.908512</v>
      </c>
    </row>
    <row r="2404" spans="1:11" x14ac:dyDescent="0.25">
      <c r="A2404">
        <v>2403</v>
      </c>
      <c r="B2404">
        <v>31.095911000000015</v>
      </c>
      <c r="C2404">
        <v>5.595269</v>
      </c>
    </row>
    <row r="2405" spans="1:11" x14ac:dyDescent="0.25">
      <c r="A2405">
        <v>2404</v>
      </c>
      <c r="B2405">
        <v>31.105385000000012</v>
      </c>
      <c r="C2405">
        <v>5.5870059999999997</v>
      </c>
    </row>
    <row r="2406" spans="1:11" x14ac:dyDescent="0.25">
      <c r="A2406">
        <v>2405</v>
      </c>
      <c r="B2406">
        <v>31.105385000000012</v>
      </c>
      <c r="C2406">
        <v>5.5870059999999997</v>
      </c>
    </row>
    <row r="2407" spans="1:11" x14ac:dyDescent="0.25">
      <c r="A2407">
        <v>2406</v>
      </c>
      <c r="H2407">
        <v>29.743935000000008</v>
      </c>
      <c r="I2407">
        <v>7.6042630000000004</v>
      </c>
    </row>
    <row r="2408" spans="1:11" x14ac:dyDescent="0.25">
      <c r="A2408">
        <v>2407</v>
      </c>
      <c r="H2408">
        <v>29.743935000000008</v>
      </c>
      <c r="I2408">
        <v>7.6042630000000004</v>
      </c>
      <c r="J2408">
        <v>39.000736000000011</v>
      </c>
      <c r="K2408">
        <v>13.428782</v>
      </c>
    </row>
    <row r="2409" spans="1:11" x14ac:dyDescent="0.25">
      <c r="A2409">
        <v>2408</v>
      </c>
    </row>
    <row r="2410" spans="1:11" x14ac:dyDescent="0.25">
      <c r="A2410">
        <v>2409</v>
      </c>
    </row>
    <row r="2411" spans="1:11" x14ac:dyDescent="0.25">
      <c r="A2411">
        <v>2410</v>
      </c>
    </row>
    <row r="2412" spans="1:11" x14ac:dyDescent="0.25">
      <c r="A2412">
        <v>2411</v>
      </c>
    </row>
    <row r="2413" spans="1:11" x14ac:dyDescent="0.25">
      <c r="A2413">
        <v>2412</v>
      </c>
    </row>
    <row r="2414" spans="1:11" x14ac:dyDescent="0.25">
      <c r="A2414">
        <v>2413</v>
      </c>
    </row>
    <row r="2415" spans="1:11" x14ac:dyDescent="0.25">
      <c r="A2415">
        <v>2414</v>
      </c>
    </row>
    <row r="2416" spans="1:1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1" x14ac:dyDescent="0.25">
      <c r="A2433">
        <v>2432</v>
      </c>
    </row>
    <row r="2434" spans="1:11" x14ac:dyDescent="0.25">
      <c r="A2434">
        <v>2433</v>
      </c>
    </row>
    <row r="2435" spans="1:11" x14ac:dyDescent="0.25">
      <c r="A2435">
        <v>2434</v>
      </c>
    </row>
    <row r="2436" spans="1:11" x14ac:dyDescent="0.25">
      <c r="A2436">
        <v>2435</v>
      </c>
    </row>
    <row r="2437" spans="1:11" x14ac:dyDescent="0.25">
      <c r="A2437">
        <v>2436</v>
      </c>
    </row>
    <row r="2438" spans="1:11" x14ac:dyDescent="0.25">
      <c r="A2438">
        <v>2437</v>
      </c>
    </row>
    <row r="2439" spans="1:11" x14ac:dyDescent="0.25">
      <c r="A2439">
        <v>2438</v>
      </c>
    </row>
    <row r="2440" spans="1:11" x14ac:dyDescent="0.25">
      <c r="A2440">
        <v>2439</v>
      </c>
    </row>
    <row r="2441" spans="1:11" x14ac:dyDescent="0.25">
      <c r="A2441">
        <v>2440</v>
      </c>
      <c r="J2441">
        <v>39.318245000000012</v>
      </c>
      <c r="K2441">
        <v>13.468411</v>
      </c>
    </row>
    <row r="2442" spans="1:11" x14ac:dyDescent="0.25">
      <c r="A2442">
        <v>2441</v>
      </c>
      <c r="D2442">
        <v>47.874981000000012</v>
      </c>
      <c r="E2442">
        <v>6.4556430000000002</v>
      </c>
    </row>
    <row r="2443" spans="1:11" x14ac:dyDescent="0.25">
      <c r="A2443">
        <v>2442</v>
      </c>
      <c r="D2443">
        <v>47.898876000000008</v>
      </c>
      <c r="E2443">
        <v>6.4678000000000004</v>
      </c>
    </row>
    <row r="2444" spans="1:11" x14ac:dyDescent="0.25">
      <c r="A2444">
        <v>2443</v>
      </c>
      <c r="B2444">
        <v>50.189327000000013</v>
      </c>
      <c r="C2444">
        <v>7.9327709999999998</v>
      </c>
      <c r="D2444">
        <v>47.851036000000015</v>
      </c>
      <c r="E2444">
        <v>6.4835880000000001</v>
      </c>
    </row>
    <row r="2445" spans="1:11" x14ac:dyDescent="0.25">
      <c r="A2445">
        <v>2444</v>
      </c>
      <c r="B2445">
        <v>50.211117000000009</v>
      </c>
      <c r="C2445">
        <v>7.9279820000000001</v>
      </c>
      <c r="D2445">
        <v>47.84356300000001</v>
      </c>
      <c r="E2445">
        <v>6.4756410000000004</v>
      </c>
    </row>
    <row r="2446" spans="1:11" x14ac:dyDescent="0.25">
      <c r="A2446">
        <v>2445</v>
      </c>
      <c r="B2446">
        <v>50.207325000000012</v>
      </c>
      <c r="C2446">
        <v>7.9410340000000001</v>
      </c>
      <c r="D2446">
        <v>47.847088000000014</v>
      </c>
      <c r="E2446">
        <v>6.4794299999999998</v>
      </c>
    </row>
    <row r="2447" spans="1:11" x14ac:dyDescent="0.25">
      <c r="A2447">
        <v>2446</v>
      </c>
      <c r="B2447">
        <v>50.230957000000011</v>
      </c>
      <c r="C2447">
        <v>7.9192989999999996</v>
      </c>
      <c r="D2447">
        <v>47.87808600000001</v>
      </c>
      <c r="E2447">
        <v>6.4551160000000003</v>
      </c>
    </row>
    <row r="2448" spans="1:11" x14ac:dyDescent="0.25">
      <c r="A2448">
        <v>2447</v>
      </c>
      <c r="B2448">
        <v>50.211956000000015</v>
      </c>
      <c r="C2448">
        <v>7.8895629999999999</v>
      </c>
      <c r="D2448">
        <v>47.890400000000014</v>
      </c>
      <c r="E2448">
        <v>6.4422220000000001</v>
      </c>
    </row>
    <row r="2449" spans="1:9" x14ac:dyDescent="0.25">
      <c r="A2449">
        <v>2448</v>
      </c>
      <c r="B2449">
        <v>50.223534000000015</v>
      </c>
      <c r="C2449">
        <v>7.9105619999999996</v>
      </c>
      <c r="D2449">
        <v>47.922295000000013</v>
      </c>
      <c r="E2449">
        <v>6.4558</v>
      </c>
    </row>
    <row r="2450" spans="1:9" x14ac:dyDescent="0.25">
      <c r="A2450">
        <v>2449</v>
      </c>
      <c r="B2450">
        <v>50.22242700000001</v>
      </c>
      <c r="C2450">
        <v>7.9024049999999999</v>
      </c>
      <c r="D2450">
        <v>47.935081000000011</v>
      </c>
      <c r="E2450">
        <v>6.3954880000000003</v>
      </c>
    </row>
    <row r="2451" spans="1:9" x14ac:dyDescent="0.25">
      <c r="A2451">
        <v>2450</v>
      </c>
      <c r="B2451">
        <v>50.180904000000012</v>
      </c>
      <c r="C2451">
        <v>7.9429809999999996</v>
      </c>
      <c r="D2451">
        <v>47.874981000000012</v>
      </c>
      <c r="E2451">
        <v>6.4556430000000002</v>
      </c>
    </row>
    <row r="2452" spans="1:9" x14ac:dyDescent="0.25">
      <c r="A2452">
        <v>2451</v>
      </c>
      <c r="B2452">
        <v>50.15127600000001</v>
      </c>
      <c r="C2452">
        <v>7.9620850000000001</v>
      </c>
      <c r="F2452">
        <v>47.783932000000014</v>
      </c>
      <c r="G2452">
        <v>8.5365789999999997</v>
      </c>
      <c r="H2452">
        <v>47.64525600000001</v>
      </c>
      <c r="I2452">
        <v>5.1347160000000001</v>
      </c>
    </row>
    <row r="2453" spans="1:9" x14ac:dyDescent="0.25">
      <c r="A2453">
        <v>2452</v>
      </c>
      <c r="B2453">
        <v>50.189327000000013</v>
      </c>
      <c r="C2453">
        <v>7.9327709999999998</v>
      </c>
      <c r="F2453">
        <v>47.838985000000008</v>
      </c>
      <c r="G2453">
        <v>8.524896</v>
      </c>
      <c r="H2453">
        <v>47.626625000000011</v>
      </c>
      <c r="I2453">
        <v>5.1707130000000001</v>
      </c>
    </row>
    <row r="2454" spans="1:9" x14ac:dyDescent="0.25">
      <c r="A2454">
        <v>2453</v>
      </c>
      <c r="B2454">
        <v>50.189327000000013</v>
      </c>
      <c r="C2454">
        <v>7.9327709999999998</v>
      </c>
      <c r="F2454">
        <v>47.847404000000012</v>
      </c>
      <c r="G2454">
        <v>8.4788460000000008</v>
      </c>
      <c r="H2454">
        <v>47.610836000000013</v>
      </c>
      <c r="I2454">
        <v>5.1612410000000004</v>
      </c>
    </row>
    <row r="2455" spans="1:9" x14ac:dyDescent="0.25">
      <c r="A2455">
        <v>2454</v>
      </c>
      <c r="F2455">
        <v>47.861244000000013</v>
      </c>
      <c r="G2455">
        <v>8.4770570000000003</v>
      </c>
      <c r="H2455">
        <v>47.643730000000012</v>
      </c>
      <c r="I2455">
        <v>5.150925</v>
      </c>
    </row>
    <row r="2456" spans="1:9" x14ac:dyDescent="0.25">
      <c r="A2456">
        <v>2455</v>
      </c>
      <c r="F2456">
        <v>47.824825000000011</v>
      </c>
      <c r="G2456">
        <v>8.4888980000000007</v>
      </c>
      <c r="H2456">
        <v>47.628101000000008</v>
      </c>
      <c r="I2456">
        <v>5.1649770000000004</v>
      </c>
    </row>
    <row r="2457" spans="1:9" x14ac:dyDescent="0.25">
      <c r="A2457">
        <v>2456</v>
      </c>
      <c r="F2457">
        <v>47.84929600000001</v>
      </c>
      <c r="G2457">
        <v>8.5164760000000008</v>
      </c>
      <c r="H2457">
        <v>47.631050000000009</v>
      </c>
      <c r="I2457">
        <v>5.1390840000000004</v>
      </c>
    </row>
    <row r="2458" spans="1:9" x14ac:dyDescent="0.25">
      <c r="A2458">
        <v>2457</v>
      </c>
      <c r="F2458">
        <v>47.81430000000001</v>
      </c>
      <c r="G2458">
        <v>8.5232650000000003</v>
      </c>
      <c r="H2458">
        <v>47.64525600000001</v>
      </c>
      <c r="I2458">
        <v>5.1347160000000001</v>
      </c>
    </row>
    <row r="2459" spans="1:9" x14ac:dyDescent="0.25">
      <c r="A2459">
        <v>2458</v>
      </c>
      <c r="F2459">
        <v>47.806301000000012</v>
      </c>
      <c r="G2459">
        <v>8.5203179999999996</v>
      </c>
      <c r="H2459">
        <v>47.64525600000001</v>
      </c>
      <c r="I2459">
        <v>5.1347160000000001</v>
      </c>
    </row>
    <row r="2460" spans="1:9" x14ac:dyDescent="0.25">
      <c r="A2460">
        <v>2459</v>
      </c>
      <c r="F2460">
        <v>47.76440800000001</v>
      </c>
      <c r="G2460">
        <v>8.5497370000000004</v>
      </c>
      <c r="H2460">
        <v>47.64525600000001</v>
      </c>
      <c r="I2460">
        <v>5.1347160000000001</v>
      </c>
    </row>
    <row r="2461" spans="1:9" x14ac:dyDescent="0.25">
      <c r="A2461">
        <v>2460</v>
      </c>
      <c r="F2461">
        <v>47.783932000000014</v>
      </c>
      <c r="G2461">
        <v>8.5365789999999997</v>
      </c>
      <c r="H2461">
        <v>47.64525600000001</v>
      </c>
      <c r="I2461">
        <v>5.1347160000000001</v>
      </c>
    </row>
    <row r="2462" spans="1:9" x14ac:dyDescent="0.25">
      <c r="A2462">
        <v>2461</v>
      </c>
    </row>
    <row r="2463" spans="1:9" x14ac:dyDescent="0.25">
      <c r="A2463">
        <v>2462</v>
      </c>
    </row>
    <row r="2464" spans="1:9" x14ac:dyDescent="0.25">
      <c r="A2464">
        <v>2463</v>
      </c>
    </row>
    <row r="2465" spans="1:9" x14ac:dyDescent="0.25">
      <c r="A2465">
        <v>2464</v>
      </c>
    </row>
    <row r="2466" spans="1:9" x14ac:dyDescent="0.25">
      <c r="A2466">
        <v>2465</v>
      </c>
    </row>
    <row r="2467" spans="1:9" x14ac:dyDescent="0.25">
      <c r="A2467">
        <v>2466</v>
      </c>
    </row>
    <row r="2468" spans="1:9" x14ac:dyDescent="0.25">
      <c r="A2468">
        <v>2467</v>
      </c>
      <c r="D2468">
        <v>72.331869000000012</v>
      </c>
      <c r="E2468">
        <v>6.8391080000000004</v>
      </c>
    </row>
    <row r="2469" spans="1:9" x14ac:dyDescent="0.25">
      <c r="A2469">
        <v>2468</v>
      </c>
      <c r="B2469">
        <v>73.361761000000001</v>
      </c>
      <c r="C2469">
        <v>8.0101390000000006</v>
      </c>
      <c r="D2469">
        <v>72.331869000000012</v>
      </c>
      <c r="E2469">
        <v>6.8391080000000004</v>
      </c>
    </row>
    <row r="2470" spans="1:9" x14ac:dyDescent="0.25">
      <c r="A2470">
        <v>2469</v>
      </c>
      <c r="B2470">
        <v>73.361761000000001</v>
      </c>
      <c r="C2470">
        <v>8.0101390000000006</v>
      </c>
      <c r="D2470">
        <v>72.331869000000012</v>
      </c>
      <c r="E2470">
        <v>6.8391080000000004</v>
      </c>
    </row>
    <row r="2471" spans="1:9" x14ac:dyDescent="0.25">
      <c r="A2471">
        <v>2470</v>
      </c>
      <c r="B2471">
        <v>73.361761000000001</v>
      </c>
      <c r="C2471">
        <v>8.0101390000000006</v>
      </c>
      <c r="D2471">
        <v>72.331869000000012</v>
      </c>
      <c r="E2471">
        <v>6.8391080000000004</v>
      </c>
    </row>
    <row r="2472" spans="1:9" x14ac:dyDescent="0.25">
      <c r="A2472">
        <v>2471</v>
      </c>
      <c r="B2472">
        <v>73.293587000000002</v>
      </c>
      <c r="C2472">
        <v>8.0078469999999999</v>
      </c>
      <c r="D2472">
        <v>72.331869000000012</v>
      </c>
      <c r="E2472">
        <v>6.8391080000000004</v>
      </c>
    </row>
    <row r="2473" spans="1:9" x14ac:dyDescent="0.25">
      <c r="A2473">
        <v>2472</v>
      </c>
      <c r="B2473">
        <v>73.237132000000003</v>
      </c>
      <c r="C2473">
        <v>7.9554020000000003</v>
      </c>
      <c r="D2473">
        <v>72.331869000000012</v>
      </c>
      <c r="E2473">
        <v>6.8391080000000004</v>
      </c>
    </row>
    <row r="2474" spans="1:9" x14ac:dyDescent="0.25">
      <c r="A2474">
        <v>2473</v>
      </c>
      <c r="B2474">
        <v>73.26895300000001</v>
      </c>
      <c r="C2474">
        <v>8.0108680000000003</v>
      </c>
      <c r="D2474">
        <v>72.331869000000012</v>
      </c>
      <c r="E2474">
        <v>6.8391080000000004</v>
      </c>
    </row>
    <row r="2475" spans="1:9" x14ac:dyDescent="0.25">
      <c r="A2475">
        <v>2474</v>
      </c>
      <c r="B2475">
        <v>73.361761000000001</v>
      </c>
      <c r="C2475">
        <v>8.0101390000000006</v>
      </c>
      <c r="D2475">
        <v>72.331869000000012</v>
      </c>
      <c r="E2475">
        <v>6.8391080000000004</v>
      </c>
    </row>
    <row r="2476" spans="1:9" x14ac:dyDescent="0.25">
      <c r="A2476">
        <v>2475</v>
      </c>
      <c r="B2476">
        <v>73.361761000000001</v>
      </c>
      <c r="C2476">
        <v>8.0101390000000006</v>
      </c>
    </row>
    <row r="2477" spans="1:9" x14ac:dyDescent="0.25">
      <c r="A2477">
        <v>2476</v>
      </c>
      <c r="F2477">
        <v>73.926157000000003</v>
      </c>
      <c r="G2477">
        <v>9.1166409999999996</v>
      </c>
      <c r="H2477">
        <v>74.111616000000012</v>
      </c>
      <c r="I2477">
        <v>5.5441269999999996</v>
      </c>
    </row>
    <row r="2478" spans="1:9" x14ac:dyDescent="0.25">
      <c r="A2478">
        <v>2477</v>
      </c>
      <c r="F2478">
        <v>73.903033000000008</v>
      </c>
      <c r="G2478">
        <v>9.1275250000000003</v>
      </c>
      <c r="H2478">
        <v>74.10588700000001</v>
      </c>
      <c r="I2478">
        <v>5.5893839999999999</v>
      </c>
    </row>
    <row r="2479" spans="1:9" x14ac:dyDescent="0.25">
      <c r="A2479">
        <v>2478</v>
      </c>
      <c r="F2479">
        <v>73.914856</v>
      </c>
      <c r="G2479">
        <v>9.1431500000000003</v>
      </c>
      <c r="H2479">
        <v>74.090680000000006</v>
      </c>
      <c r="I2479">
        <v>5.62256</v>
      </c>
    </row>
    <row r="2480" spans="1:9" x14ac:dyDescent="0.25">
      <c r="A2480">
        <v>2479</v>
      </c>
      <c r="F2480">
        <v>73.92667800000001</v>
      </c>
      <c r="G2480">
        <v>9.1320049999999995</v>
      </c>
      <c r="H2480">
        <v>74.033026000000007</v>
      </c>
      <c r="I2480">
        <v>5.613029</v>
      </c>
    </row>
    <row r="2481" spans="1:9" x14ac:dyDescent="0.25">
      <c r="A2481">
        <v>2480</v>
      </c>
      <c r="F2481">
        <v>73.951208000000008</v>
      </c>
      <c r="G2481">
        <v>9.1275250000000003</v>
      </c>
      <c r="H2481">
        <v>74.013652000000008</v>
      </c>
      <c r="I2481">
        <v>5.5889160000000002</v>
      </c>
    </row>
    <row r="2482" spans="1:9" x14ac:dyDescent="0.25">
      <c r="A2482">
        <v>2481</v>
      </c>
      <c r="F2482">
        <v>73.926157000000003</v>
      </c>
      <c r="G2482">
        <v>9.1166409999999996</v>
      </c>
      <c r="H2482">
        <v>74.020527000000001</v>
      </c>
      <c r="I2482">
        <v>5.6078210000000004</v>
      </c>
    </row>
    <row r="2483" spans="1:9" x14ac:dyDescent="0.25">
      <c r="A2483">
        <v>2482</v>
      </c>
      <c r="F2483">
        <v>73.926157000000003</v>
      </c>
      <c r="G2483">
        <v>9.1166409999999996</v>
      </c>
      <c r="H2483">
        <v>74.111616000000012</v>
      </c>
      <c r="I2483">
        <v>5.5441269999999996</v>
      </c>
    </row>
    <row r="2484" spans="1:9" x14ac:dyDescent="0.25">
      <c r="A2484">
        <v>2483</v>
      </c>
    </row>
    <row r="2485" spans="1:9" x14ac:dyDescent="0.25">
      <c r="A2485">
        <v>2484</v>
      </c>
    </row>
    <row r="2486" spans="1:9" x14ac:dyDescent="0.25">
      <c r="A2486">
        <v>2485</v>
      </c>
    </row>
    <row r="2487" spans="1:9" x14ac:dyDescent="0.25">
      <c r="A2487">
        <v>2486</v>
      </c>
    </row>
    <row r="2488" spans="1:9" x14ac:dyDescent="0.25">
      <c r="A2488">
        <v>2487</v>
      </c>
    </row>
    <row r="2489" spans="1:9" x14ac:dyDescent="0.25">
      <c r="A2489">
        <v>2488</v>
      </c>
    </row>
    <row r="2490" spans="1:9" x14ac:dyDescent="0.25">
      <c r="A2490">
        <v>2489</v>
      </c>
    </row>
    <row r="2491" spans="1:9" x14ac:dyDescent="0.25">
      <c r="A2491">
        <v>2490</v>
      </c>
      <c r="D2491">
        <v>100.33555800000001</v>
      </c>
      <c r="E2491">
        <v>5.7977590000000001</v>
      </c>
    </row>
    <row r="2492" spans="1:9" x14ac:dyDescent="0.25">
      <c r="A2492">
        <v>2491</v>
      </c>
      <c r="D2492">
        <v>100.39795100000001</v>
      </c>
      <c r="E2492">
        <v>5.7896859999999997</v>
      </c>
    </row>
    <row r="2493" spans="1:9" x14ac:dyDescent="0.25">
      <c r="A2493">
        <v>2492</v>
      </c>
      <c r="B2493">
        <v>104.202223</v>
      </c>
      <c r="C2493">
        <v>7.1384150000000002</v>
      </c>
      <c r="D2493">
        <v>100.395605</v>
      </c>
      <c r="E2493">
        <v>5.7832800000000004</v>
      </c>
    </row>
    <row r="2494" spans="1:9" x14ac:dyDescent="0.25">
      <c r="A2494">
        <v>2493</v>
      </c>
      <c r="B2494">
        <v>104.23237800000001</v>
      </c>
      <c r="C2494">
        <v>7.1285720000000001</v>
      </c>
      <c r="D2494">
        <v>100.337379</v>
      </c>
      <c r="E2494">
        <v>5.7926549999999999</v>
      </c>
    </row>
    <row r="2495" spans="1:9" x14ac:dyDescent="0.25">
      <c r="A2495">
        <v>2494</v>
      </c>
      <c r="B2495">
        <v>104.212118</v>
      </c>
      <c r="C2495">
        <v>7.1419560000000004</v>
      </c>
      <c r="D2495">
        <v>100.31868200000001</v>
      </c>
      <c r="E2495">
        <v>5.8491619999999998</v>
      </c>
    </row>
    <row r="2496" spans="1:9" x14ac:dyDescent="0.25">
      <c r="A2496">
        <v>2495</v>
      </c>
      <c r="B2496">
        <v>104.212221</v>
      </c>
      <c r="C2496">
        <v>7.1370610000000001</v>
      </c>
      <c r="D2496">
        <v>100.33555800000001</v>
      </c>
      <c r="E2496">
        <v>5.7977590000000001</v>
      </c>
    </row>
    <row r="2497" spans="1:9" x14ac:dyDescent="0.25">
      <c r="A2497">
        <v>2496</v>
      </c>
      <c r="B2497">
        <v>104.198263</v>
      </c>
      <c r="C2497">
        <v>7.1569560000000001</v>
      </c>
    </row>
    <row r="2498" spans="1:9" x14ac:dyDescent="0.25">
      <c r="A2498">
        <v>2497</v>
      </c>
      <c r="B2498">
        <v>104.202223</v>
      </c>
      <c r="C2498">
        <v>7.1384150000000002</v>
      </c>
    </row>
    <row r="2499" spans="1:9" x14ac:dyDescent="0.25">
      <c r="A2499">
        <v>2498</v>
      </c>
      <c r="F2499">
        <v>105.34054800000001</v>
      </c>
      <c r="G2499">
        <v>8.2188780000000001</v>
      </c>
      <c r="H2499">
        <v>105.236906</v>
      </c>
      <c r="I2499">
        <v>4.2753930000000002</v>
      </c>
    </row>
    <row r="2500" spans="1:9" x14ac:dyDescent="0.25">
      <c r="A2500">
        <v>2499</v>
      </c>
      <c r="F2500">
        <v>105.34971000000002</v>
      </c>
      <c r="G2500">
        <v>8.2211689999999997</v>
      </c>
      <c r="H2500">
        <v>105.182692</v>
      </c>
      <c r="I2500">
        <v>4.3157550000000002</v>
      </c>
    </row>
    <row r="2501" spans="1:9" x14ac:dyDescent="0.25">
      <c r="A2501">
        <v>2500</v>
      </c>
      <c r="F2501">
        <v>105.307112</v>
      </c>
      <c r="G2501">
        <v>8.2245539999999995</v>
      </c>
      <c r="H2501">
        <v>105.116133</v>
      </c>
      <c r="I2501">
        <v>4.3107559999999996</v>
      </c>
    </row>
    <row r="2502" spans="1:9" x14ac:dyDescent="0.25">
      <c r="A2502">
        <v>2501</v>
      </c>
      <c r="F2502">
        <v>105.33898300000001</v>
      </c>
      <c r="G2502">
        <v>8.2154399999999992</v>
      </c>
      <c r="H2502">
        <v>105.236906</v>
      </c>
      <c r="I2502">
        <v>4.2753930000000002</v>
      </c>
    </row>
    <row r="2503" spans="1:9" x14ac:dyDescent="0.25">
      <c r="A2503">
        <v>2502</v>
      </c>
      <c r="F2503">
        <v>105.31820500000001</v>
      </c>
      <c r="G2503">
        <v>8.2440840000000009</v>
      </c>
      <c r="H2503">
        <v>105.074831</v>
      </c>
      <c r="I2503">
        <v>4.3097139999999996</v>
      </c>
    </row>
    <row r="2504" spans="1:9" x14ac:dyDescent="0.25">
      <c r="A2504">
        <v>2503</v>
      </c>
      <c r="F2504">
        <v>105.291594</v>
      </c>
      <c r="G2504">
        <v>8.2673649999999999</v>
      </c>
      <c r="H2504">
        <v>105.04509200000001</v>
      </c>
      <c r="I2504">
        <v>4.3543989999999999</v>
      </c>
    </row>
    <row r="2505" spans="1:9" x14ac:dyDescent="0.25">
      <c r="A2505">
        <v>2504</v>
      </c>
      <c r="F2505">
        <v>105.34054800000001</v>
      </c>
      <c r="G2505">
        <v>8.2188780000000001</v>
      </c>
      <c r="H2505">
        <v>105.236906</v>
      </c>
      <c r="I2505">
        <v>4.2753930000000002</v>
      </c>
    </row>
    <row r="2506" spans="1:9" x14ac:dyDescent="0.25">
      <c r="A2506">
        <v>2505</v>
      </c>
    </row>
    <row r="2507" spans="1:9" x14ac:dyDescent="0.25">
      <c r="A2507">
        <v>2506</v>
      </c>
    </row>
    <row r="2508" spans="1:9" x14ac:dyDescent="0.25">
      <c r="A2508">
        <v>2507</v>
      </c>
    </row>
    <row r="2509" spans="1:9" x14ac:dyDescent="0.25">
      <c r="A2509">
        <v>2508</v>
      </c>
    </row>
    <row r="2510" spans="1:9" x14ac:dyDescent="0.25">
      <c r="A2510">
        <v>2509</v>
      </c>
    </row>
    <row r="2511" spans="1:9" x14ac:dyDescent="0.25">
      <c r="A2511">
        <v>2510</v>
      </c>
    </row>
    <row r="2512" spans="1:9" x14ac:dyDescent="0.25">
      <c r="A2512">
        <v>2511</v>
      </c>
    </row>
    <row r="2513" spans="1:9" x14ac:dyDescent="0.25">
      <c r="A2513">
        <v>2512</v>
      </c>
    </row>
    <row r="2514" spans="1:9" x14ac:dyDescent="0.25">
      <c r="A2514">
        <v>2513</v>
      </c>
    </row>
    <row r="2515" spans="1:9" x14ac:dyDescent="0.25">
      <c r="A2515">
        <v>2514</v>
      </c>
      <c r="B2515">
        <v>150.23944</v>
      </c>
      <c r="C2515">
        <v>8.3205600000000004</v>
      </c>
    </row>
    <row r="2516" spans="1:9" x14ac:dyDescent="0.25">
      <c r="A2516">
        <v>2515</v>
      </c>
      <c r="B2516">
        <v>150.23944</v>
      </c>
      <c r="C2516">
        <v>8.3205600000000004</v>
      </c>
      <c r="D2516">
        <v>151.217195</v>
      </c>
      <c r="E2516">
        <v>6.9962249999999999</v>
      </c>
    </row>
    <row r="2517" spans="1:9" x14ac:dyDescent="0.25">
      <c r="A2517">
        <v>2516</v>
      </c>
      <c r="B2517">
        <v>150.23944</v>
      </c>
      <c r="C2517">
        <v>8.3205600000000004</v>
      </c>
      <c r="D2517">
        <v>151.217195</v>
      </c>
      <c r="E2517">
        <v>6.9962249999999999</v>
      </c>
    </row>
    <row r="2518" spans="1:9" x14ac:dyDescent="0.25">
      <c r="A2518">
        <v>2517</v>
      </c>
      <c r="B2518">
        <v>150.23944</v>
      </c>
      <c r="C2518">
        <v>8.3205600000000004</v>
      </c>
      <c r="D2518">
        <v>151.217195</v>
      </c>
      <c r="E2518">
        <v>6.9962249999999999</v>
      </c>
    </row>
    <row r="2519" spans="1:9" x14ac:dyDescent="0.25">
      <c r="A2519">
        <v>2518</v>
      </c>
      <c r="B2519">
        <v>150.23944</v>
      </c>
      <c r="C2519">
        <v>8.3205600000000004</v>
      </c>
      <c r="D2519">
        <v>151.217195</v>
      </c>
      <c r="E2519">
        <v>6.9962249999999999</v>
      </c>
    </row>
    <row r="2520" spans="1:9" x14ac:dyDescent="0.25">
      <c r="A2520">
        <v>2519</v>
      </c>
      <c r="D2520">
        <v>151.217195</v>
      </c>
      <c r="E2520">
        <v>6.9962249999999999</v>
      </c>
    </row>
    <row r="2521" spans="1:9" x14ac:dyDescent="0.25">
      <c r="A2521">
        <v>2520</v>
      </c>
      <c r="D2521">
        <v>151.217195</v>
      </c>
      <c r="E2521">
        <v>6.9962249999999999</v>
      </c>
    </row>
    <row r="2522" spans="1:9" x14ac:dyDescent="0.25">
      <c r="A2522">
        <v>2521</v>
      </c>
      <c r="F2522">
        <v>152.13076699999999</v>
      </c>
      <c r="G2522">
        <v>9.11</v>
      </c>
      <c r="H2522">
        <v>152.119338</v>
      </c>
      <c r="I2522">
        <v>5.8384179999999999</v>
      </c>
    </row>
    <row r="2523" spans="1:9" x14ac:dyDescent="0.25">
      <c r="A2523">
        <v>2522</v>
      </c>
      <c r="F2523">
        <v>152.13076699999999</v>
      </c>
      <c r="G2523">
        <v>9.11</v>
      </c>
      <c r="H2523">
        <v>152.119338</v>
      </c>
      <c r="I2523">
        <v>5.8384179999999999</v>
      </c>
    </row>
    <row r="2524" spans="1:9" x14ac:dyDescent="0.25">
      <c r="A2524">
        <v>2523</v>
      </c>
      <c r="F2524">
        <v>152.13076699999999</v>
      </c>
      <c r="G2524">
        <v>9.11</v>
      </c>
      <c r="H2524">
        <v>152.119338</v>
      </c>
      <c r="I2524">
        <v>5.8384179999999999</v>
      </c>
    </row>
    <row r="2525" spans="1:9" x14ac:dyDescent="0.25">
      <c r="A2525">
        <v>2524</v>
      </c>
      <c r="F2525">
        <v>152.13076699999999</v>
      </c>
      <c r="G2525">
        <v>9.11</v>
      </c>
      <c r="H2525">
        <v>152.119338</v>
      </c>
      <c r="I2525">
        <v>5.8384179999999999</v>
      </c>
    </row>
    <row r="2526" spans="1:9" x14ac:dyDescent="0.25">
      <c r="A2526">
        <v>2525</v>
      </c>
      <c r="F2526">
        <v>152.13076699999999</v>
      </c>
      <c r="G2526">
        <v>9.11</v>
      </c>
      <c r="H2526">
        <v>152.119338</v>
      </c>
      <c r="I2526">
        <v>5.8384179999999999</v>
      </c>
    </row>
    <row r="2527" spans="1:9" x14ac:dyDescent="0.25">
      <c r="A2527">
        <v>2526</v>
      </c>
      <c r="F2527">
        <v>152.11153200000001</v>
      </c>
      <c r="G2527">
        <v>9.11</v>
      </c>
      <c r="H2527">
        <v>152.119338</v>
      </c>
      <c r="I2527">
        <v>5.8384179999999999</v>
      </c>
    </row>
    <row r="2528" spans="1:9" x14ac:dyDescent="0.25">
      <c r="A2528">
        <v>2527</v>
      </c>
    </row>
    <row r="2529" spans="1:9" x14ac:dyDescent="0.25">
      <c r="A2529">
        <v>2528</v>
      </c>
    </row>
    <row r="2530" spans="1:9" x14ac:dyDescent="0.25">
      <c r="A2530">
        <v>2529</v>
      </c>
    </row>
    <row r="2531" spans="1:9" x14ac:dyDescent="0.25">
      <c r="A2531">
        <v>2530</v>
      </c>
    </row>
    <row r="2532" spans="1:9" x14ac:dyDescent="0.25">
      <c r="A2532">
        <v>2531</v>
      </c>
    </row>
    <row r="2533" spans="1:9" x14ac:dyDescent="0.25">
      <c r="A2533">
        <v>2532</v>
      </c>
    </row>
    <row r="2534" spans="1:9" x14ac:dyDescent="0.25">
      <c r="A2534">
        <v>2533</v>
      </c>
    </row>
    <row r="2535" spans="1:9" x14ac:dyDescent="0.25">
      <c r="A2535">
        <v>2534</v>
      </c>
    </row>
    <row r="2536" spans="1:9" x14ac:dyDescent="0.25">
      <c r="A2536">
        <v>2535</v>
      </c>
    </row>
    <row r="2537" spans="1:9" x14ac:dyDescent="0.25">
      <c r="A2537">
        <v>2536</v>
      </c>
      <c r="D2537">
        <v>183.20372700000001</v>
      </c>
      <c r="E2537">
        <v>6.1434179999999996</v>
      </c>
    </row>
    <row r="2538" spans="1:9" x14ac:dyDescent="0.25">
      <c r="A2538">
        <v>2537</v>
      </c>
      <c r="D2538">
        <v>183.20372700000001</v>
      </c>
      <c r="E2538">
        <v>6.1434179999999996</v>
      </c>
    </row>
    <row r="2539" spans="1:9" x14ac:dyDescent="0.25">
      <c r="A2539">
        <v>2538</v>
      </c>
      <c r="B2539">
        <v>186.239642</v>
      </c>
      <c r="C2539">
        <v>7.5754590000000004</v>
      </c>
      <c r="D2539">
        <v>183.20372700000001</v>
      </c>
      <c r="E2539">
        <v>6.1434179999999996</v>
      </c>
    </row>
    <row r="2540" spans="1:9" x14ac:dyDescent="0.25">
      <c r="A2540">
        <v>2539</v>
      </c>
      <c r="B2540">
        <v>186.23030800000001</v>
      </c>
      <c r="C2540">
        <v>7.579745</v>
      </c>
      <c r="D2540">
        <v>183.20372700000001</v>
      </c>
      <c r="E2540">
        <v>6.1434179999999996</v>
      </c>
    </row>
    <row r="2541" spans="1:9" x14ac:dyDescent="0.25">
      <c r="A2541">
        <v>2540</v>
      </c>
      <c r="B2541">
        <v>186.20739700000001</v>
      </c>
      <c r="C2541">
        <v>7.5630100000000002</v>
      </c>
      <c r="D2541">
        <v>183.20372700000001</v>
      </c>
      <c r="E2541">
        <v>6.1434179999999996</v>
      </c>
    </row>
    <row r="2542" spans="1:9" x14ac:dyDescent="0.25">
      <c r="A2542">
        <v>2541</v>
      </c>
      <c r="B2542">
        <v>186.17775699999999</v>
      </c>
      <c r="C2542">
        <v>7.55</v>
      </c>
      <c r="D2542">
        <v>183.20372700000001</v>
      </c>
      <c r="E2542">
        <v>6.1434179999999996</v>
      </c>
    </row>
    <row r="2543" spans="1:9" x14ac:dyDescent="0.25">
      <c r="A2543">
        <v>2542</v>
      </c>
      <c r="B2543">
        <v>186.239642</v>
      </c>
      <c r="C2543">
        <v>7.5754590000000004</v>
      </c>
    </row>
    <row r="2544" spans="1:9" x14ac:dyDescent="0.25">
      <c r="A2544">
        <v>2543</v>
      </c>
      <c r="B2544">
        <v>186.239642</v>
      </c>
      <c r="C2544">
        <v>7.5754590000000004</v>
      </c>
      <c r="F2544">
        <v>186.38790800000001</v>
      </c>
      <c r="G2544">
        <v>8.6266829999999999</v>
      </c>
      <c r="H2544">
        <v>186.55959200000001</v>
      </c>
      <c r="I2544">
        <v>4.2723979999999999</v>
      </c>
    </row>
    <row r="2545" spans="1:9" x14ac:dyDescent="0.25">
      <c r="A2545">
        <v>2544</v>
      </c>
      <c r="F2545">
        <v>186.38790800000001</v>
      </c>
      <c r="G2545">
        <v>8.6266829999999999</v>
      </c>
      <c r="H2545">
        <v>186.547042</v>
      </c>
      <c r="I2545">
        <v>4.293622</v>
      </c>
    </row>
    <row r="2546" spans="1:9" x14ac:dyDescent="0.25">
      <c r="A2546">
        <v>2545</v>
      </c>
      <c r="F2546">
        <v>186.43964299999999</v>
      </c>
      <c r="G2546">
        <v>8.6257140000000003</v>
      </c>
      <c r="H2546">
        <v>186.542857</v>
      </c>
      <c r="I2546">
        <v>4.2616829999999997</v>
      </c>
    </row>
    <row r="2547" spans="1:9" x14ac:dyDescent="0.25">
      <c r="A2547">
        <v>2546</v>
      </c>
      <c r="F2547">
        <v>186.44683800000001</v>
      </c>
      <c r="G2547">
        <v>8.6047449999999994</v>
      </c>
      <c r="H2547">
        <v>186.55694099999999</v>
      </c>
      <c r="I2547">
        <v>4.2632139999999996</v>
      </c>
    </row>
    <row r="2548" spans="1:9" x14ac:dyDescent="0.25">
      <c r="A2548">
        <v>2547</v>
      </c>
      <c r="F2548">
        <v>186.46831800000001</v>
      </c>
      <c r="G2548">
        <v>8.6261220000000005</v>
      </c>
      <c r="H2548">
        <v>186.548675</v>
      </c>
      <c r="I2548">
        <v>4.2514799999999999</v>
      </c>
    </row>
    <row r="2549" spans="1:9" x14ac:dyDescent="0.25">
      <c r="A2549">
        <v>2548</v>
      </c>
      <c r="F2549">
        <v>186.46908500000001</v>
      </c>
      <c r="G2549">
        <v>8.6038270000000008</v>
      </c>
      <c r="H2549">
        <v>186.55571700000002</v>
      </c>
      <c r="I2549">
        <v>4.2472960000000004</v>
      </c>
    </row>
    <row r="2550" spans="1:9" x14ac:dyDescent="0.25">
      <c r="A2550">
        <v>2549</v>
      </c>
      <c r="F2550">
        <v>186.38790800000001</v>
      </c>
      <c r="G2550">
        <v>8.6266829999999999</v>
      </c>
      <c r="H2550">
        <v>186.55959200000001</v>
      </c>
      <c r="I2550">
        <v>4.2723979999999999</v>
      </c>
    </row>
    <row r="2551" spans="1:9" x14ac:dyDescent="0.25">
      <c r="A2551">
        <v>2550</v>
      </c>
    </row>
    <row r="2552" spans="1:9" x14ac:dyDescent="0.25">
      <c r="A2552">
        <v>2551</v>
      </c>
    </row>
    <row r="2553" spans="1:9" x14ac:dyDescent="0.25">
      <c r="A2553">
        <v>2552</v>
      </c>
    </row>
    <row r="2554" spans="1:9" x14ac:dyDescent="0.25">
      <c r="A2554">
        <v>2553</v>
      </c>
    </row>
    <row r="2555" spans="1:9" x14ac:dyDescent="0.25">
      <c r="A2555">
        <v>2554</v>
      </c>
    </row>
    <row r="2556" spans="1:9" x14ac:dyDescent="0.25">
      <c r="A2556">
        <v>2555</v>
      </c>
    </row>
    <row r="2557" spans="1:9" x14ac:dyDescent="0.25">
      <c r="A2557">
        <v>2556</v>
      </c>
      <c r="D2557">
        <v>214.20220799999998</v>
      </c>
      <c r="E2557">
        <v>6.811941</v>
      </c>
    </row>
    <row r="2558" spans="1:9" x14ac:dyDescent="0.25">
      <c r="A2558">
        <v>2557</v>
      </c>
      <c r="D2558">
        <v>214.171087</v>
      </c>
      <c r="E2558">
        <v>6.8376029999999997</v>
      </c>
    </row>
    <row r="2559" spans="1:9" x14ac:dyDescent="0.25">
      <c r="A2559">
        <v>2558</v>
      </c>
      <c r="D2559">
        <v>214.17618899999999</v>
      </c>
      <c r="E2559">
        <v>6.8129099999999996</v>
      </c>
    </row>
    <row r="2560" spans="1:9" x14ac:dyDescent="0.25">
      <c r="A2560">
        <v>2559</v>
      </c>
      <c r="B2560">
        <v>218.08312799999999</v>
      </c>
      <c r="C2560">
        <v>8.0269290000000009</v>
      </c>
      <c r="D2560">
        <v>214.163996</v>
      </c>
      <c r="E2560">
        <v>6.8554589999999997</v>
      </c>
    </row>
    <row r="2561" spans="1:9" x14ac:dyDescent="0.25">
      <c r="A2561">
        <v>2560</v>
      </c>
      <c r="B2561">
        <v>218.0692</v>
      </c>
      <c r="C2561">
        <v>8.0216229999999999</v>
      </c>
      <c r="D2561">
        <v>214.15088399999999</v>
      </c>
      <c r="E2561">
        <v>6.862806</v>
      </c>
    </row>
    <row r="2562" spans="1:9" x14ac:dyDescent="0.25">
      <c r="A2562">
        <v>2561</v>
      </c>
      <c r="B2562">
        <v>218.07440500000001</v>
      </c>
      <c r="C2562">
        <v>8.0210109999999997</v>
      </c>
      <c r="D2562">
        <v>214.20220799999998</v>
      </c>
      <c r="E2562">
        <v>6.811941</v>
      </c>
    </row>
    <row r="2563" spans="1:9" x14ac:dyDescent="0.25">
      <c r="A2563">
        <v>2562</v>
      </c>
      <c r="B2563">
        <v>218.09817899999999</v>
      </c>
      <c r="C2563">
        <v>8.0361130000000003</v>
      </c>
    </row>
    <row r="2564" spans="1:9" x14ac:dyDescent="0.25">
      <c r="A2564">
        <v>2563</v>
      </c>
      <c r="B2564">
        <v>218.111954</v>
      </c>
      <c r="C2564">
        <v>7.9923900000000003</v>
      </c>
    </row>
    <row r="2565" spans="1:9" x14ac:dyDescent="0.25">
      <c r="A2565">
        <v>2564</v>
      </c>
      <c r="B2565">
        <v>218.08312799999999</v>
      </c>
      <c r="C2565">
        <v>8.0269290000000009</v>
      </c>
    </row>
    <row r="2566" spans="1:9" x14ac:dyDescent="0.25">
      <c r="A2566">
        <v>2565</v>
      </c>
    </row>
    <row r="2567" spans="1:9" x14ac:dyDescent="0.25">
      <c r="A2567">
        <v>2566</v>
      </c>
      <c r="H2567">
        <v>220.38525300000001</v>
      </c>
      <c r="I2567">
        <v>5.8061769999999999</v>
      </c>
    </row>
    <row r="2568" spans="1:9" x14ac:dyDescent="0.25">
      <c r="A2568">
        <v>2567</v>
      </c>
      <c r="H2568">
        <v>220.40688499999999</v>
      </c>
      <c r="I2568">
        <v>5.9266810000000003</v>
      </c>
    </row>
    <row r="2569" spans="1:9" x14ac:dyDescent="0.25">
      <c r="A2569">
        <v>2568</v>
      </c>
      <c r="F2569">
        <v>220.91553199999998</v>
      </c>
      <c r="G2569">
        <v>9.0225919999999995</v>
      </c>
      <c r="H2569">
        <v>220.41178199999999</v>
      </c>
      <c r="I2569">
        <v>5.9150999999999998</v>
      </c>
    </row>
    <row r="2570" spans="1:9" x14ac:dyDescent="0.25">
      <c r="A2570">
        <v>2569</v>
      </c>
      <c r="F2570">
        <v>220.96058099999999</v>
      </c>
      <c r="G2570">
        <v>9.0083070000000003</v>
      </c>
      <c r="H2570">
        <v>220.43668</v>
      </c>
      <c r="I2570">
        <v>5.8594900000000001</v>
      </c>
    </row>
    <row r="2571" spans="1:9" x14ac:dyDescent="0.25">
      <c r="A2571">
        <v>2570</v>
      </c>
      <c r="F2571">
        <v>220.95001999999999</v>
      </c>
      <c r="G2571">
        <v>9.0529469999999996</v>
      </c>
      <c r="H2571">
        <v>220.40729300000001</v>
      </c>
      <c r="I2571">
        <v>5.8765309999999999</v>
      </c>
    </row>
    <row r="2572" spans="1:9" x14ac:dyDescent="0.25">
      <c r="A2572">
        <v>2571</v>
      </c>
      <c r="F2572">
        <v>220.88471699999999</v>
      </c>
      <c r="G2572">
        <v>9.0328970000000002</v>
      </c>
      <c r="H2572">
        <v>220.424486</v>
      </c>
      <c r="I2572">
        <v>5.8565829999999997</v>
      </c>
    </row>
    <row r="2573" spans="1:9" x14ac:dyDescent="0.25">
      <c r="A2573">
        <v>2572</v>
      </c>
      <c r="F2573">
        <v>220.866299</v>
      </c>
      <c r="G2573">
        <v>8.9998880000000003</v>
      </c>
      <c r="H2573">
        <v>220.43836200000001</v>
      </c>
      <c r="I2573">
        <v>5.8230130000000004</v>
      </c>
    </row>
    <row r="2574" spans="1:9" x14ac:dyDescent="0.25">
      <c r="A2574">
        <v>2573</v>
      </c>
      <c r="F2574">
        <v>220.92456100000001</v>
      </c>
      <c r="G2574">
        <v>8.937443</v>
      </c>
      <c r="H2574">
        <v>220.40688499999999</v>
      </c>
      <c r="I2574">
        <v>5.9266810000000003</v>
      </c>
    </row>
    <row r="2575" spans="1:9" x14ac:dyDescent="0.25">
      <c r="A2575">
        <v>2574</v>
      </c>
    </row>
    <row r="2576" spans="1:9" x14ac:dyDescent="0.25">
      <c r="A2576">
        <v>2575</v>
      </c>
    </row>
    <row r="2577" spans="1:9" x14ac:dyDescent="0.25">
      <c r="A2577">
        <v>2576</v>
      </c>
      <c r="D2577">
        <v>241.319928</v>
      </c>
      <c r="E2577">
        <v>7.426501</v>
      </c>
    </row>
    <row r="2578" spans="1:9" x14ac:dyDescent="0.25">
      <c r="A2578">
        <v>2577</v>
      </c>
      <c r="D2578">
        <v>241.331254</v>
      </c>
      <c r="E2578">
        <v>7.4154309999999999</v>
      </c>
    </row>
    <row r="2579" spans="1:9" x14ac:dyDescent="0.25">
      <c r="A2579">
        <v>2578</v>
      </c>
      <c r="B2579">
        <v>243.971879</v>
      </c>
      <c r="C2579">
        <v>8.7765839999999997</v>
      </c>
      <c r="D2579">
        <v>241.33599900000002</v>
      </c>
      <c r="E2579">
        <v>7.400023</v>
      </c>
    </row>
    <row r="2580" spans="1:9" x14ac:dyDescent="0.25">
      <c r="A2580">
        <v>2579</v>
      </c>
      <c r="B2580">
        <v>244.02448000000001</v>
      </c>
      <c r="C2580">
        <v>8.7677069999999997</v>
      </c>
      <c r="D2580">
        <v>241.36803700000002</v>
      </c>
      <c r="E2580">
        <v>7.3865030000000003</v>
      </c>
    </row>
    <row r="2581" spans="1:9" x14ac:dyDescent="0.25">
      <c r="A2581">
        <v>2580</v>
      </c>
      <c r="B2581">
        <v>244.01356200000001</v>
      </c>
      <c r="C2581">
        <v>8.7539320000000007</v>
      </c>
      <c r="D2581">
        <v>241.36007799999999</v>
      </c>
      <c r="E2581">
        <v>7.3673200000000003</v>
      </c>
    </row>
    <row r="2582" spans="1:9" x14ac:dyDescent="0.25">
      <c r="A2582">
        <v>2581</v>
      </c>
      <c r="B2582">
        <v>244.026929</v>
      </c>
      <c r="C2582">
        <v>8.7531160000000003</v>
      </c>
      <c r="D2582">
        <v>241.38456600000001</v>
      </c>
      <c r="E2582">
        <v>7.4260929999999998</v>
      </c>
    </row>
    <row r="2583" spans="1:9" x14ac:dyDescent="0.25">
      <c r="A2583">
        <v>2582</v>
      </c>
      <c r="B2583">
        <v>244.02708100000001</v>
      </c>
      <c r="C2583">
        <v>8.7616870000000002</v>
      </c>
      <c r="D2583">
        <v>241.36997500000001</v>
      </c>
      <c r="E2583">
        <v>7.4091040000000001</v>
      </c>
    </row>
    <row r="2584" spans="1:9" x14ac:dyDescent="0.25">
      <c r="A2584">
        <v>2583</v>
      </c>
      <c r="B2584">
        <v>243.991422</v>
      </c>
      <c r="C2584">
        <v>8.7698999999999998</v>
      </c>
      <c r="D2584">
        <v>241.39543399999999</v>
      </c>
      <c r="E2584">
        <v>7.4390000000000001</v>
      </c>
    </row>
    <row r="2585" spans="1:9" x14ac:dyDescent="0.25">
      <c r="A2585">
        <v>2584</v>
      </c>
      <c r="B2585">
        <v>244.00019900000001</v>
      </c>
      <c r="C2585">
        <v>8.7661759999999997</v>
      </c>
      <c r="D2585">
        <v>241.319928</v>
      </c>
      <c r="E2585">
        <v>7.426501</v>
      </c>
    </row>
    <row r="2586" spans="1:9" x14ac:dyDescent="0.25">
      <c r="A2586">
        <v>2585</v>
      </c>
      <c r="B2586">
        <v>243.96978799999999</v>
      </c>
      <c r="C2586">
        <v>8.7731150000000007</v>
      </c>
      <c r="D2586">
        <v>241.319928</v>
      </c>
      <c r="E2586">
        <v>7.426501</v>
      </c>
    </row>
    <row r="2587" spans="1:9" x14ac:dyDescent="0.25">
      <c r="A2587">
        <v>2586</v>
      </c>
      <c r="B2587">
        <v>243.971879</v>
      </c>
      <c r="C2587">
        <v>8.7765839999999997</v>
      </c>
    </row>
    <row r="2588" spans="1:9" x14ac:dyDescent="0.25">
      <c r="A2588">
        <v>2587</v>
      </c>
      <c r="H2588">
        <v>243.993359</v>
      </c>
      <c r="I2588">
        <v>5.8369920000000004</v>
      </c>
    </row>
    <row r="2589" spans="1:9" x14ac:dyDescent="0.25">
      <c r="A2589">
        <v>2588</v>
      </c>
      <c r="H2589">
        <v>244.022031</v>
      </c>
      <c r="I2589">
        <v>5.8466849999999999</v>
      </c>
    </row>
    <row r="2590" spans="1:9" x14ac:dyDescent="0.25">
      <c r="A2590">
        <v>2589</v>
      </c>
      <c r="F2590">
        <v>246.00059999999999</v>
      </c>
      <c r="G2590">
        <v>9.4341519999999992</v>
      </c>
      <c r="H2590">
        <v>244.01672400000001</v>
      </c>
      <c r="I2590">
        <v>5.8435220000000001</v>
      </c>
    </row>
    <row r="2591" spans="1:9" x14ac:dyDescent="0.25">
      <c r="A2591">
        <v>2590</v>
      </c>
      <c r="F2591">
        <v>246.003255</v>
      </c>
      <c r="G2591">
        <v>9.4840470000000003</v>
      </c>
      <c r="H2591">
        <v>244.009736</v>
      </c>
      <c r="I2591">
        <v>5.8539810000000001</v>
      </c>
    </row>
    <row r="2592" spans="1:9" x14ac:dyDescent="0.25">
      <c r="A2592">
        <v>2591</v>
      </c>
      <c r="F2592">
        <v>246.031262</v>
      </c>
      <c r="G2592">
        <v>9.4776699999999998</v>
      </c>
      <c r="H2592">
        <v>244.04101299999999</v>
      </c>
      <c r="I2592">
        <v>5.8150539999999999</v>
      </c>
    </row>
    <row r="2593" spans="1:9" x14ac:dyDescent="0.25">
      <c r="A2593">
        <v>2592</v>
      </c>
      <c r="F2593">
        <v>246.06263799999999</v>
      </c>
      <c r="G2593">
        <v>9.4929749999999995</v>
      </c>
      <c r="H2593">
        <v>244.010144</v>
      </c>
      <c r="I2593">
        <v>5.8009219999999999</v>
      </c>
    </row>
    <row r="2594" spans="1:9" x14ac:dyDescent="0.25">
      <c r="A2594">
        <v>2593</v>
      </c>
      <c r="F2594">
        <v>246.07712599999999</v>
      </c>
      <c r="G2594">
        <v>9.5007300000000008</v>
      </c>
      <c r="H2594">
        <v>244.01871599999998</v>
      </c>
      <c r="I2594">
        <v>5.7912800000000004</v>
      </c>
    </row>
    <row r="2595" spans="1:9" x14ac:dyDescent="0.25">
      <c r="A2595">
        <v>2594</v>
      </c>
      <c r="F2595">
        <v>246.05355900000001</v>
      </c>
      <c r="G2595">
        <v>9.4985359999999996</v>
      </c>
      <c r="H2595">
        <v>244.096059</v>
      </c>
      <c r="I2595">
        <v>5.7663320000000002</v>
      </c>
    </row>
    <row r="2596" spans="1:9" x14ac:dyDescent="0.25">
      <c r="A2596">
        <v>2595</v>
      </c>
      <c r="F2596">
        <v>246.04957999999999</v>
      </c>
      <c r="G2596">
        <v>9.4775159999999996</v>
      </c>
      <c r="H2596">
        <v>243.993359</v>
      </c>
      <c r="I2596">
        <v>5.8369920000000004</v>
      </c>
    </row>
    <row r="2597" spans="1:9" x14ac:dyDescent="0.25">
      <c r="A2597">
        <v>2596</v>
      </c>
      <c r="F2597">
        <v>246.087075</v>
      </c>
      <c r="G2597">
        <v>9.4962909999999994</v>
      </c>
      <c r="H2597">
        <v>243.993359</v>
      </c>
      <c r="I2597">
        <v>5.8369920000000004</v>
      </c>
    </row>
    <row r="2598" spans="1:9" x14ac:dyDescent="0.25">
      <c r="A2598">
        <v>2597</v>
      </c>
      <c r="F2598">
        <v>246.00059999999999</v>
      </c>
      <c r="G2598">
        <v>9.4341519999999992</v>
      </c>
      <c r="H2598">
        <v>243.993359</v>
      </c>
      <c r="I2598">
        <v>5.8369920000000004</v>
      </c>
    </row>
    <row r="2599" spans="1:9" x14ac:dyDescent="0.25">
      <c r="A2599">
        <v>2598</v>
      </c>
      <c r="F2599">
        <v>246.00059999999999</v>
      </c>
      <c r="G2599">
        <v>9.4341519999999992</v>
      </c>
    </row>
    <row r="2600" spans="1:9" x14ac:dyDescent="0.25">
      <c r="A2600">
        <v>2599</v>
      </c>
    </row>
    <row r="2601" spans="1:9" x14ac:dyDescent="0.25">
      <c r="A2601">
        <v>2600</v>
      </c>
      <c r="D2601">
        <v>263.31444599999998</v>
      </c>
      <c r="E2601">
        <v>6.6964880000000004</v>
      </c>
    </row>
    <row r="2602" spans="1:9" x14ac:dyDescent="0.25">
      <c r="A2602">
        <v>2601</v>
      </c>
      <c r="D2602">
        <v>263.31444599999998</v>
      </c>
      <c r="E2602">
        <v>6.6964880000000004</v>
      </c>
    </row>
    <row r="2603" spans="1:9" x14ac:dyDescent="0.25">
      <c r="A2603">
        <v>2602</v>
      </c>
      <c r="B2603">
        <v>265.59917200000001</v>
      </c>
      <c r="C2603">
        <v>8.1783490000000008</v>
      </c>
      <c r="D2603">
        <v>263.31444599999998</v>
      </c>
      <c r="E2603">
        <v>6.6964880000000004</v>
      </c>
    </row>
    <row r="2604" spans="1:9" x14ac:dyDescent="0.25">
      <c r="A2604">
        <v>2603</v>
      </c>
      <c r="B2604">
        <v>265.50356799999997</v>
      </c>
      <c r="C2604">
        <v>8.2230919999999994</v>
      </c>
      <c r="D2604">
        <v>263.31444599999998</v>
      </c>
      <c r="E2604">
        <v>6.6964880000000004</v>
      </c>
    </row>
    <row r="2605" spans="1:9" x14ac:dyDescent="0.25">
      <c r="A2605">
        <v>2604</v>
      </c>
      <c r="B2605">
        <v>265.54912300000001</v>
      </c>
      <c r="C2605">
        <v>8.1873280000000008</v>
      </c>
      <c r="D2605">
        <v>263.31444599999998</v>
      </c>
      <c r="E2605">
        <v>6.6964880000000004</v>
      </c>
    </row>
    <row r="2606" spans="1:9" x14ac:dyDescent="0.25">
      <c r="A2606">
        <v>2605</v>
      </c>
      <c r="B2606">
        <v>265.55110999999999</v>
      </c>
      <c r="C2606">
        <v>8.1690640000000005</v>
      </c>
      <c r="D2606">
        <v>263.31444599999998</v>
      </c>
      <c r="E2606">
        <v>6.6964880000000004</v>
      </c>
    </row>
    <row r="2607" spans="1:9" x14ac:dyDescent="0.25">
      <c r="A2607">
        <v>2606</v>
      </c>
      <c r="B2607">
        <v>265.55524500000001</v>
      </c>
      <c r="C2607">
        <v>8.1578909999999993</v>
      </c>
      <c r="D2607">
        <v>263.31444599999998</v>
      </c>
      <c r="E2607">
        <v>6.6964880000000004</v>
      </c>
    </row>
    <row r="2608" spans="1:9" x14ac:dyDescent="0.25">
      <c r="A2608">
        <v>2607</v>
      </c>
      <c r="B2608">
        <v>265.49749500000001</v>
      </c>
      <c r="C2608">
        <v>8.2208469999999991</v>
      </c>
      <c r="D2608">
        <v>263.31444599999998</v>
      </c>
      <c r="E2608">
        <v>6.6964880000000004</v>
      </c>
    </row>
    <row r="2609" spans="1:11" x14ac:dyDescent="0.25">
      <c r="A2609">
        <v>2608</v>
      </c>
      <c r="B2609">
        <v>265.49626999999998</v>
      </c>
      <c r="C2609">
        <v>8.2430909999999997</v>
      </c>
      <c r="D2609">
        <v>263.31444599999998</v>
      </c>
      <c r="E2609">
        <v>6.6964880000000004</v>
      </c>
    </row>
    <row r="2610" spans="1:11" x14ac:dyDescent="0.25">
      <c r="A2610">
        <v>2609</v>
      </c>
      <c r="B2610">
        <v>265.50280099999998</v>
      </c>
      <c r="C2610">
        <v>8.2397749999999998</v>
      </c>
      <c r="D2610">
        <v>263.31444599999998</v>
      </c>
      <c r="E2610">
        <v>6.6964880000000004</v>
      </c>
    </row>
    <row r="2611" spans="1:11" x14ac:dyDescent="0.25">
      <c r="A2611">
        <v>2610</v>
      </c>
      <c r="B2611">
        <v>265.45316000000003</v>
      </c>
      <c r="C2611">
        <v>8.2680900000000008</v>
      </c>
      <c r="D2611">
        <v>263.31444599999998</v>
      </c>
      <c r="E2611">
        <v>6.6964880000000004</v>
      </c>
    </row>
    <row r="2612" spans="1:11" x14ac:dyDescent="0.25">
      <c r="A2612">
        <v>2611</v>
      </c>
      <c r="B2612">
        <v>265.59917200000001</v>
      </c>
      <c r="C2612">
        <v>8.1783490000000008</v>
      </c>
    </row>
    <row r="2613" spans="1:11" x14ac:dyDescent="0.25">
      <c r="A2613">
        <v>2612</v>
      </c>
      <c r="J2613">
        <v>235.91219999999998</v>
      </c>
      <c r="K2613">
        <v>13.209770000000001</v>
      </c>
    </row>
    <row r="2614" spans="1:11" x14ac:dyDescent="0.25">
      <c r="A2614">
        <v>2613</v>
      </c>
    </row>
    <row r="2615" spans="1:11" x14ac:dyDescent="0.25">
      <c r="A2615">
        <v>2614</v>
      </c>
    </row>
    <row r="2616" spans="1:11" x14ac:dyDescent="0.25">
      <c r="A2616">
        <v>2615</v>
      </c>
    </row>
    <row r="2617" spans="1:11" x14ac:dyDescent="0.25">
      <c r="A2617">
        <v>2616</v>
      </c>
    </row>
    <row r="2618" spans="1:11" x14ac:dyDescent="0.25">
      <c r="A2618">
        <v>2617</v>
      </c>
    </row>
    <row r="2619" spans="1:11" x14ac:dyDescent="0.25">
      <c r="A2619">
        <v>2618</v>
      </c>
    </row>
    <row r="2620" spans="1:11" x14ac:dyDescent="0.25">
      <c r="A2620">
        <v>2619</v>
      </c>
    </row>
    <row r="2621" spans="1:11" x14ac:dyDescent="0.25">
      <c r="A2621">
        <v>2620</v>
      </c>
    </row>
    <row r="2622" spans="1:11" x14ac:dyDescent="0.25">
      <c r="A2622">
        <v>2621</v>
      </c>
    </row>
    <row r="2623" spans="1:11" x14ac:dyDescent="0.25">
      <c r="A2623">
        <v>2622</v>
      </c>
    </row>
    <row r="2624" spans="1:1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1" x14ac:dyDescent="0.25">
      <c r="A2641">
        <v>2640</v>
      </c>
    </row>
    <row r="2642" spans="1:11" x14ac:dyDescent="0.25">
      <c r="A2642">
        <v>2641</v>
      </c>
    </row>
    <row r="2643" spans="1:11" x14ac:dyDescent="0.25">
      <c r="A2643">
        <v>2642</v>
      </c>
    </row>
    <row r="2644" spans="1:11" x14ac:dyDescent="0.25">
      <c r="A2644">
        <v>2643</v>
      </c>
    </row>
    <row r="2645" spans="1:11" x14ac:dyDescent="0.25">
      <c r="A2645">
        <v>2644</v>
      </c>
    </row>
    <row r="2646" spans="1:11" x14ac:dyDescent="0.25">
      <c r="A2646">
        <v>2645</v>
      </c>
      <c r="J2646">
        <v>236.181062</v>
      </c>
      <c r="K2646">
        <v>13.555365999999999</v>
      </c>
    </row>
    <row r="2647" spans="1:11" x14ac:dyDescent="0.25">
      <c r="A2647">
        <v>2646</v>
      </c>
      <c r="D2647">
        <v>198.81495200000001</v>
      </c>
      <c r="E2647">
        <v>7.2956630000000002</v>
      </c>
    </row>
    <row r="2648" spans="1:11" x14ac:dyDescent="0.25">
      <c r="A2648">
        <v>2647</v>
      </c>
      <c r="D2648">
        <v>198.81495200000001</v>
      </c>
      <c r="E2648">
        <v>7.2956630000000002</v>
      </c>
    </row>
    <row r="2649" spans="1:11" x14ac:dyDescent="0.25">
      <c r="A2649">
        <v>2648</v>
      </c>
      <c r="D2649">
        <v>198.81071399999999</v>
      </c>
      <c r="E2649">
        <v>7.3017339999999997</v>
      </c>
    </row>
    <row r="2650" spans="1:11" x14ac:dyDescent="0.25">
      <c r="A2650">
        <v>2649</v>
      </c>
      <c r="B2650">
        <v>195.06959499999999</v>
      </c>
      <c r="C2650">
        <v>6.0475510000000003</v>
      </c>
      <c r="D2650">
        <v>198.81837000000002</v>
      </c>
      <c r="E2650">
        <v>7.2747960000000003</v>
      </c>
    </row>
    <row r="2651" spans="1:11" x14ac:dyDescent="0.25">
      <c r="A2651">
        <v>2650</v>
      </c>
      <c r="B2651">
        <v>195.06500199999999</v>
      </c>
      <c r="C2651">
        <v>6.0458670000000003</v>
      </c>
      <c r="D2651">
        <v>198.83515499999999</v>
      </c>
      <c r="E2651">
        <v>7.2860199999999997</v>
      </c>
    </row>
    <row r="2652" spans="1:11" x14ac:dyDescent="0.25">
      <c r="A2652">
        <v>2651</v>
      </c>
      <c r="B2652">
        <v>195.06540999999999</v>
      </c>
      <c r="C2652">
        <v>6.0675509999999999</v>
      </c>
      <c r="D2652">
        <v>198.81209100000001</v>
      </c>
      <c r="E2652">
        <v>7.2800510000000003</v>
      </c>
    </row>
    <row r="2653" spans="1:11" x14ac:dyDescent="0.25">
      <c r="A2653">
        <v>2652</v>
      </c>
      <c r="B2653">
        <v>195.05755199999999</v>
      </c>
      <c r="C2653">
        <v>6.0773979999999996</v>
      </c>
      <c r="D2653">
        <v>198.81495200000001</v>
      </c>
      <c r="E2653">
        <v>7.2956630000000002</v>
      </c>
    </row>
    <row r="2654" spans="1:11" x14ac:dyDescent="0.25">
      <c r="A2654">
        <v>2653</v>
      </c>
      <c r="B2654">
        <v>195.04770600000001</v>
      </c>
      <c r="C2654">
        <v>6.1211219999999997</v>
      </c>
    </row>
    <row r="2655" spans="1:11" x14ac:dyDescent="0.25">
      <c r="A2655">
        <v>2654</v>
      </c>
      <c r="B2655">
        <v>195.06959499999999</v>
      </c>
      <c r="C2655">
        <v>6.0475510000000003</v>
      </c>
    </row>
    <row r="2656" spans="1:11" x14ac:dyDescent="0.25">
      <c r="A2656">
        <v>2655</v>
      </c>
      <c r="F2656">
        <v>194.25147899999999</v>
      </c>
      <c r="G2656">
        <v>5.0736730000000003</v>
      </c>
      <c r="H2656">
        <v>193.70347100000001</v>
      </c>
      <c r="I2656">
        <v>8.9507650000000005</v>
      </c>
    </row>
    <row r="2657" spans="1:9" x14ac:dyDescent="0.25">
      <c r="A2657">
        <v>2656</v>
      </c>
      <c r="F2657">
        <v>194.28791000000001</v>
      </c>
      <c r="G2657">
        <v>5.043469</v>
      </c>
      <c r="H2657">
        <v>193.651431</v>
      </c>
      <c r="I2657">
        <v>8.9487749999999995</v>
      </c>
    </row>
    <row r="2658" spans="1:9" x14ac:dyDescent="0.25">
      <c r="A2658">
        <v>2657</v>
      </c>
      <c r="F2658">
        <v>194.26515499999999</v>
      </c>
      <c r="G2658">
        <v>5.0933679999999999</v>
      </c>
      <c r="H2658">
        <v>193.69413700000001</v>
      </c>
      <c r="I2658">
        <v>8.9662249999999997</v>
      </c>
    </row>
    <row r="2659" spans="1:9" x14ac:dyDescent="0.25">
      <c r="A2659">
        <v>2658</v>
      </c>
      <c r="F2659">
        <v>194.28433899999999</v>
      </c>
      <c r="G2659">
        <v>5.0146940000000004</v>
      </c>
      <c r="H2659">
        <v>193.69367499999998</v>
      </c>
      <c r="I2659">
        <v>8.9652550000000009</v>
      </c>
    </row>
    <row r="2660" spans="1:9" x14ac:dyDescent="0.25">
      <c r="A2660">
        <v>2659</v>
      </c>
      <c r="F2660">
        <v>194.28780699999999</v>
      </c>
      <c r="G2660">
        <v>4.9756119999999999</v>
      </c>
      <c r="H2660">
        <v>193.67173700000001</v>
      </c>
      <c r="I2660">
        <v>8.9771420000000006</v>
      </c>
    </row>
    <row r="2661" spans="1:9" x14ac:dyDescent="0.25">
      <c r="A2661">
        <v>2660</v>
      </c>
      <c r="F2661">
        <v>194.27505400000001</v>
      </c>
      <c r="G2661">
        <v>4.9901530000000003</v>
      </c>
      <c r="H2661">
        <v>193.64699100000001</v>
      </c>
      <c r="I2661">
        <v>8.9773460000000007</v>
      </c>
    </row>
    <row r="2662" spans="1:9" x14ac:dyDescent="0.25">
      <c r="A2662">
        <v>2661</v>
      </c>
      <c r="F2662">
        <v>194.25147899999999</v>
      </c>
      <c r="G2662">
        <v>5.0736730000000003</v>
      </c>
      <c r="H2662">
        <v>193.70347100000001</v>
      </c>
      <c r="I2662">
        <v>8.9507650000000005</v>
      </c>
    </row>
    <row r="2663" spans="1:9" x14ac:dyDescent="0.25">
      <c r="A2663">
        <v>2662</v>
      </c>
      <c r="H2663">
        <v>193.70347100000001</v>
      </c>
      <c r="I2663">
        <v>8.9507650000000005</v>
      </c>
    </row>
    <row r="2664" spans="1:9" x14ac:dyDescent="0.25">
      <c r="A2664">
        <v>2663</v>
      </c>
    </row>
    <row r="2665" spans="1:9" x14ac:dyDescent="0.25">
      <c r="A2665">
        <v>2664</v>
      </c>
    </row>
    <row r="2666" spans="1:9" x14ac:dyDescent="0.25">
      <c r="A2666">
        <v>2665</v>
      </c>
      <c r="D2666">
        <v>170.44586900000002</v>
      </c>
      <c r="E2666">
        <v>7.7139800000000003</v>
      </c>
    </row>
    <row r="2667" spans="1:9" x14ac:dyDescent="0.25">
      <c r="A2667">
        <v>2666</v>
      </c>
      <c r="B2667">
        <v>169.692092</v>
      </c>
      <c r="C2667">
        <v>6.5701020000000003</v>
      </c>
      <c r="D2667">
        <v>170.44586900000002</v>
      </c>
      <c r="E2667">
        <v>7.7139800000000003</v>
      </c>
    </row>
    <row r="2668" spans="1:9" x14ac:dyDescent="0.25">
      <c r="A2668">
        <v>2667</v>
      </c>
      <c r="B2668">
        <v>169.692092</v>
      </c>
      <c r="C2668">
        <v>6.5701020000000003</v>
      </c>
      <c r="D2668">
        <v>170.44586900000002</v>
      </c>
      <c r="E2668">
        <v>7.7139800000000003</v>
      </c>
    </row>
    <row r="2669" spans="1:9" x14ac:dyDescent="0.25">
      <c r="A2669">
        <v>2668</v>
      </c>
      <c r="B2669">
        <v>169.692092</v>
      </c>
      <c r="C2669">
        <v>6.5701020000000003</v>
      </c>
      <c r="D2669">
        <v>170.44586900000002</v>
      </c>
      <c r="E2669">
        <v>7.7139800000000003</v>
      </c>
    </row>
    <row r="2670" spans="1:9" x14ac:dyDescent="0.25">
      <c r="A2670">
        <v>2669</v>
      </c>
      <c r="B2670">
        <v>169.692092</v>
      </c>
      <c r="C2670">
        <v>6.5701020000000003</v>
      </c>
      <c r="D2670">
        <v>170.44586900000002</v>
      </c>
      <c r="E2670">
        <v>7.7139800000000003</v>
      </c>
    </row>
    <row r="2671" spans="1:9" x14ac:dyDescent="0.25">
      <c r="A2671">
        <v>2670</v>
      </c>
      <c r="B2671">
        <v>169.692092</v>
      </c>
      <c r="C2671">
        <v>6.5701020000000003</v>
      </c>
      <c r="D2671">
        <v>170.44586900000002</v>
      </c>
      <c r="E2671">
        <v>7.7139800000000003</v>
      </c>
    </row>
    <row r="2672" spans="1:9" x14ac:dyDescent="0.25">
      <c r="A2672">
        <v>2671</v>
      </c>
      <c r="B2672">
        <v>169.692092</v>
      </c>
      <c r="C2672">
        <v>6.5701020000000003</v>
      </c>
      <c r="D2672">
        <v>170.44586900000002</v>
      </c>
      <c r="E2672">
        <v>7.7139800000000003</v>
      </c>
    </row>
    <row r="2673" spans="1:9" x14ac:dyDescent="0.25">
      <c r="A2673">
        <v>2672</v>
      </c>
      <c r="B2673">
        <v>169.692092</v>
      </c>
      <c r="C2673">
        <v>6.5701020000000003</v>
      </c>
      <c r="D2673">
        <v>170.44586900000002</v>
      </c>
      <c r="E2673">
        <v>7.7139800000000003</v>
      </c>
    </row>
    <row r="2674" spans="1:9" x14ac:dyDescent="0.25">
      <c r="A2674">
        <v>2673</v>
      </c>
      <c r="B2674">
        <v>169.69030700000002</v>
      </c>
      <c r="C2674">
        <v>6.5835710000000001</v>
      </c>
    </row>
    <row r="2675" spans="1:9" x14ac:dyDescent="0.25">
      <c r="A2675">
        <v>2674</v>
      </c>
      <c r="F2675">
        <v>167.99765500000001</v>
      </c>
      <c r="G2675">
        <v>5.5126530000000002</v>
      </c>
      <c r="H2675">
        <v>168.60086899999999</v>
      </c>
      <c r="I2675">
        <v>9.0012760000000007</v>
      </c>
    </row>
    <row r="2676" spans="1:9" x14ac:dyDescent="0.25">
      <c r="A2676">
        <v>2675</v>
      </c>
      <c r="F2676">
        <v>168.02755300000001</v>
      </c>
      <c r="G2676">
        <v>5.5086740000000001</v>
      </c>
      <c r="H2676">
        <v>168.57847100000001</v>
      </c>
      <c r="I2676">
        <v>8.9795409999999993</v>
      </c>
    </row>
    <row r="2677" spans="1:9" x14ac:dyDescent="0.25">
      <c r="A2677">
        <v>2676</v>
      </c>
      <c r="F2677">
        <v>167.958011</v>
      </c>
      <c r="G2677">
        <v>5.5378569999999998</v>
      </c>
      <c r="H2677">
        <v>168.56117599999999</v>
      </c>
      <c r="I2677">
        <v>8.9352049999999998</v>
      </c>
    </row>
    <row r="2678" spans="1:9" x14ac:dyDescent="0.25">
      <c r="A2678">
        <v>2677</v>
      </c>
      <c r="F2678">
        <v>167.960307</v>
      </c>
      <c r="G2678">
        <v>5.5036230000000002</v>
      </c>
      <c r="H2678">
        <v>168.59617400000002</v>
      </c>
      <c r="I2678">
        <v>8.9862249999999992</v>
      </c>
    </row>
    <row r="2679" spans="1:9" x14ac:dyDescent="0.25">
      <c r="A2679">
        <v>2678</v>
      </c>
      <c r="F2679">
        <v>167.97653099999999</v>
      </c>
      <c r="G2679">
        <v>5.4747960000000004</v>
      </c>
      <c r="H2679">
        <v>168.62841900000001</v>
      </c>
      <c r="I2679">
        <v>9.0122450000000001</v>
      </c>
    </row>
    <row r="2680" spans="1:9" x14ac:dyDescent="0.25">
      <c r="A2680">
        <v>2679</v>
      </c>
      <c r="F2680">
        <v>167.98250100000001</v>
      </c>
      <c r="G2680">
        <v>5.4856629999999997</v>
      </c>
      <c r="H2680">
        <v>168.660257</v>
      </c>
      <c r="I2680">
        <v>9.0761219999999998</v>
      </c>
    </row>
    <row r="2681" spans="1:9" x14ac:dyDescent="0.25">
      <c r="A2681">
        <v>2680</v>
      </c>
      <c r="F2681">
        <v>167.986482</v>
      </c>
      <c r="G2681">
        <v>5.4912749999999999</v>
      </c>
      <c r="H2681">
        <v>168.652196</v>
      </c>
      <c r="I2681">
        <v>9.0857139999999994</v>
      </c>
    </row>
    <row r="2682" spans="1:9" x14ac:dyDescent="0.25">
      <c r="A2682">
        <v>2681</v>
      </c>
      <c r="F2682">
        <v>167.99765500000001</v>
      </c>
      <c r="G2682">
        <v>5.5126530000000002</v>
      </c>
      <c r="H2682">
        <v>168.60086899999999</v>
      </c>
      <c r="I2682">
        <v>9.0012760000000007</v>
      </c>
    </row>
    <row r="2683" spans="1:9" x14ac:dyDescent="0.25">
      <c r="A2683">
        <v>2682</v>
      </c>
      <c r="F2683">
        <v>167.99765500000001</v>
      </c>
      <c r="G2683">
        <v>5.5126530000000002</v>
      </c>
      <c r="H2683">
        <v>168.60086899999999</v>
      </c>
      <c r="I2683">
        <v>9.0012760000000007</v>
      </c>
    </row>
    <row r="2684" spans="1:9" x14ac:dyDescent="0.25">
      <c r="A2684">
        <v>2683</v>
      </c>
    </row>
    <row r="2685" spans="1:9" x14ac:dyDescent="0.25">
      <c r="A2685">
        <v>2684</v>
      </c>
    </row>
    <row r="2686" spans="1:9" x14ac:dyDescent="0.25">
      <c r="A2686">
        <v>2685</v>
      </c>
    </row>
    <row r="2687" spans="1:9" x14ac:dyDescent="0.25">
      <c r="A2687">
        <v>2686</v>
      </c>
    </row>
    <row r="2688" spans="1:9" x14ac:dyDescent="0.25">
      <c r="A2688">
        <v>2687</v>
      </c>
      <c r="D2688">
        <v>150.76826700000001</v>
      </c>
      <c r="E2688">
        <v>9.0909689999999994</v>
      </c>
    </row>
    <row r="2689" spans="1:9" x14ac:dyDescent="0.25">
      <c r="A2689">
        <v>2688</v>
      </c>
      <c r="D2689">
        <v>150.76826700000001</v>
      </c>
      <c r="E2689">
        <v>9.0909689999999994</v>
      </c>
    </row>
    <row r="2690" spans="1:9" x14ac:dyDescent="0.25">
      <c r="A2690">
        <v>2689</v>
      </c>
      <c r="B2690">
        <v>137.72373800000003</v>
      </c>
      <c r="C2690">
        <v>6.3769980000000004</v>
      </c>
      <c r="D2690">
        <v>150.76826700000001</v>
      </c>
      <c r="E2690">
        <v>9.0909689999999994</v>
      </c>
    </row>
    <row r="2691" spans="1:9" x14ac:dyDescent="0.25">
      <c r="A2691">
        <v>2690</v>
      </c>
      <c r="B2691">
        <v>137.72373800000003</v>
      </c>
      <c r="C2691">
        <v>6.3769980000000004</v>
      </c>
      <c r="D2691">
        <v>150.76826700000001</v>
      </c>
      <c r="E2691">
        <v>9.0909689999999994</v>
      </c>
    </row>
    <row r="2692" spans="1:9" x14ac:dyDescent="0.25">
      <c r="A2692">
        <v>2691</v>
      </c>
      <c r="B2692">
        <v>137.72373800000003</v>
      </c>
      <c r="C2692">
        <v>6.3769980000000004</v>
      </c>
      <c r="D2692">
        <v>150.76826700000001</v>
      </c>
      <c r="E2692">
        <v>9.0909689999999994</v>
      </c>
    </row>
    <row r="2693" spans="1:9" x14ac:dyDescent="0.25">
      <c r="A2693">
        <v>2692</v>
      </c>
      <c r="B2693">
        <v>137.72373800000003</v>
      </c>
      <c r="C2693">
        <v>6.3769980000000004</v>
      </c>
      <c r="D2693">
        <v>150.76826700000001</v>
      </c>
      <c r="E2693">
        <v>9.0909689999999994</v>
      </c>
    </row>
    <row r="2694" spans="1:9" x14ac:dyDescent="0.25">
      <c r="A2694">
        <v>2693</v>
      </c>
      <c r="B2694">
        <v>137.72373800000003</v>
      </c>
      <c r="C2694">
        <v>6.3769980000000004</v>
      </c>
      <c r="D2694">
        <v>150.76826700000001</v>
      </c>
      <c r="E2694">
        <v>9.0909689999999994</v>
      </c>
    </row>
    <row r="2695" spans="1:9" x14ac:dyDescent="0.25">
      <c r="A2695">
        <v>2694</v>
      </c>
      <c r="B2695">
        <v>137.72373800000003</v>
      </c>
      <c r="C2695">
        <v>6.3769980000000004</v>
      </c>
      <c r="D2695">
        <v>150.76826700000001</v>
      </c>
      <c r="E2695">
        <v>9.0909689999999994</v>
      </c>
    </row>
    <row r="2696" spans="1:9" x14ac:dyDescent="0.25">
      <c r="A2696">
        <v>2695</v>
      </c>
      <c r="B2696">
        <v>137.72373800000003</v>
      </c>
      <c r="C2696">
        <v>6.3769980000000004</v>
      </c>
    </row>
    <row r="2697" spans="1:9" x14ac:dyDescent="0.25">
      <c r="A2697">
        <v>2696</v>
      </c>
      <c r="B2697">
        <v>137.72373800000003</v>
      </c>
      <c r="C2697">
        <v>6.3769980000000004</v>
      </c>
    </row>
    <row r="2698" spans="1:9" x14ac:dyDescent="0.25">
      <c r="A2698">
        <v>2697</v>
      </c>
    </row>
    <row r="2699" spans="1:9" x14ac:dyDescent="0.25">
      <c r="A2699">
        <v>2698</v>
      </c>
      <c r="F2699">
        <v>136.423338</v>
      </c>
      <c r="G2699">
        <v>5.4855879999999999</v>
      </c>
      <c r="H2699">
        <v>136.827223</v>
      </c>
      <c r="I2699">
        <v>8.6481770000000004</v>
      </c>
    </row>
    <row r="2700" spans="1:9" x14ac:dyDescent="0.25">
      <c r="A2700">
        <v>2699</v>
      </c>
      <c r="F2700">
        <v>136.423338</v>
      </c>
      <c r="G2700">
        <v>5.4855879999999999</v>
      </c>
      <c r="H2700">
        <v>136.827223</v>
      </c>
      <c r="I2700">
        <v>8.6481770000000004</v>
      </c>
    </row>
    <row r="2701" spans="1:9" x14ac:dyDescent="0.25">
      <c r="A2701">
        <v>2700</v>
      </c>
      <c r="F2701">
        <v>136.42291800000001</v>
      </c>
      <c r="G2701">
        <v>5.4451729999999996</v>
      </c>
      <c r="H2701">
        <v>136.83284600000002</v>
      </c>
      <c r="I2701">
        <v>8.6764039999999998</v>
      </c>
    </row>
    <row r="2702" spans="1:9" x14ac:dyDescent="0.25">
      <c r="A2702">
        <v>2701</v>
      </c>
      <c r="F2702">
        <v>136.46328500000001</v>
      </c>
      <c r="G2702">
        <v>5.5248049999999997</v>
      </c>
      <c r="H2702">
        <v>136.815664</v>
      </c>
      <c r="I2702">
        <v>8.6965070000000004</v>
      </c>
    </row>
    <row r="2703" spans="1:9" x14ac:dyDescent="0.25">
      <c r="A2703">
        <v>2702</v>
      </c>
      <c r="F2703">
        <v>136.64207300000001</v>
      </c>
      <c r="G2703">
        <v>5.2938280000000004</v>
      </c>
      <c r="H2703">
        <v>136.91565500000002</v>
      </c>
      <c r="I2703">
        <v>8.7704609999999992</v>
      </c>
    </row>
    <row r="2704" spans="1:9" x14ac:dyDescent="0.25">
      <c r="A2704">
        <v>2703</v>
      </c>
      <c r="F2704">
        <v>136.423338</v>
      </c>
      <c r="G2704">
        <v>5.4855879999999999</v>
      </c>
      <c r="H2704">
        <v>136.89799300000001</v>
      </c>
      <c r="I2704">
        <v>8.8445719999999994</v>
      </c>
    </row>
    <row r="2705" spans="1:9" x14ac:dyDescent="0.25">
      <c r="A2705">
        <v>2704</v>
      </c>
      <c r="F2705">
        <v>136.423338</v>
      </c>
      <c r="G2705">
        <v>5.4855879999999999</v>
      </c>
      <c r="H2705">
        <v>136.827223</v>
      </c>
      <c r="I2705">
        <v>8.6481770000000004</v>
      </c>
    </row>
    <row r="2706" spans="1:9" x14ac:dyDescent="0.25">
      <c r="A2706">
        <v>2705</v>
      </c>
    </row>
    <row r="2707" spans="1:9" x14ac:dyDescent="0.25">
      <c r="A2707">
        <v>2706</v>
      </c>
    </row>
    <row r="2708" spans="1:9" x14ac:dyDescent="0.25">
      <c r="A2708">
        <v>2707</v>
      </c>
    </row>
    <row r="2709" spans="1:9" x14ac:dyDescent="0.25">
      <c r="A2709">
        <v>2708</v>
      </c>
    </row>
    <row r="2710" spans="1:9" x14ac:dyDescent="0.25">
      <c r="A2710">
        <v>2709</v>
      </c>
    </row>
    <row r="2711" spans="1:9" x14ac:dyDescent="0.25">
      <c r="A2711">
        <v>2710</v>
      </c>
    </row>
    <row r="2712" spans="1:9" x14ac:dyDescent="0.25">
      <c r="A2712">
        <v>2711</v>
      </c>
    </row>
    <row r="2713" spans="1:9" x14ac:dyDescent="0.25">
      <c r="A2713">
        <v>2712</v>
      </c>
    </row>
    <row r="2714" spans="1:9" x14ac:dyDescent="0.25">
      <c r="A2714">
        <v>2713</v>
      </c>
      <c r="D2714">
        <v>107.38283300000001</v>
      </c>
      <c r="E2714">
        <v>8.374701</v>
      </c>
    </row>
    <row r="2715" spans="1:9" x14ac:dyDescent="0.25">
      <c r="A2715">
        <v>2714</v>
      </c>
      <c r="D2715">
        <v>107.40007200000001</v>
      </c>
      <c r="E2715">
        <v>8.3422040000000006</v>
      </c>
    </row>
    <row r="2716" spans="1:9" x14ac:dyDescent="0.25">
      <c r="A2716">
        <v>2715</v>
      </c>
      <c r="B2716">
        <v>103.86208500000001</v>
      </c>
      <c r="C2716">
        <v>7.2490329999999998</v>
      </c>
      <c r="D2716">
        <v>107.394655</v>
      </c>
      <c r="E2716">
        <v>8.3260590000000008</v>
      </c>
    </row>
    <row r="2717" spans="1:9" x14ac:dyDescent="0.25">
      <c r="A2717">
        <v>2716</v>
      </c>
      <c r="B2717">
        <v>103.839533</v>
      </c>
      <c r="C2717">
        <v>7.2579909999999996</v>
      </c>
      <c r="D2717">
        <v>107.42032800000001</v>
      </c>
      <c r="E2717">
        <v>8.3389749999999996</v>
      </c>
    </row>
    <row r="2718" spans="1:9" x14ac:dyDescent="0.25">
      <c r="A2718">
        <v>2717</v>
      </c>
      <c r="B2718">
        <v>103.864115</v>
      </c>
      <c r="C2718">
        <v>7.2423679999999999</v>
      </c>
      <c r="D2718">
        <v>107.376738</v>
      </c>
      <c r="E2718">
        <v>8.3452769999999994</v>
      </c>
    </row>
    <row r="2719" spans="1:9" x14ac:dyDescent="0.25">
      <c r="A2719">
        <v>2718</v>
      </c>
      <c r="B2719">
        <v>103.843439</v>
      </c>
      <c r="C2719">
        <v>7.2218479999999996</v>
      </c>
      <c r="D2719">
        <v>107.440168</v>
      </c>
      <c r="E2719">
        <v>8.3726190000000003</v>
      </c>
    </row>
    <row r="2720" spans="1:9" x14ac:dyDescent="0.25">
      <c r="A2720">
        <v>2719</v>
      </c>
      <c r="B2720">
        <v>103.807714</v>
      </c>
      <c r="C2720">
        <v>7.2510130000000004</v>
      </c>
      <c r="D2720">
        <v>107.38283300000001</v>
      </c>
      <c r="E2720">
        <v>8.374701</v>
      </c>
    </row>
    <row r="2721" spans="1:9" x14ac:dyDescent="0.25">
      <c r="A2721">
        <v>2720</v>
      </c>
      <c r="B2721">
        <v>103.78266300000001</v>
      </c>
      <c r="C2721">
        <v>7.2651789999999998</v>
      </c>
    </row>
    <row r="2722" spans="1:9" x14ac:dyDescent="0.25">
      <c r="A2722">
        <v>2721</v>
      </c>
      <c r="B2722">
        <v>103.86208500000001</v>
      </c>
      <c r="C2722">
        <v>7.2490329999999998</v>
      </c>
    </row>
    <row r="2723" spans="1:9" x14ac:dyDescent="0.25">
      <c r="A2723">
        <v>2722</v>
      </c>
      <c r="F2723">
        <v>102.432005</v>
      </c>
      <c r="G2723">
        <v>6.1687799999999999</v>
      </c>
      <c r="H2723">
        <v>101.816624</v>
      </c>
      <c r="I2723">
        <v>9.6565069999999995</v>
      </c>
    </row>
    <row r="2724" spans="1:9" x14ac:dyDescent="0.25">
      <c r="A2724">
        <v>2723</v>
      </c>
      <c r="F2724">
        <v>102.413309</v>
      </c>
      <c r="G2724">
        <v>6.1222719999999997</v>
      </c>
      <c r="H2724">
        <v>101.758398</v>
      </c>
      <c r="I2724">
        <v>9.6478099999999998</v>
      </c>
    </row>
    <row r="2725" spans="1:9" x14ac:dyDescent="0.25">
      <c r="A2725">
        <v>2724</v>
      </c>
      <c r="F2725">
        <v>102.41476600000001</v>
      </c>
      <c r="G2725">
        <v>6.1088870000000002</v>
      </c>
      <c r="H2725">
        <v>101.78896700000001</v>
      </c>
      <c r="I2725">
        <v>9.6771320000000003</v>
      </c>
    </row>
    <row r="2726" spans="1:9" x14ac:dyDescent="0.25">
      <c r="A2726">
        <v>2725</v>
      </c>
      <c r="F2726">
        <v>102.42226600000001</v>
      </c>
      <c r="G2726">
        <v>6.1276359999999999</v>
      </c>
      <c r="H2726">
        <v>101.78839500000001</v>
      </c>
      <c r="I2726">
        <v>9.7005149999999993</v>
      </c>
    </row>
    <row r="2727" spans="1:9" x14ac:dyDescent="0.25">
      <c r="A2727">
        <v>2726</v>
      </c>
      <c r="F2727">
        <v>102.415705</v>
      </c>
      <c r="G2727">
        <v>6.120241</v>
      </c>
      <c r="H2727">
        <v>101.797144</v>
      </c>
      <c r="I2727">
        <v>9.7138480000000005</v>
      </c>
    </row>
    <row r="2728" spans="1:9" x14ac:dyDescent="0.25">
      <c r="A2728">
        <v>2727</v>
      </c>
      <c r="F2728">
        <v>102.395758</v>
      </c>
      <c r="G2728">
        <v>6.1291989999999998</v>
      </c>
      <c r="H2728">
        <v>101.80334300000001</v>
      </c>
      <c r="I2728">
        <v>9.6829640000000001</v>
      </c>
    </row>
    <row r="2729" spans="1:9" x14ac:dyDescent="0.25">
      <c r="A2729">
        <v>2728</v>
      </c>
      <c r="F2729">
        <v>102.432005</v>
      </c>
      <c r="G2729">
        <v>6.1687799999999999</v>
      </c>
      <c r="H2729">
        <v>101.816624</v>
      </c>
      <c r="I2729">
        <v>9.6565069999999995</v>
      </c>
    </row>
    <row r="2730" spans="1:9" x14ac:dyDescent="0.25">
      <c r="A2730">
        <v>2729</v>
      </c>
      <c r="H2730">
        <v>101.816624</v>
      </c>
      <c r="I2730">
        <v>9.6565069999999995</v>
      </c>
    </row>
    <row r="2731" spans="1:9" x14ac:dyDescent="0.25">
      <c r="A2731">
        <v>2730</v>
      </c>
    </row>
    <row r="2732" spans="1:9" x14ac:dyDescent="0.25">
      <c r="A2732">
        <v>2731</v>
      </c>
    </row>
    <row r="2733" spans="1:9" x14ac:dyDescent="0.25">
      <c r="A2733">
        <v>2732</v>
      </c>
    </row>
    <row r="2734" spans="1:9" x14ac:dyDescent="0.25">
      <c r="A2734">
        <v>2733</v>
      </c>
    </row>
    <row r="2735" spans="1:9" x14ac:dyDescent="0.25">
      <c r="A2735">
        <v>2734</v>
      </c>
    </row>
    <row r="2736" spans="1:9" x14ac:dyDescent="0.25">
      <c r="A2736">
        <v>2735</v>
      </c>
      <c r="D2736">
        <v>76.310663000000005</v>
      </c>
      <c r="E2736">
        <v>8.5700040000000008</v>
      </c>
    </row>
    <row r="2737" spans="1:9" x14ac:dyDescent="0.25">
      <c r="A2737">
        <v>2736</v>
      </c>
      <c r="D2737">
        <v>76.307174000000003</v>
      </c>
      <c r="E2737">
        <v>8.5535990000000002</v>
      </c>
    </row>
    <row r="2738" spans="1:9" x14ac:dyDescent="0.25">
      <c r="A2738">
        <v>2737</v>
      </c>
      <c r="D2738">
        <v>76.297904000000003</v>
      </c>
      <c r="E2738">
        <v>8.5372450000000004</v>
      </c>
    </row>
    <row r="2739" spans="1:9" x14ac:dyDescent="0.25">
      <c r="A2739">
        <v>2738</v>
      </c>
      <c r="D2739">
        <v>76.307486000000011</v>
      </c>
      <c r="E2739">
        <v>8.5484430000000007</v>
      </c>
    </row>
    <row r="2740" spans="1:9" x14ac:dyDescent="0.25">
      <c r="A2740">
        <v>2739</v>
      </c>
      <c r="B2740">
        <v>72.650185000000008</v>
      </c>
      <c r="C2740">
        <v>7.7237989999999996</v>
      </c>
      <c r="D2740">
        <v>76.324152000000012</v>
      </c>
      <c r="E2740">
        <v>8.5144339999999996</v>
      </c>
    </row>
    <row r="2741" spans="1:9" x14ac:dyDescent="0.25">
      <c r="A2741">
        <v>2740</v>
      </c>
      <c r="B2741">
        <v>72.660028000000011</v>
      </c>
      <c r="C2741">
        <v>7.7021350000000002</v>
      </c>
      <c r="D2741">
        <v>76.32665200000001</v>
      </c>
      <c r="E2741">
        <v>8.5252669999999995</v>
      </c>
    </row>
    <row r="2742" spans="1:9" x14ac:dyDescent="0.25">
      <c r="A2742">
        <v>2741</v>
      </c>
      <c r="B2742">
        <v>72.674819000000014</v>
      </c>
      <c r="C2742">
        <v>7.6751569999999996</v>
      </c>
      <c r="D2742">
        <v>76.310663000000005</v>
      </c>
      <c r="E2742">
        <v>8.5700040000000008</v>
      </c>
    </row>
    <row r="2743" spans="1:9" x14ac:dyDescent="0.25">
      <c r="A2743">
        <v>2742</v>
      </c>
      <c r="B2743">
        <v>72.66580900000001</v>
      </c>
      <c r="C2743">
        <v>7.6788020000000001</v>
      </c>
    </row>
    <row r="2744" spans="1:9" x14ac:dyDescent="0.25">
      <c r="A2744">
        <v>2743</v>
      </c>
      <c r="B2744">
        <v>72.668465000000012</v>
      </c>
      <c r="C2744">
        <v>7.7247899999999996</v>
      </c>
    </row>
    <row r="2745" spans="1:9" x14ac:dyDescent="0.25">
      <c r="A2745">
        <v>2744</v>
      </c>
      <c r="B2745">
        <v>72.650185000000008</v>
      </c>
      <c r="C2745">
        <v>7.7237989999999996</v>
      </c>
    </row>
    <row r="2746" spans="1:9" x14ac:dyDescent="0.25">
      <c r="A2746">
        <v>2745</v>
      </c>
      <c r="F2746">
        <v>71.281197000000006</v>
      </c>
      <c r="G2746">
        <v>6.9692569999999998</v>
      </c>
      <c r="H2746">
        <v>71.541599000000005</v>
      </c>
      <c r="I2746">
        <v>9.7738449999999997</v>
      </c>
    </row>
    <row r="2747" spans="1:9" x14ac:dyDescent="0.25">
      <c r="A2747">
        <v>2746</v>
      </c>
      <c r="F2747">
        <v>71.281197000000006</v>
      </c>
      <c r="G2747">
        <v>6.9692569999999998</v>
      </c>
      <c r="H2747">
        <v>71.47644600000001</v>
      </c>
      <c r="I2747">
        <v>9.784834</v>
      </c>
    </row>
    <row r="2748" spans="1:9" x14ac:dyDescent="0.25">
      <c r="A2748">
        <v>2747</v>
      </c>
      <c r="F2748">
        <v>71.281197000000006</v>
      </c>
      <c r="G2748">
        <v>6.9692569999999998</v>
      </c>
      <c r="H2748">
        <v>71.50795500000001</v>
      </c>
      <c r="I2748">
        <v>9.7940000000000005</v>
      </c>
    </row>
    <row r="2749" spans="1:9" x14ac:dyDescent="0.25">
      <c r="A2749">
        <v>2748</v>
      </c>
      <c r="F2749">
        <v>71.281197000000006</v>
      </c>
      <c r="G2749">
        <v>6.9692569999999998</v>
      </c>
      <c r="H2749">
        <v>71.484415000000013</v>
      </c>
      <c r="I2749">
        <v>9.8364980000000006</v>
      </c>
    </row>
    <row r="2750" spans="1:9" x14ac:dyDescent="0.25">
      <c r="A2750">
        <v>2749</v>
      </c>
      <c r="F2750">
        <v>71.281197000000006</v>
      </c>
      <c r="G2750">
        <v>6.9692569999999998</v>
      </c>
      <c r="H2750">
        <v>71.522902000000002</v>
      </c>
      <c r="I2750">
        <v>9.8168640000000007</v>
      </c>
    </row>
    <row r="2751" spans="1:9" x14ac:dyDescent="0.25">
      <c r="A2751">
        <v>2750</v>
      </c>
      <c r="F2751">
        <v>71.281197000000006</v>
      </c>
      <c r="G2751">
        <v>6.9692569999999998</v>
      </c>
      <c r="H2751">
        <v>71.622168000000002</v>
      </c>
      <c r="I2751">
        <v>9.8253529999999998</v>
      </c>
    </row>
    <row r="2752" spans="1:9" x14ac:dyDescent="0.25">
      <c r="A2752">
        <v>2751</v>
      </c>
      <c r="F2752">
        <v>71.281197000000006</v>
      </c>
      <c r="G2752">
        <v>6.9692569999999998</v>
      </c>
      <c r="H2752">
        <v>71.541599000000005</v>
      </c>
      <c r="I2752">
        <v>9.7738449999999997</v>
      </c>
    </row>
    <row r="2753" spans="1:9" x14ac:dyDescent="0.25">
      <c r="A2753">
        <v>2752</v>
      </c>
      <c r="F2753">
        <v>71.281197000000006</v>
      </c>
      <c r="G2753">
        <v>6.9692569999999998</v>
      </c>
      <c r="H2753">
        <v>71.541599000000005</v>
      </c>
      <c r="I2753">
        <v>9.7738449999999997</v>
      </c>
    </row>
    <row r="2754" spans="1:9" x14ac:dyDescent="0.25">
      <c r="A2754">
        <v>2753</v>
      </c>
    </row>
    <row r="2755" spans="1:9" x14ac:dyDescent="0.25">
      <c r="A2755">
        <v>2754</v>
      </c>
    </row>
    <row r="2756" spans="1:9" x14ac:dyDescent="0.25">
      <c r="A2756">
        <v>2755</v>
      </c>
    </row>
    <row r="2757" spans="1:9" x14ac:dyDescent="0.25">
      <c r="A2757">
        <v>2756</v>
      </c>
      <c r="D2757">
        <v>46.307278000000011</v>
      </c>
      <c r="E2757">
        <v>8.1161290000000008</v>
      </c>
    </row>
    <row r="2758" spans="1:9" x14ac:dyDescent="0.25">
      <c r="A2758">
        <v>2757</v>
      </c>
      <c r="D2758">
        <v>46.349434000000009</v>
      </c>
      <c r="E2758">
        <v>8.0987620000000007</v>
      </c>
    </row>
    <row r="2759" spans="1:9" x14ac:dyDescent="0.25">
      <c r="A2759">
        <v>2758</v>
      </c>
      <c r="D2759">
        <v>46.335224000000011</v>
      </c>
      <c r="E2759">
        <v>8.1044450000000001</v>
      </c>
    </row>
    <row r="2760" spans="1:9" x14ac:dyDescent="0.25">
      <c r="A2760">
        <v>2759</v>
      </c>
      <c r="D2760">
        <v>46.333961000000009</v>
      </c>
      <c r="E2760">
        <v>8.0867100000000001</v>
      </c>
    </row>
    <row r="2761" spans="1:9" x14ac:dyDescent="0.25">
      <c r="A2761">
        <v>2760</v>
      </c>
      <c r="B2761">
        <v>41.515755000000013</v>
      </c>
      <c r="C2761">
        <v>6.7772040000000002</v>
      </c>
      <c r="D2761">
        <v>46.31333200000001</v>
      </c>
      <c r="E2761">
        <v>8.0697109999999999</v>
      </c>
    </row>
    <row r="2762" spans="1:9" x14ac:dyDescent="0.25">
      <c r="A2762">
        <v>2761</v>
      </c>
      <c r="B2762">
        <v>41.515491000000011</v>
      </c>
      <c r="C2762">
        <v>6.7146280000000003</v>
      </c>
      <c r="D2762">
        <v>46.328751000000011</v>
      </c>
      <c r="E2762">
        <v>8.0066089999999992</v>
      </c>
    </row>
    <row r="2763" spans="1:9" x14ac:dyDescent="0.25">
      <c r="A2763">
        <v>2762</v>
      </c>
      <c r="B2763">
        <v>41.54785900000001</v>
      </c>
      <c r="C2763">
        <v>6.6863659999999996</v>
      </c>
      <c r="D2763">
        <v>46.307278000000011</v>
      </c>
      <c r="E2763">
        <v>8.1161290000000008</v>
      </c>
    </row>
    <row r="2764" spans="1:9" x14ac:dyDescent="0.25">
      <c r="A2764">
        <v>2763</v>
      </c>
      <c r="B2764">
        <v>41.58627700000001</v>
      </c>
      <c r="C2764">
        <v>6.6852090000000004</v>
      </c>
      <c r="D2764">
        <v>46.307278000000011</v>
      </c>
      <c r="E2764">
        <v>8.1161290000000008</v>
      </c>
    </row>
    <row r="2765" spans="1:9" x14ac:dyDescent="0.25">
      <c r="A2765">
        <v>2764</v>
      </c>
      <c r="B2765">
        <v>41.558121000000014</v>
      </c>
      <c r="C2765">
        <v>6.6979449999999998</v>
      </c>
    </row>
    <row r="2766" spans="1:9" x14ac:dyDescent="0.25">
      <c r="A2766">
        <v>2765</v>
      </c>
      <c r="B2766">
        <v>41.528015000000011</v>
      </c>
      <c r="C2766">
        <v>6.7931499999999998</v>
      </c>
    </row>
    <row r="2767" spans="1:9" x14ac:dyDescent="0.25">
      <c r="A2767">
        <v>2766</v>
      </c>
      <c r="B2767">
        <v>41.515755000000013</v>
      </c>
      <c r="C2767">
        <v>6.7772040000000002</v>
      </c>
    </row>
    <row r="2768" spans="1:9" x14ac:dyDescent="0.25">
      <c r="A2768">
        <v>2767</v>
      </c>
    </row>
    <row r="2769" spans="1:9" x14ac:dyDescent="0.25">
      <c r="A2769">
        <v>2768</v>
      </c>
    </row>
    <row r="2770" spans="1:9" x14ac:dyDescent="0.25">
      <c r="A2770">
        <v>2769</v>
      </c>
      <c r="H2770">
        <v>37.732756000000009</v>
      </c>
      <c r="I2770">
        <v>8.8650880000000001</v>
      </c>
    </row>
    <row r="2771" spans="1:9" x14ac:dyDescent="0.25">
      <c r="A2771">
        <v>2770</v>
      </c>
      <c r="F2771">
        <v>36.803488000000016</v>
      </c>
      <c r="G2771">
        <v>5.3920170000000001</v>
      </c>
      <c r="H2771">
        <v>37.728229000000013</v>
      </c>
      <c r="I2771">
        <v>8.8554040000000001</v>
      </c>
    </row>
    <row r="2772" spans="1:9" x14ac:dyDescent="0.25">
      <c r="A2772">
        <v>2771</v>
      </c>
      <c r="F2772">
        <v>36.806120000000007</v>
      </c>
      <c r="G2772">
        <v>5.4012789999999997</v>
      </c>
      <c r="H2772">
        <v>37.75275400000001</v>
      </c>
      <c r="I2772">
        <v>8.8596140000000005</v>
      </c>
    </row>
    <row r="2773" spans="1:9" x14ac:dyDescent="0.25">
      <c r="A2773">
        <v>2772</v>
      </c>
      <c r="F2773">
        <v>36.793701000000013</v>
      </c>
      <c r="G2773">
        <v>5.4089640000000001</v>
      </c>
      <c r="H2773">
        <v>37.743015000000014</v>
      </c>
      <c r="I2773">
        <v>8.8642990000000008</v>
      </c>
    </row>
    <row r="2774" spans="1:9" x14ac:dyDescent="0.25">
      <c r="A2774">
        <v>2773</v>
      </c>
      <c r="F2774">
        <v>36.826279000000014</v>
      </c>
      <c r="G2774">
        <v>5.4293839999999998</v>
      </c>
      <c r="H2774">
        <v>37.737438000000012</v>
      </c>
      <c r="I2774">
        <v>8.8727710000000002</v>
      </c>
    </row>
    <row r="2775" spans="1:9" x14ac:dyDescent="0.25">
      <c r="A2775">
        <v>2774</v>
      </c>
      <c r="F2775">
        <v>36.81822600000001</v>
      </c>
      <c r="G2775">
        <v>5.4346990000000002</v>
      </c>
      <c r="H2775">
        <v>37.74243700000001</v>
      </c>
      <c r="I2775">
        <v>8.8652460000000008</v>
      </c>
    </row>
    <row r="2776" spans="1:9" x14ac:dyDescent="0.25">
      <c r="A2776">
        <v>2775</v>
      </c>
      <c r="F2776">
        <v>36.789753000000012</v>
      </c>
      <c r="G2776">
        <v>5.402806</v>
      </c>
      <c r="H2776">
        <v>37.714281000000014</v>
      </c>
      <c r="I2776">
        <v>8.8573509999999995</v>
      </c>
    </row>
    <row r="2777" spans="1:9" x14ac:dyDescent="0.25">
      <c r="A2777">
        <v>2776</v>
      </c>
      <c r="D2777">
        <v>20.709434000000016</v>
      </c>
      <c r="E2777">
        <v>7.2046010000000003</v>
      </c>
      <c r="F2777">
        <v>36.803488000000016</v>
      </c>
      <c r="G2777">
        <v>5.3920170000000001</v>
      </c>
      <c r="H2777">
        <v>37.732756000000009</v>
      </c>
      <c r="I2777">
        <v>8.8650880000000001</v>
      </c>
    </row>
    <row r="2778" spans="1:9" x14ac:dyDescent="0.25">
      <c r="A2778">
        <v>2777</v>
      </c>
      <c r="D2778">
        <v>20.709434000000016</v>
      </c>
      <c r="E2778">
        <v>7.2046010000000003</v>
      </c>
      <c r="F2778">
        <v>36.803488000000016</v>
      </c>
      <c r="G2778">
        <v>5.3920170000000001</v>
      </c>
    </row>
    <row r="2779" spans="1:9" x14ac:dyDescent="0.25">
      <c r="A2779">
        <v>2778</v>
      </c>
      <c r="D2779">
        <v>20.709434000000016</v>
      </c>
      <c r="E2779">
        <v>7.2046010000000003</v>
      </c>
    </row>
    <row r="2780" spans="1:9" x14ac:dyDescent="0.25">
      <c r="A2780">
        <v>2779</v>
      </c>
      <c r="D2780">
        <v>20.709434000000016</v>
      </c>
      <c r="E2780">
        <v>7.2046010000000003</v>
      </c>
    </row>
    <row r="2781" spans="1:9" x14ac:dyDescent="0.25">
      <c r="A2781">
        <v>2780</v>
      </c>
      <c r="D2781">
        <v>20.709434000000016</v>
      </c>
      <c r="E2781">
        <v>7.2046010000000003</v>
      </c>
    </row>
    <row r="2782" spans="1:9" x14ac:dyDescent="0.25">
      <c r="A2782">
        <v>2781</v>
      </c>
      <c r="B2782">
        <v>16.13205700000001</v>
      </c>
      <c r="C2782">
        <v>5.8379399999999997</v>
      </c>
      <c r="D2782">
        <v>20.709434000000016</v>
      </c>
      <c r="E2782">
        <v>7.2046010000000003</v>
      </c>
    </row>
    <row r="2783" spans="1:9" x14ac:dyDescent="0.25">
      <c r="A2783">
        <v>2782</v>
      </c>
      <c r="B2783">
        <v>16.13205700000001</v>
      </c>
      <c r="C2783">
        <v>5.8379399999999997</v>
      </c>
      <c r="D2783">
        <v>20.709434000000016</v>
      </c>
      <c r="E2783">
        <v>7.2046010000000003</v>
      </c>
    </row>
    <row r="2784" spans="1:9" x14ac:dyDescent="0.25">
      <c r="A2784">
        <v>2783</v>
      </c>
      <c r="B2784">
        <v>16.13205700000001</v>
      </c>
      <c r="C2784">
        <v>5.8379399999999997</v>
      </c>
      <c r="D2784">
        <v>20.709434000000016</v>
      </c>
      <c r="E2784">
        <v>7.2046010000000003</v>
      </c>
    </row>
    <row r="2785" spans="1:11" x14ac:dyDescent="0.25">
      <c r="A2785">
        <v>2784</v>
      </c>
      <c r="B2785">
        <v>16.13205700000001</v>
      </c>
      <c r="C2785">
        <v>5.8379399999999997</v>
      </c>
      <c r="D2785">
        <v>20.709434000000016</v>
      </c>
      <c r="E2785">
        <v>7.2046010000000003</v>
      </c>
    </row>
    <row r="2786" spans="1:11" x14ac:dyDescent="0.25">
      <c r="A2786">
        <v>2785</v>
      </c>
      <c r="B2786">
        <v>16.13205700000001</v>
      </c>
      <c r="C2786">
        <v>5.8379399999999997</v>
      </c>
    </row>
    <row r="2787" spans="1:11" x14ac:dyDescent="0.25">
      <c r="A2787">
        <v>2786</v>
      </c>
      <c r="B2787">
        <v>16.13205700000001</v>
      </c>
      <c r="C2787">
        <v>5.8379399999999997</v>
      </c>
      <c r="J2787">
        <v>38.881691000000011</v>
      </c>
      <c r="K2787">
        <v>12.913812</v>
      </c>
    </row>
    <row r="2788" spans="1:11" x14ac:dyDescent="0.25">
      <c r="A2788">
        <v>2787</v>
      </c>
    </row>
    <row r="2789" spans="1:11" x14ac:dyDescent="0.25">
      <c r="A2789">
        <v>2788</v>
      </c>
    </row>
    <row r="2790" spans="1:11" x14ac:dyDescent="0.25">
      <c r="A2790">
        <v>2789</v>
      </c>
    </row>
    <row r="2791" spans="1:11" x14ac:dyDescent="0.25">
      <c r="A2791">
        <v>2790</v>
      </c>
    </row>
    <row r="2792" spans="1:11" x14ac:dyDescent="0.25">
      <c r="A2792">
        <v>2791</v>
      </c>
    </row>
    <row r="2793" spans="1:11" x14ac:dyDescent="0.25">
      <c r="A2793">
        <v>2792</v>
      </c>
    </row>
    <row r="2794" spans="1:11" x14ac:dyDescent="0.25">
      <c r="A2794">
        <v>2793</v>
      </c>
    </row>
    <row r="2795" spans="1:11" x14ac:dyDescent="0.25">
      <c r="A2795">
        <v>2794</v>
      </c>
    </row>
    <row r="2796" spans="1:11" x14ac:dyDescent="0.25">
      <c r="A2796">
        <v>2795</v>
      </c>
    </row>
    <row r="2797" spans="1:11" x14ac:dyDescent="0.25">
      <c r="A2797">
        <v>2796</v>
      </c>
    </row>
    <row r="2798" spans="1:11" x14ac:dyDescent="0.25">
      <c r="A2798">
        <v>2797</v>
      </c>
    </row>
    <row r="2799" spans="1:11" x14ac:dyDescent="0.25">
      <c r="A2799">
        <v>2798</v>
      </c>
    </row>
    <row r="2800" spans="1:1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1" x14ac:dyDescent="0.25">
      <c r="A2817">
        <v>2816</v>
      </c>
    </row>
    <row r="2818" spans="1:11" x14ac:dyDescent="0.25">
      <c r="A2818">
        <v>2817</v>
      </c>
    </row>
    <row r="2819" spans="1:11" x14ac:dyDescent="0.25">
      <c r="A2819">
        <v>2818</v>
      </c>
    </row>
    <row r="2820" spans="1:11" x14ac:dyDescent="0.25">
      <c r="A2820">
        <v>2819</v>
      </c>
      <c r="J2820">
        <v>236.14264600000001</v>
      </c>
      <c r="K2820">
        <v>13.632148000000001</v>
      </c>
    </row>
    <row r="2821" spans="1:11" x14ac:dyDescent="0.25">
      <c r="A2821">
        <v>2820</v>
      </c>
      <c r="D2821">
        <v>238.85678899999999</v>
      </c>
      <c r="E2821">
        <v>6.5187419999999996</v>
      </c>
    </row>
    <row r="2822" spans="1:11" x14ac:dyDescent="0.25">
      <c r="A2822">
        <v>2821</v>
      </c>
      <c r="D2822">
        <v>238.88327100000001</v>
      </c>
      <c r="E2822">
        <v>6.5022630000000001</v>
      </c>
    </row>
    <row r="2823" spans="1:11" x14ac:dyDescent="0.25">
      <c r="A2823">
        <v>2822</v>
      </c>
      <c r="D2823">
        <v>238.92994999999999</v>
      </c>
      <c r="E2823">
        <v>6.4975189999999996</v>
      </c>
    </row>
    <row r="2824" spans="1:11" x14ac:dyDescent="0.25">
      <c r="A2824">
        <v>2823</v>
      </c>
      <c r="B2824">
        <v>235.307996</v>
      </c>
      <c r="C2824">
        <v>5.2825309999999996</v>
      </c>
      <c r="D2824">
        <v>238.89735100000001</v>
      </c>
      <c r="E2824">
        <v>6.4820599999999997</v>
      </c>
    </row>
    <row r="2825" spans="1:11" x14ac:dyDescent="0.25">
      <c r="A2825">
        <v>2824</v>
      </c>
      <c r="B2825">
        <v>235.301312</v>
      </c>
      <c r="C2825">
        <v>5.2799290000000001</v>
      </c>
      <c r="D2825">
        <v>238.88000399999999</v>
      </c>
      <c r="E2825">
        <v>6.487876</v>
      </c>
    </row>
    <row r="2826" spans="1:11" x14ac:dyDescent="0.25">
      <c r="A2826">
        <v>2825</v>
      </c>
      <c r="B2826">
        <v>235.30631099999999</v>
      </c>
      <c r="C2826">
        <v>5.2788579999999996</v>
      </c>
      <c r="D2826">
        <v>238.85745299999999</v>
      </c>
      <c r="E2826">
        <v>6.5062430000000004</v>
      </c>
    </row>
    <row r="2827" spans="1:11" x14ac:dyDescent="0.25">
      <c r="A2827">
        <v>2826</v>
      </c>
      <c r="B2827">
        <v>235.32029199999999</v>
      </c>
      <c r="C2827">
        <v>5.2953869999999998</v>
      </c>
      <c r="D2827">
        <v>238.870105</v>
      </c>
      <c r="E2827">
        <v>6.5328739999999996</v>
      </c>
    </row>
    <row r="2828" spans="1:11" x14ac:dyDescent="0.25">
      <c r="A2828">
        <v>2827</v>
      </c>
      <c r="B2828">
        <v>235.29743500000001</v>
      </c>
      <c r="C2828">
        <v>5.318346</v>
      </c>
      <c r="D2828">
        <v>238.85678899999999</v>
      </c>
      <c r="E2828">
        <v>6.5187419999999996</v>
      </c>
    </row>
    <row r="2829" spans="1:11" x14ac:dyDescent="0.25">
      <c r="A2829">
        <v>2828</v>
      </c>
      <c r="B2829">
        <v>235.23121499999999</v>
      </c>
      <c r="C2829">
        <v>5.339569</v>
      </c>
      <c r="D2829">
        <v>238.85678899999999</v>
      </c>
      <c r="E2829">
        <v>6.5187419999999996</v>
      </c>
    </row>
    <row r="2830" spans="1:11" x14ac:dyDescent="0.25">
      <c r="A2830">
        <v>2829</v>
      </c>
      <c r="B2830">
        <v>235.30299600000001</v>
      </c>
      <c r="C2830">
        <v>5.2922750000000001</v>
      </c>
    </row>
    <row r="2831" spans="1:11" x14ac:dyDescent="0.25">
      <c r="A2831">
        <v>2830</v>
      </c>
      <c r="B2831">
        <v>235.307996</v>
      </c>
      <c r="C2831">
        <v>5.2825309999999996</v>
      </c>
      <c r="F2831">
        <v>236.16228899999999</v>
      </c>
      <c r="G2831">
        <v>4.545223</v>
      </c>
    </row>
    <row r="2832" spans="1:11" x14ac:dyDescent="0.25">
      <c r="A2832">
        <v>2831</v>
      </c>
      <c r="B2832">
        <v>235.307996</v>
      </c>
      <c r="C2832">
        <v>5.2825309999999996</v>
      </c>
      <c r="F2832">
        <v>236.16228899999999</v>
      </c>
      <c r="G2832">
        <v>4.545223</v>
      </c>
      <c r="H2832">
        <v>235.76746299999999</v>
      </c>
      <c r="I2832">
        <v>8.5937359999999998</v>
      </c>
    </row>
    <row r="2833" spans="1:9" x14ac:dyDescent="0.25">
      <c r="A2833">
        <v>2832</v>
      </c>
      <c r="F2833">
        <v>236.16228899999999</v>
      </c>
      <c r="G2833">
        <v>4.545223</v>
      </c>
      <c r="H2833">
        <v>235.736546</v>
      </c>
      <c r="I2833">
        <v>8.5755230000000005</v>
      </c>
    </row>
    <row r="2834" spans="1:9" x14ac:dyDescent="0.25">
      <c r="A2834">
        <v>2833</v>
      </c>
      <c r="F2834">
        <v>236.16228899999999</v>
      </c>
      <c r="G2834">
        <v>4.545223</v>
      </c>
      <c r="H2834">
        <v>235.75159500000001</v>
      </c>
      <c r="I2834">
        <v>8.6417439999999992</v>
      </c>
    </row>
    <row r="2835" spans="1:9" x14ac:dyDescent="0.25">
      <c r="A2835">
        <v>2834</v>
      </c>
      <c r="F2835">
        <v>236.16228899999999</v>
      </c>
      <c r="G2835">
        <v>4.545223</v>
      </c>
      <c r="H2835">
        <v>235.74266699999998</v>
      </c>
      <c r="I2835">
        <v>8.6446509999999996</v>
      </c>
    </row>
    <row r="2836" spans="1:9" x14ac:dyDescent="0.25">
      <c r="A2836">
        <v>2835</v>
      </c>
      <c r="F2836">
        <v>236.16228899999999</v>
      </c>
      <c r="G2836">
        <v>4.545223</v>
      </c>
      <c r="H2836">
        <v>235.83480499999999</v>
      </c>
      <c r="I2836">
        <v>8.6394479999999998</v>
      </c>
    </row>
    <row r="2837" spans="1:9" x14ac:dyDescent="0.25">
      <c r="A2837">
        <v>2836</v>
      </c>
      <c r="F2837">
        <v>236.16228899999999</v>
      </c>
      <c r="G2837">
        <v>4.545223</v>
      </c>
      <c r="H2837">
        <v>235.80679599999999</v>
      </c>
      <c r="I2837">
        <v>8.6227149999999995</v>
      </c>
    </row>
    <row r="2838" spans="1:9" x14ac:dyDescent="0.25">
      <c r="A2838">
        <v>2837</v>
      </c>
      <c r="F2838">
        <v>236.16228899999999</v>
      </c>
      <c r="G2838">
        <v>4.545223</v>
      </c>
      <c r="H2838">
        <v>235.76746299999999</v>
      </c>
      <c r="I2838">
        <v>8.5937359999999998</v>
      </c>
    </row>
    <row r="2839" spans="1:9" x14ac:dyDescent="0.25">
      <c r="A2839">
        <v>2838</v>
      </c>
      <c r="H2839">
        <v>235.76746299999999</v>
      </c>
      <c r="I2839">
        <v>8.5937359999999998</v>
      </c>
    </row>
    <row r="2840" spans="1:9" x14ac:dyDescent="0.25">
      <c r="A2840">
        <v>2839</v>
      </c>
    </row>
    <row r="2841" spans="1:9" x14ac:dyDescent="0.25">
      <c r="A2841">
        <v>2840</v>
      </c>
    </row>
    <row r="2842" spans="1:9" x14ac:dyDescent="0.25">
      <c r="A2842">
        <v>2841</v>
      </c>
    </row>
    <row r="2843" spans="1:9" x14ac:dyDescent="0.25">
      <c r="A2843">
        <v>2842</v>
      </c>
    </row>
    <row r="2844" spans="1:9" x14ac:dyDescent="0.25">
      <c r="A2844">
        <v>2843</v>
      </c>
    </row>
    <row r="2845" spans="1:9" x14ac:dyDescent="0.25">
      <c r="A2845">
        <v>2844</v>
      </c>
      <c r="D2845">
        <v>209.89755199999999</v>
      </c>
      <c r="E2845">
        <v>7.9067340000000002</v>
      </c>
    </row>
    <row r="2846" spans="1:9" x14ac:dyDescent="0.25">
      <c r="A2846">
        <v>2845</v>
      </c>
      <c r="B2846">
        <v>209.04693900000001</v>
      </c>
      <c r="C2846">
        <v>6.7355099999999997</v>
      </c>
      <c r="D2846">
        <v>209.82663300000002</v>
      </c>
      <c r="E2846">
        <v>7.7856629999999996</v>
      </c>
    </row>
    <row r="2847" spans="1:9" x14ac:dyDescent="0.25">
      <c r="A2847">
        <v>2846</v>
      </c>
      <c r="B2847">
        <v>209.04693900000001</v>
      </c>
      <c r="C2847">
        <v>6.7355099999999997</v>
      </c>
      <c r="D2847">
        <v>209.82663300000002</v>
      </c>
      <c r="E2847">
        <v>7.7856629999999996</v>
      </c>
    </row>
    <row r="2848" spans="1:9" x14ac:dyDescent="0.25">
      <c r="A2848">
        <v>2847</v>
      </c>
      <c r="B2848">
        <v>209.04693900000001</v>
      </c>
      <c r="C2848">
        <v>6.7355099999999997</v>
      </c>
      <c r="D2848">
        <v>209.82663300000002</v>
      </c>
      <c r="E2848">
        <v>7.7856629999999996</v>
      </c>
    </row>
    <row r="2849" spans="1:9" x14ac:dyDescent="0.25">
      <c r="A2849">
        <v>2848</v>
      </c>
      <c r="B2849">
        <v>209.04693900000001</v>
      </c>
      <c r="C2849">
        <v>6.7355099999999997</v>
      </c>
      <c r="D2849">
        <v>209.82663300000002</v>
      </c>
      <c r="E2849">
        <v>7.7856629999999996</v>
      </c>
    </row>
    <row r="2850" spans="1:9" x14ac:dyDescent="0.25">
      <c r="A2850">
        <v>2849</v>
      </c>
      <c r="B2850">
        <v>209.04693900000001</v>
      </c>
      <c r="C2850">
        <v>6.7355099999999997</v>
      </c>
      <c r="D2850">
        <v>209.82663300000002</v>
      </c>
      <c r="E2850">
        <v>7.7856629999999996</v>
      </c>
    </row>
    <row r="2851" spans="1:9" x14ac:dyDescent="0.25">
      <c r="A2851">
        <v>2850</v>
      </c>
      <c r="B2851">
        <v>209.04693900000001</v>
      </c>
      <c r="C2851">
        <v>6.7355099999999997</v>
      </c>
      <c r="D2851">
        <v>209.82663300000002</v>
      </c>
      <c r="E2851">
        <v>7.7856629999999996</v>
      </c>
    </row>
    <row r="2852" spans="1:9" x14ac:dyDescent="0.25">
      <c r="A2852">
        <v>2851</v>
      </c>
      <c r="B2852">
        <v>209.04693900000001</v>
      </c>
      <c r="C2852">
        <v>6.7355099999999997</v>
      </c>
    </row>
    <row r="2853" spans="1:9" x14ac:dyDescent="0.25">
      <c r="A2853">
        <v>2852</v>
      </c>
      <c r="F2853">
        <v>207.05842100000001</v>
      </c>
      <c r="G2853">
        <v>5.6847960000000004</v>
      </c>
      <c r="H2853">
        <v>206.87235200000001</v>
      </c>
      <c r="I2853">
        <v>9.4217860000000009</v>
      </c>
    </row>
    <row r="2854" spans="1:9" x14ac:dyDescent="0.25">
      <c r="A2854">
        <v>2853</v>
      </c>
      <c r="F2854">
        <v>207.05842100000001</v>
      </c>
      <c r="G2854">
        <v>5.6847960000000004</v>
      </c>
      <c r="H2854">
        <v>206.87235200000001</v>
      </c>
      <c r="I2854">
        <v>9.4217860000000009</v>
      </c>
    </row>
    <row r="2855" spans="1:9" x14ac:dyDescent="0.25">
      <c r="A2855">
        <v>2854</v>
      </c>
      <c r="F2855">
        <v>207.095508</v>
      </c>
      <c r="G2855">
        <v>5.727449</v>
      </c>
      <c r="H2855">
        <v>206.91903200000002</v>
      </c>
      <c r="I2855">
        <v>9.4375509999999991</v>
      </c>
    </row>
    <row r="2856" spans="1:9" x14ac:dyDescent="0.25">
      <c r="A2856">
        <v>2855</v>
      </c>
      <c r="F2856">
        <v>207.08321699999999</v>
      </c>
      <c r="G2856">
        <v>5.6872959999999999</v>
      </c>
      <c r="H2856">
        <v>206.919646</v>
      </c>
      <c r="I2856">
        <v>9.4276529999999994</v>
      </c>
    </row>
    <row r="2857" spans="1:9" x14ac:dyDescent="0.25">
      <c r="A2857">
        <v>2856</v>
      </c>
      <c r="F2857">
        <v>207.138419</v>
      </c>
      <c r="G2857">
        <v>5.6781119999999996</v>
      </c>
      <c r="H2857">
        <v>206.94683800000001</v>
      </c>
      <c r="I2857">
        <v>9.4691829999999992</v>
      </c>
    </row>
    <row r="2858" spans="1:9" x14ac:dyDescent="0.25">
      <c r="A2858">
        <v>2857</v>
      </c>
      <c r="F2858">
        <v>207.09897899999999</v>
      </c>
      <c r="G2858">
        <v>5.6683669999999999</v>
      </c>
      <c r="H2858">
        <v>207.00275299999998</v>
      </c>
      <c r="I2858">
        <v>9.4921930000000003</v>
      </c>
    </row>
    <row r="2859" spans="1:9" x14ac:dyDescent="0.25">
      <c r="A2859">
        <v>2858</v>
      </c>
      <c r="F2859">
        <v>207.05842100000001</v>
      </c>
      <c r="G2859">
        <v>5.6847960000000004</v>
      </c>
      <c r="H2859">
        <v>206.96934099999999</v>
      </c>
      <c r="I2859">
        <v>9.4841829999999998</v>
      </c>
    </row>
    <row r="2860" spans="1:9" x14ac:dyDescent="0.25">
      <c r="A2860">
        <v>2859</v>
      </c>
      <c r="H2860">
        <v>206.87235200000001</v>
      </c>
      <c r="I2860">
        <v>9.4217860000000009</v>
      </c>
    </row>
    <row r="2861" spans="1:9" x14ac:dyDescent="0.25">
      <c r="A2861">
        <v>2860</v>
      </c>
    </row>
    <row r="2862" spans="1:9" x14ac:dyDescent="0.25">
      <c r="A2862">
        <v>2861</v>
      </c>
    </row>
    <row r="2863" spans="1:9" x14ac:dyDescent="0.25">
      <c r="A2863">
        <v>2862</v>
      </c>
    </row>
    <row r="2864" spans="1:9" x14ac:dyDescent="0.25">
      <c r="A2864">
        <v>2863</v>
      </c>
    </row>
    <row r="2865" spans="1:9" x14ac:dyDescent="0.25">
      <c r="A2865">
        <v>2864</v>
      </c>
      <c r="D2865">
        <v>181.342399</v>
      </c>
      <c r="E2865">
        <v>9.11</v>
      </c>
    </row>
    <row r="2866" spans="1:9" x14ac:dyDescent="0.25">
      <c r="A2866">
        <v>2865</v>
      </c>
      <c r="D2866">
        <v>181.300918</v>
      </c>
      <c r="E2866">
        <v>9.1164280000000009</v>
      </c>
    </row>
    <row r="2867" spans="1:9" x14ac:dyDescent="0.25">
      <c r="A2867">
        <v>2866</v>
      </c>
      <c r="B2867">
        <v>178.14750000000001</v>
      </c>
      <c r="C2867">
        <v>7.9264289999999997</v>
      </c>
      <c r="D2867">
        <v>181.33785900000001</v>
      </c>
      <c r="E2867">
        <v>9.1144390000000008</v>
      </c>
    </row>
    <row r="2868" spans="1:9" x14ac:dyDescent="0.25">
      <c r="A2868">
        <v>2867</v>
      </c>
      <c r="B2868">
        <v>178.19857300000001</v>
      </c>
      <c r="C2868">
        <v>7.8951529999999996</v>
      </c>
      <c r="D2868">
        <v>181.33091999999999</v>
      </c>
      <c r="E2868">
        <v>9.0917349999999999</v>
      </c>
    </row>
    <row r="2869" spans="1:9" x14ac:dyDescent="0.25">
      <c r="A2869">
        <v>2868</v>
      </c>
      <c r="B2869">
        <v>178.18311199999999</v>
      </c>
      <c r="C2869">
        <v>7.8892860000000002</v>
      </c>
      <c r="D2869">
        <v>181.31398300000001</v>
      </c>
      <c r="E2869">
        <v>9.0988260000000007</v>
      </c>
    </row>
    <row r="2870" spans="1:9" x14ac:dyDescent="0.25">
      <c r="A2870">
        <v>2869</v>
      </c>
      <c r="B2870">
        <v>178.11010299999998</v>
      </c>
      <c r="C2870">
        <v>7.8941330000000001</v>
      </c>
      <c r="D2870">
        <v>181.37357299999999</v>
      </c>
      <c r="E2870">
        <v>9.1097959999999993</v>
      </c>
    </row>
    <row r="2871" spans="1:9" x14ac:dyDescent="0.25">
      <c r="A2871">
        <v>2870</v>
      </c>
      <c r="B2871">
        <v>178.044746</v>
      </c>
      <c r="C2871">
        <v>7.880204</v>
      </c>
      <c r="D2871">
        <v>181.342399</v>
      </c>
      <c r="E2871">
        <v>9.11</v>
      </c>
    </row>
    <row r="2872" spans="1:9" x14ac:dyDescent="0.25">
      <c r="A2872">
        <v>2871</v>
      </c>
      <c r="B2872">
        <v>178.14750000000001</v>
      </c>
      <c r="C2872">
        <v>7.9264289999999997</v>
      </c>
    </row>
    <row r="2873" spans="1:9" x14ac:dyDescent="0.25">
      <c r="A2873">
        <v>2872</v>
      </c>
      <c r="F2873">
        <v>177.460204</v>
      </c>
      <c r="G2873">
        <v>6.9121940000000004</v>
      </c>
      <c r="H2873">
        <v>176.96438899999998</v>
      </c>
      <c r="I2873">
        <v>10.903162999999999</v>
      </c>
    </row>
    <row r="2874" spans="1:9" x14ac:dyDescent="0.25">
      <c r="A2874">
        <v>2873</v>
      </c>
      <c r="F2874">
        <v>177.512655</v>
      </c>
      <c r="G2874">
        <v>6.9752549999999998</v>
      </c>
      <c r="H2874">
        <v>176.872962</v>
      </c>
      <c r="I2874">
        <v>10.866122000000001</v>
      </c>
    </row>
    <row r="2875" spans="1:9" x14ac:dyDescent="0.25">
      <c r="A2875">
        <v>2874</v>
      </c>
      <c r="F2875">
        <v>177.51836700000001</v>
      </c>
      <c r="G2875">
        <v>7.0112240000000003</v>
      </c>
      <c r="H2875">
        <v>176.936532</v>
      </c>
      <c r="I2875">
        <v>10.845919</v>
      </c>
    </row>
    <row r="2876" spans="1:9" x14ac:dyDescent="0.25">
      <c r="A2876">
        <v>2875</v>
      </c>
      <c r="F2876">
        <v>177.462808</v>
      </c>
      <c r="G2876">
        <v>7.0018359999999999</v>
      </c>
      <c r="H2876">
        <v>176.96117699999999</v>
      </c>
      <c r="I2876">
        <v>10.916683000000001</v>
      </c>
    </row>
    <row r="2877" spans="1:9" x14ac:dyDescent="0.25">
      <c r="A2877">
        <v>2876</v>
      </c>
      <c r="F2877">
        <v>177.50148100000001</v>
      </c>
      <c r="G2877">
        <v>6.9472449999999997</v>
      </c>
      <c r="H2877">
        <v>176.998931</v>
      </c>
      <c r="I2877">
        <v>10.930764999999999</v>
      </c>
    </row>
    <row r="2878" spans="1:9" x14ac:dyDescent="0.25">
      <c r="A2878">
        <v>2877</v>
      </c>
      <c r="F2878">
        <v>177.460204</v>
      </c>
      <c r="G2878">
        <v>6.9121940000000004</v>
      </c>
      <c r="H2878">
        <v>176.94464399999998</v>
      </c>
      <c r="I2878">
        <v>10.986274999999999</v>
      </c>
    </row>
    <row r="2879" spans="1:9" x14ac:dyDescent="0.25">
      <c r="A2879">
        <v>2878</v>
      </c>
      <c r="F2879">
        <v>177.460204</v>
      </c>
      <c r="G2879">
        <v>6.9121940000000004</v>
      </c>
      <c r="H2879">
        <v>176.96438899999998</v>
      </c>
      <c r="I2879">
        <v>10.903162999999999</v>
      </c>
    </row>
    <row r="2880" spans="1:9" x14ac:dyDescent="0.25">
      <c r="A2880">
        <v>2879</v>
      </c>
    </row>
    <row r="2881" spans="1:9" x14ac:dyDescent="0.25">
      <c r="A2881">
        <v>2880</v>
      </c>
    </row>
    <row r="2882" spans="1:9" x14ac:dyDescent="0.25">
      <c r="A2882">
        <v>2881</v>
      </c>
    </row>
    <row r="2883" spans="1:9" x14ac:dyDescent="0.25">
      <c r="A2883">
        <v>2882</v>
      </c>
    </row>
    <row r="2884" spans="1:9" x14ac:dyDescent="0.25">
      <c r="A2884">
        <v>2883</v>
      </c>
    </row>
    <row r="2885" spans="1:9" x14ac:dyDescent="0.25">
      <c r="A2885">
        <v>2884</v>
      </c>
      <c r="B2885">
        <v>153.01296099999999</v>
      </c>
      <c r="C2885">
        <v>7.1549490000000002</v>
      </c>
      <c r="D2885">
        <v>152.55209300000001</v>
      </c>
      <c r="E2885">
        <v>8.3648980000000002</v>
      </c>
    </row>
    <row r="2886" spans="1:9" x14ac:dyDescent="0.25">
      <c r="A2886">
        <v>2885</v>
      </c>
      <c r="B2886">
        <v>153.007654</v>
      </c>
      <c r="C2886">
        <v>7.1745409999999996</v>
      </c>
      <c r="D2886">
        <v>152.55209300000001</v>
      </c>
      <c r="E2886">
        <v>8.3648980000000002</v>
      </c>
    </row>
    <row r="2887" spans="1:9" x14ac:dyDescent="0.25">
      <c r="A2887">
        <v>2886</v>
      </c>
      <c r="B2887">
        <v>153.007654</v>
      </c>
      <c r="C2887">
        <v>7.1745409999999996</v>
      </c>
      <c r="D2887">
        <v>152.55209300000001</v>
      </c>
      <c r="E2887">
        <v>8.3648980000000002</v>
      </c>
    </row>
    <row r="2888" spans="1:9" x14ac:dyDescent="0.25">
      <c r="A2888">
        <v>2887</v>
      </c>
      <c r="B2888">
        <v>153.007654</v>
      </c>
      <c r="C2888">
        <v>7.1745409999999996</v>
      </c>
      <c r="D2888">
        <v>152.55209300000001</v>
      </c>
      <c r="E2888">
        <v>8.3648980000000002</v>
      </c>
    </row>
    <row r="2889" spans="1:9" x14ac:dyDescent="0.25">
      <c r="A2889">
        <v>2888</v>
      </c>
      <c r="B2889">
        <v>153.007654</v>
      </c>
      <c r="C2889">
        <v>7.1745409999999996</v>
      </c>
      <c r="D2889">
        <v>152.55209300000001</v>
      </c>
      <c r="E2889">
        <v>8.3648980000000002</v>
      </c>
    </row>
    <row r="2890" spans="1:9" x14ac:dyDescent="0.25">
      <c r="A2890">
        <v>2889</v>
      </c>
      <c r="B2890">
        <v>153.007654</v>
      </c>
      <c r="C2890">
        <v>7.1745409999999996</v>
      </c>
      <c r="D2890">
        <v>152.55209300000001</v>
      </c>
      <c r="E2890">
        <v>8.3648980000000002</v>
      </c>
    </row>
    <row r="2891" spans="1:9" x14ac:dyDescent="0.25">
      <c r="A2891">
        <v>2890</v>
      </c>
      <c r="B2891">
        <v>152.56592000000001</v>
      </c>
      <c r="C2891">
        <v>8.3581640000000004</v>
      </c>
    </row>
    <row r="2892" spans="1:9" x14ac:dyDescent="0.25">
      <c r="A2892">
        <v>2891</v>
      </c>
    </row>
    <row r="2893" spans="1:9" x14ac:dyDescent="0.25">
      <c r="A2893">
        <v>2892</v>
      </c>
    </row>
    <row r="2894" spans="1:9" x14ac:dyDescent="0.25">
      <c r="A2894">
        <v>2893</v>
      </c>
      <c r="F2894">
        <v>137.86138700000001</v>
      </c>
      <c r="G2894">
        <v>4.4639239999999996</v>
      </c>
      <c r="H2894">
        <v>137.972418</v>
      </c>
      <c r="I2894">
        <v>8.0428449999999998</v>
      </c>
    </row>
    <row r="2895" spans="1:9" x14ac:dyDescent="0.25">
      <c r="A2895">
        <v>2894</v>
      </c>
      <c r="F2895">
        <v>137.86138700000001</v>
      </c>
      <c r="G2895">
        <v>4.4639239999999996</v>
      </c>
      <c r="H2895">
        <v>137.972418</v>
      </c>
      <c r="I2895">
        <v>8.0428449999999998</v>
      </c>
    </row>
    <row r="2896" spans="1:9" x14ac:dyDescent="0.25">
      <c r="A2896">
        <v>2895</v>
      </c>
      <c r="F2896">
        <v>137.86138700000001</v>
      </c>
      <c r="G2896">
        <v>4.4639239999999996</v>
      </c>
      <c r="H2896">
        <v>137.972418</v>
      </c>
      <c r="I2896">
        <v>8.0428449999999998</v>
      </c>
    </row>
    <row r="2897" spans="1:9" x14ac:dyDescent="0.25">
      <c r="A2897">
        <v>2896</v>
      </c>
      <c r="F2897">
        <v>137.86138700000001</v>
      </c>
      <c r="G2897">
        <v>4.4639239999999996</v>
      </c>
      <c r="H2897">
        <v>137.972418</v>
      </c>
      <c r="I2897">
        <v>8.0428449999999998</v>
      </c>
    </row>
    <row r="2898" spans="1:9" x14ac:dyDescent="0.25">
      <c r="A2898">
        <v>2897</v>
      </c>
      <c r="F2898">
        <v>137.86138700000001</v>
      </c>
      <c r="G2898">
        <v>4.4639239999999996</v>
      </c>
      <c r="H2898">
        <v>137.972418</v>
      </c>
      <c r="I2898">
        <v>8.0428449999999998</v>
      </c>
    </row>
    <row r="2899" spans="1:9" x14ac:dyDescent="0.25">
      <c r="A2899">
        <v>2898</v>
      </c>
      <c r="F2899">
        <v>137.86138700000001</v>
      </c>
      <c r="G2899">
        <v>4.4639239999999996</v>
      </c>
      <c r="H2899">
        <v>137.972418</v>
      </c>
      <c r="I2899">
        <v>8.0428449999999998</v>
      </c>
    </row>
    <row r="2900" spans="1:9" x14ac:dyDescent="0.25">
      <c r="A2900">
        <v>2899</v>
      </c>
    </row>
    <row r="2901" spans="1:9" x14ac:dyDescent="0.25">
      <c r="A2901">
        <v>2900</v>
      </c>
    </row>
    <row r="2902" spans="1:9" x14ac:dyDescent="0.25">
      <c r="A2902">
        <v>2901</v>
      </c>
      <c r="B2902">
        <v>114.92059900000001</v>
      </c>
      <c r="C2902">
        <v>5.1666470000000002</v>
      </c>
    </row>
    <row r="2903" spans="1:9" x14ac:dyDescent="0.25">
      <c r="A2903">
        <v>2902</v>
      </c>
      <c r="B2903">
        <v>114.93320300000001</v>
      </c>
      <c r="C2903">
        <v>5.1584180000000002</v>
      </c>
    </row>
    <row r="2904" spans="1:9" x14ac:dyDescent="0.25">
      <c r="A2904">
        <v>2903</v>
      </c>
      <c r="B2904">
        <v>114.89237</v>
      </c>
      <c r="C2904">
        <v>5.1525850000000002</v>
      </c>
      <c r="D2904">
        <v>111.77139500000001</v>
      </c>
      <c r="E2904">
        <v>6.6243280000000002</v>
      </c>
    </row>
    <row r="2905" spans="1:9" x14ac:dyDescent="0.25">
      <c r="A2905">
        <v>2904</v>
      </c>
      <c r="B2905">
        <v>114.880495</v>
      </c>
      <c r="C2905">
        <v>5.1508669999999999</v>
      </c>
      <c r="D2905">
        <v>111.777021</v>
      </c>
      <c r="E2905">
        <v>6.6047459999999996</v>
      </c>
    </row>
    <row r="2906" spans="1:9" x14ac:dyDescent="0.25">
      <c r="A2906">
        <v>2905</v>
      </c>
      <c r="B2906">
        <v>114.86773500000001</v>
      </c>
      <c r="C2906">
        <v>5.1763339999999998</v>
      </c>
      <c r="D2906">
        <v>111.76832400000001</v>
      </c>
      <c r="E2906">
        <v>6.6270889999999998</v>
      </c>
    </row>
    <row r="2907" spans="1:9" x14ac:dyDescent="0.25">
      <c r="A2907">
        <v>2906</v>
      </c>
      <c r="B2907">
        <v>114.830759</v>
      </c>
      <c r="C2907">
        <v>5.2125300000000001</v>
      </c>
      <c r="D2907">
        <v>111.76790800000001</v>
      </c>
      <c r="E2907">
        <v>6.6023500000000004</v>
      </c>
    </row>
    <row r="2908" spans="1:9" x14ac:dyDescent="0.25">
      <c r="A2908">
        <v>2907</v>
      </c>
      <c r="B2908">
        <v>114.92059900000001</v>
      </c>
      <c r="C2908">
        <v>5.1666470000000002</v>
      </c>
      <c r="D2908">
        <v>111.747438</v>
      </c>
      <c r="E2908">
        <v>6.5997459999999997</v>
      </c>
    </row>
    <row r="2909" spans="1:9" x14ac:dyDescent="0.25">
      <c r="A2909">
        <v>2908</v>
      </c>
      <c r="D2909">
        <v>111.73577300000001</v>
      </c>
      <c r="E2909">
        <v>6.6153180000000003</v>
      </c>
    </row>
    <row r="2910" spans="1:9" x14ac:dyDescent="0.25">
      <c r="A2910">
        <v>2909</v>
      </c>
      <c r="D2910">
        <v>111.77139500000001</v>
      </c>
      <c r="E2910">
        <v>6.6243280000000002</v>
      </c>
    </row>
    <row r="2911" spans="1:9" x14ac:dyDescent="0.25">
      <c r="A2911">
        <v>2910</v>
      </c>
      <c r="F2911">
        <v>110.19356300000001</v>
      </c>
      <c r="G2911">
        <v>3.8264589999999998</v>
      </c>
    </row>
    <row r="2912" spans="1:9" x14ac:dyDescent="0.25">
      <c r="A2912">
        <v>2911</v>
      </c>
      <c r="F2912">
        <v>110.25298900000001</v>
      </c>
      <c r="G2912">
        <v>3.8826019999999999</v>
      </c>
      <c r="H2912">
        <v>109.71525800000001</v>
      </c>
      <c r="I2912">
        <v>7.9256640000000003</v>
      </c>
    </row>
    <row r="2913" spans="1:9" x14ac:dyDescent="0.25">
      <c r="A2913">
        <v>2912</v>
      </c>
      <c r="F2913">
        <v>110.168463</v>
      </c>
      <c r="G2913">
        <v>3.888331</v>
      </c>
      <c r="H2913">
        <v>109.804991</v>
      </c>
      <c r="I2913">
        <v>7.9351430000000001</v>
      </c>
    </row>
    <row r="2914" spans="1:9" x14ac:dyDescent="0.25">
      <c r="A2914">
        <v>2913</v>
      </c>
      <c r="F2914">
        <v>110.235071</v>
      </c>
      <c r="G2914">
        <v>3.8273959999999998</v>
      </c>
      <c r="H2914">
        <v>109.78509700000001</v>
      </c>
      <c r="I2914">
        <v>7.9577460000000002</v>
      </c>
    </row>
    <row r="2915" spans="1:9" x14ac:dyDescent="0.25">
      <c r="A2915">
        <v>2914</v>
      </c>
      <c r="F2915">
        <v>110.249968</v>
      </c>
      <c r="G2915">
        <v>3.822136</v>
      </c>
      <c r="H2915">
        <v>109.75525500000001</v>
      </c>
      <c r="I2915">
        <v>8.0069090000000003</v>
      </c>
    </row>
    <row r="2916" spans="1:9" x14ac:dyDescent="0.25">
      <c r="A2916">
        <v>2915</v>
      </c>
      <c r="F2916">
        <v>110.19356300000001</v>
      </c>
      <c r="G2916">
        <v>3.8264589999999998</v>
      </c>
      <c r="H2916">
        <v>109.795458</v>
      </c>
      <c r="I2916">
        <v>7.9875870000000004</v>
      </c>
    </row>
    <row r="2917" spans="1:9" x14ac:dyDescent="0.25">
      <c r="A2917">
        <v>2916</v>
      </c>
      <c r="F2917">
        <v>110.19356300000001</v>
      </c>
      <c r="G2917">
        <v>3.8264589999999998</v>
      </c>
      <c r="H2917">
        <v>109.774214</v>
      </c>
      <c r="I2917">
        <v>7.9848790000000003</v>
      </c>
    </row>
    <row r="2918" spans="1:9" x14ac:dyDescent="0.25">
      <c r="A2918">
        <v>2917</v>
      </c>
      <c r="F2918">
        <v>110.19356300000001</v>
      </c>
      <c r="G2918">
        <v>3.8264589999999998</v>
      </c>
      <c r="H2918">
        <v>109.71525800000001</v>
      </c>
      <c r="I2918">
        <v>7.9256640000000003</v>
      </c>
    </row>
    <row r="2919" spans="1:9" x14ac:dyDescent="0.25">
      <c r="A2919">
        <v>2918</v>
      </c>
    </row>
    <row r="2920" spans="1:9" x14ac:dyDescent="0.25">
      <c r="A2920">
        <v>2919</v>
      </c>
    </row>
    <row r="2921" spans="1:9" x14ac:dyDescent="0.25">
      <c r="A2921">
        <v>2920</v>
      </c>
    </row>
    <row r="2922" spans="1:9" x14ac:dyDescent="0.25">
      <c r="A2922">
        <v>2921</v>
      </c>
    </row>
    <row r="2923" spans="1:9" x14ac:dyDescent="0.25">
      <c r="A2923">
        <v>2922</v>
      </c>
    </row>
    <row r="2924" spans="1:9" x14ac:dyDescent="0.25">
      <c r="A2924">
        <v>2923</v>
      </c>
      <c r="B2924">
        <v>84.142373000000006</v>
      </c>
      <c r="C2924">
        <v>5.960458</v>
      </c>
    </row>
    <row r="2925" spans="1:9" x14ac:dyDescent="0.25">
      <c r="A2925">
        <v>2924</v>
      </c>
      <c r="B2925">
        <v>84.133729000000002</v>
      </c>
      <c r="C2925">
        <v>5.9789469999999998</v>
      </c>
    </row>
    <row r="2926" spans="1:9" x14ac:dyDescent="0.25">
      <c r="A2926">
        <v>2925</v>
      </c>
      <c r="B2926">
        <v>84.130030000000005</v>
      </c>
      <c r="C2926">
        <v>5.9472290000000001</v>
      </c>
      <c r="D2926">
        <v>80.586004000000003</v>
      </c>
      <c r="E2926">
        <v>7.3398620000000001</v>
      </c>
    </row>
    <row r="2927" spans="1:9" x14ac:dyDescent="0.25">
      <c r="A2927">
        <v>2926</v>
      </c>
      <c r="B2927">
        <v>84.133260000000007</v>
      </c>
      <c r="C2927">
        <v>5.9377509999999996</v>
      </c>
      <c r="D2927">
        <v>80.538455000000013</v>
      </c>
      <c r="E2927">
        <v>7.3660059999999996</v>
      </c>
    </row>
    <row r="2928" spans="1:9" x14ac:dyDescent="0.25">
      <c r="A2928">
        <v>2927</v>
      </c>
      <c r="B2928">
        <v>84.157060999999999</v>
      </c>
      <c r="C2928">
        <v>5.9266579999999998</v>
      </c>
      <c r="D2928">
        <v>80.546006000000006</v>
      </c>
      <c r="E2928">
        <v>7.3518400000000002</v>
      </c>
    </row>
    <row r="2929" spans="1:9" x14ac:dyDescent="0.25">
      <c r="A2929">
        <v>2928</v>
      </c>
      <c r="B2929">
        <v>84.140342000000004</v>
      </c>
      <c r="C2929">
        <v>5.942647</v>
      </c>
      <c r="D2929">
        <v>80.557880000000011</v>
      </c>
      <c r="E2929">
        <v>7.3474659999999998</v>
      </c>
    </row>
    <row r="2930" spans="1:9" x14ac:dyDescent="0.25">
      <c r="A2930">
        <v>2929</v>
      </c>
      <c r="B2930">
        <v>84.142373000000006</v>
      </c>
      <c r="C2930">
        <v>5.960458</v>
      </c>
      <c r="D2930">
        <v>80.549443000000011</v>
      </c>
      <c r="E2930">
        <v>7.3564759999999998</v>
      </c>
    </row>
    <row r="2931" spans="1:9" x14ac:dyDescent="0.25">
      <c r="A2931">
        <v>2930</v>
      </c>
      <c r="D2931">
        <v>80.475177000000002</v>
      </c>
      <c r="E2931">
        <v>7.3498089999999996</v>
      </c>
    </row>
    <row r="2932" spans="1:9" x14ac:dyDescent="0.25">
      <c r="A2932">
        <v>2931</v>
      </c>
      <c r="D2932">
        <v>80.586004000000003</v>
      </c>
      <c r="E2932">
        <v>7.3398620000000001</v>
      </c>
    </row>
    <row r="2933" spans="1:9" x14ac:dyDescent="0.25">
      <c r="A2933">
        <v>2932</v>
      </c>
      <c r="H2933">
        <v>80.067334000000002</v>
      </c>
      <c r="I2933">
        <v>8.2311160000000001</v>
      </c>
    </row>
    <row r="2934" spans="1:9" x14ac:dyDescent="0.25">
      <c r="A2934">
        <v>2933</v>
      </c>
      <c r="F2934">
        <v>79.153270000000006</v>
      </c>
      <c r="G2934">
        <v>5.2835669999999997</v>
      </c>
      <c r="H2934">
        <v>80.084208000000004</v>
      </c>
      <c r="I2934">
        <v>8.2570519999999998</v>
      </c>
    </row>
    <row r="2935" spans="1:9" x14ac:dyDescent="0.25">
      <c r="A2935">
        <v>2934</v>
      </c>
      <c r="F2935">
        <v>79.084627000000012</v>
      </c>
      <c r="G2935">
        <v>5.2597670000000001</v>
      </c>
      <c r="H2935">
        <v>80.057335000000009</v>
      </c>
      <c r="I2935">
        <v>8.271217</v>
      </c>
    </row>
    <row r="2936" spans="1:9" x14ac:dyDescent="0.25">
      <c r="A2936">
        <v>2935</v>
      </c>
      <c r="F2936">
        <v>79.086762000000007</v>
      </c>
      <c r="G2936">
        <v>5.2389349999999997</v>
      </c>
      <c r="H2936">
        <v>80.059834000000009</v>
      </c>
      <c r="I2936">
        <v>8.2862690000000008</v>
      </c>
    </row>
    <row r="2937" spans="1:9" x14ac:dyDescent="0.25">
      <c r="A2937">
        <v>2936</v>
      </c>
      <c r="F2937">
        <v>79.138843000000008</v>
      </c>
      <c r="G2937">
        <v>5.268777</v>
      </c>
      <c r="H2937">
        <v>80.071135000000012</v>
      </c>
      <c r="I2937">
        <v>8.2711129999999997</v>
      </c>
    </row>
    <row r="2938" spans="1:9" x14ac:dyDescent="0.25">
      <c r="A2938">
        <v>2937</v>
      </c>
      <c r="F2938">
        <v>79.110043000000005</v>
      </c>
      <c r="G2938">
        <v>5.2713809999999999</v>
      </c>
      <c r="H2938">
        <v>80.033483000000004</v>
      </c>
      <c r="I2938">
        <v>8.2923109999999998</v>
      </c>
    </row>
    <row r="2939" spans="1:9" x14ac:dyDescent="0.25">
      <c r="A2939">
        <v>2938</v>
      </c>
      <c r="F2939">
        <v>79.153270000000006</v>
      </c>
      <c r="G2939">
        <v>5.2835669999999997</v>
      </c>
      <c r="H2939">
        <v>80.067334000000002</v>
      </c>
      <c r="I2939">
        <v>8.2311160000000001</v>
      </c>
    </row>
    <row r="2940" spans="1:9" x14ac:dyDescent="0.25">
      <c r="A2940">
        <v>2939</v>
      </c>
    </row>
    <row r="2941" spans="1:9" x14ac:dyDescent="0.25">
      <c r="A2941">
        <v>2940</v>
      </c>
    </row>
    <row r="2942" spans="1:9" x14ac:dyDescent="0.25">
      <c r="A2942">
        <v>2941</v>
      </c>
      <c r="B2942">
        <v>59.529705000000014</v>
      </c>
      <c r="C2942">
        <v>6.8818820000000001</v>
      </c>
    </row>
    <row r="2943" spans="1:9" x14ac:dyDescent="0.25">
      <c r="A2943">
        <v>2942</v>
      </c>
      <c r="B2943">
        <v>59.561912000000014</v>
      </c>
      <c r="C2943">
        <v>6.9208800000000004</v>
      </c>
    </row>
    <row r="2944" spans="1:9" x14ac:dyDescent="0.25">
      <c r="A2944">
        <v>2943</v>
      </c>
      <c r="B2944">
        <v>59.545807000000011</v>
      </c>
      <c r="C2944">
        <v>6.8507259999999999</v>
      </c>
    </row>
    <row r="2945" spans="1:11" x14ac:dyDescent="0.25">
      <c r="A2945">
        <v>2944</v>
      </c>
      <c r="B2945">
        <v>59.540859000000012</v>
      </c>
      <c r="C2945">
        <v>6.8585149999999997</v>
      </c>
    </row>
    <row r="2946" spans="1:11" x14ac:dyDescent="0.25">
      <c r="A2946">
        <v>2945</v>
      </c>
      <c r="B2946">
        <v>59.560387000000013</v>
      </c>
      <c r="C2946">
        <v>6.876093</v>
      </c>
    </row>
    <row r="2947" spans="1:11" x14ac:dyDescent="0.25">
      <c r="A2947">
        <v>2946</v>
      </c>
      <c r="B2947">
        <v>59.593330000000009</v>
      </c>
      <c r="C2947">
        <v>6.940931</v>
      </c>
      <c r="D2947">
        <v>53.979118000000014</v>
      </c>
      <c r="E2947">
        <v>8.3654309999999992</v>
      </c>
    </row>
    <row r="2948" spans="1:11" x14ac:dyDescent="0.25">
      <c r="A2948">
        <v>2947</v>
      </c>
      <c r="B2948">
        <v>59.66106400000001</v>
      </c>
      <c r="C2948">
        <v>6.9265109999999996</v>
      </c>
      <c r="D2948">
        <v>53.935276000000009</v>
      </c>
      <c r="E2948">
        <v>8.3703260000000004</v>
      </c>
    </row>
    <row r="2949" spans="1:11" x14ac:dyDescent="0.25">
      <c r="A2949">
        <v>2948</v>
      </c>
      <c r="B2949">
        <v>59.529705000000014</v>
      </c>
      <c r="C2949">
        <v>6.8818820000000001</v>
      </c>
      <c r="D2949">
        <v>53.931644000000013</v>
      </c>
      <c r="E2949">
        <v>8.4043240000000008</v>
      </c>
    </row>
    <row r="2950" spans="1:11" x14ac:dyDescent="0.25">
      <c r="A2950">
        <v>2949</v>
      </c>
      <c r="D2950">
        <v>53.911858000000009</v>
      </c>
      <c r="E2950">
        <v>8.4010610000000003</v>
      </c>
    </row>
    <row r="2951" spans="1:11" x14ac:dyDescent="0.25">
      <c r="A2951">
        <v>2950</v>
      </c>
      <c r="D2951">
        <v>53.901382000000012</v>
      </c>
      <c r="E2951">
        <v>8.3932719999999996</v>
      </c>
    </row>
    <row r="2952" spans="1:11" x14ac:dyDescent="0.25">
      <c r="A2952">
        <v>2951</v>
      </c>
      <c r="D2952">
        <v>53.84738500000001</v>
      </c>
      <c r="E2952">
        <v>8.3533799999999996</v>
      </c>
    </row>
    <row r="2953" spans="1:11" x14ac:dyDescent="0.25">
      <c r="A2953">
        <v>2952</v>
      </c>
      <c r="D2953">
        <v>53.979118000000014</v>
      </c>
      <c r="E2953">
        <v>8.3654309999999992</v>
      </c>
    </row>
    <row r="2954" spans="1:11" x14ac:dyDescent="0.25">
      <c r="A2954">
        <v>2953</v>
      </c>
      <c r="H2954">
        <v>53.743812000000013</v>
      </c>
      <c r="I2954">
        <v>8.8188279999999999</v>
      </c>
    </row>
    <row r="2955" spans="1:11" x14ac:dyDescent="0.25">
      <c r="A2955">
        <v>2954</v>
      </c>
      <c r="F2955">
        <v>52.10742900000001</v>
      </c>
      <c r="G2955">
        <v>5.7517870000000002</v>
      </c>
      <c r="H2955">
        <v>53.743812000000013</v>
      </c>
      <c r="I2955">
        <v>8.8188279999999999</v>
      </c>
      <c r="J2955">
        <v>39.318245000000012</v>
      </c>
      <c r="K2955">
        <v>13.626875999999999</v>
      </c>
    </row>
    <row r="2956" spans="1:11" x14ac:dyDescent="0.25">
      <c r="A2956">
        <v>2955</v>
      </c>
    </row>
    <row r="2957" spans="1:11" x14ac:dyDescent="0.25">
      <c r="A2957">
        <v>2956</v>
      </c>
    </row>
    <row r="2958" spans="1:11" x14ac:dyDescent="0.25">
      <c r="A2958">
        <v>2957</v>
      </c>
    </row>
    <row r="2959" spans="1:11" x14ac:dyDescent="0.25">
      <c r="A2959">
        <v>2958</v>
      </c>
    </row>
    <row r="2960" spans="1:1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1" x14ac:dyDescent="0.25">
      <c r="A2977">
        <v>2976</v>
      </c>
    </row>
    <row r="2978" spans="1:11" x14ac:dyDescent="0.25">
      <c r="A2978">
        <v>2977</v>
      </c>
    </row>
    <row r="2979" spans="1:11" x14ac:dyDescent="0.25">
      <c r="A2979">
        <v>2978</v>
      </c>
    </row>
    <row r="2980" spans="1:11" x14ac:dyDescent="0.25">
      <c r="A2980">
        <v>2979</v>
      </c>
    </row>
    <row r="2981" spans="1:11" x14ac:dyDescent="0.25">
      <c r="A2981">
        <v>2980</v>
      </c>
    </row>
    <row r="2982" spans="1:11" x14ac:dyDescent="0.25">
      <c r="A2982">
        <v>2981</v>
      </c>
    </row>
    <row r="2983" spans="1:11" x14ac:dyDescent="0.25">
      <c r="A2983">
        <v>2982</v>
      </c>
    </row>
    <row r="2984" spans="1:11" x14ac:dyDescent="0.25">
      <c r="A2984">
        <v>2983</v>
      </c>
    </row>
    <row r="2985" spans="1:11" x14ac:dyDescent="0.25">
      <c r="A2985">
        <v>2984</v>
      </c>
    </row>
    <row r="2986" spans="1:11" x14ac:dyDescent="0.25">
      <c r="A2986">
        <v>2985</v>
      </c>
    </row>
    <row r="2987" spans="1:11" x14ac:dyDescent="0.25">
      <c r="A2987">
        <v>2986</v>
      </c>
    </row>
    <row r="2988" spans="1:11" x14ac:dyDescent="0.25">
      <c r="A2988">
        <v>2987</v>
      </c>
      <c r="J2988">
        <v>236.181062</v>
      </c>
      <c r="K2988">
        <v>13.593781</v>
      </c>
    </row>
    <row r="2989" spans="1:11" x14ac:dyDescent="0.25">
      <c r="A2989">
        <v>2988</v>
      </c>
      <c r="B2989">
        <v>243.22289000000001</v>
      </c>
      <c r="C2989">
        <v>6.2636529999999997</v>
      </c>
      <c r="H2989">
        <v>253.19471799999999</v>
      </c>
      <c r="I2989">
        <v>8.54833</v>
      </c>
    </row>
    <row r="2990" spans="1:11" x14ac:dyDescent="0.25">
      <c r="A2990">
        <v>2989</v>
      </c>
      <c r="B2990">
        <v>243.19936999999999</v>
      </c>
      <c r="C2990">
        <v>6.2473280000000004</v>
      </c>
      <c r="H2990">
        <v>253.19471799999999</v>
      </c>
      <c r="I2990">
        <v>8.54833</v>
      </c>
    </row>
    <row r="2991" spans="1:11" x14ac:dyDescent="0.25">
      <c r="A2991">
        <v>2990</v>
      </c>
      <c r="B2991">
        <v>243.26048900000001</v>
      </c>
      <c r="C2991">
        <v>6.2511029999999996</v>
      </c>
      <c r="H2991">
        <v>253.131913</v>
      </c>
      <c r="I2991">
        <v>8.5761859999999999</v>
      </c>
    </row>
    <row r="2992" spans="1:11" x14ac:dyDescent="0.25">
      <c r="A2992">
        <v>2991</v>
      </c>
      <c r="B2992">
        <v>243.26171399999998</v>
      </c>
      <c r="C2992">
        <v>6.2900299999999998</v>
      </c>
      <c r="H2992">
        <v>253.171708</v>
      </c>
      <c r="I2992">
        <v>8.5790430000000004</v>
      </c>
    </row>
    <row r="2993" spans="1:9" x14ac:dyDescent="0.25">
      <c r="A2993">
        <v>2992</v>
      </c>
      <c r="B2993">
        <v>243.225695</v>
      </c>
      <c r="C2993">
        <v>6.2821730000000002</v>
      </c>
      <c r="H2993">
        <v>253.15380199999998</v>
      </c>
      <c r="I2993">
        <v>8.5730740000000001</v>
      </c>
    </row>
    <row r="2994" spans="1:9" x14ac:dyDescent="0.25">
      <c r="A2994">
        <v>2993</v>
      </c>
      <c r="B2994">
        <v>243.227227</v>
      </c>
      <c r="C2994">
        <v>6.2724289999999998</v>
      </c>
      <c r="H2994">
        <v>253.20298099999999</v>
      </c>
      <c r="I2994">
        <v>8.5597580000000004</v>
      </c>
    </row>
    <row r="2995" spans="1:9" x14ac:dyDescent="0.25">
      <c r="A2995">
        <v>2994</v>
      </c>
      <c r="B2995">
        <v>243.236358</v>
      </c>
      <c r="C2995">
        <v>6.2523270000000002</v>
      </c>
      <c r="H2995">
        <v>253.22420600000001</v>
      </c>
      <c r="I2995">
        <v>8.5594009999999994</v>
      </c>
    </row>
    <row r="2996" spans="1:9" x14ac:dyDescent="0.25">
      <c r="A2996">
        <v>2995</v>
      </c>
      <c r="B2996">
        <v>243.15432200000001</v>
      </c>
      <c r="C2996">
        <v>6.2951309999999996</v>
      </c>
      <c r="H2996">
        <v>253.20726500000001</v>
      </c>
      <c r="I2996">
        <v>8.5392489999999999</v>
      </c>
    </row>
    <row r="2997" spans="1:9" x14ac:dyDescent="0.25">
      <c r="A2997">
        <v>2996</v>
      </c>
      <c r="B2997">
        <v>243.21574699999999</v>
      </c>
      <c r="C2997">
        <v>6.2612040000000002</v>
      </c>
      <c r="H2997">
        <v>253.23599300000001</v>
      </c>
      <c r="I2997">
        <v>8.5296579999999995</v>
      </c>
    </row>
    <row r="2998" spans="1:9" x14ac:dyDescent="0.25">
      <c r="A2998">
        <v>2997</v>
      </c>
      <c r="B2998">
        <v>243.18039199999998</v>
      </c>
      <c r="C2998">
        <v>6.2776829999999997</v>
      </c>
      <c r="H2998">
        <v>253.25211400000001</v>
      </c>
      <c r="I2998">
        <v>8.5630240000000004</v>
      </c>
    </row>
    <row r="2999" spans="1:9" x14ac:dyDescent="0.25">
      <c r="A2999">
        <v>2998</v>
      </c>
      <c r="B2999">
        <v>243.22289000000001</v>
      </c>
      <c r="C2999">
        <v>6.2636529999999997</v>
      </c>
      <c r="H2999">
        <v>253.19471799999999</v>
      </c>
      <c r="I2999">
        <v>8.54833</v>
      </c>
    </row>
    <row r="3000" spans="1:9" x14ac:dyDescent="0.25">
      <c r="A3000">
        <v>2999</v>
      </c>
      <c r="B3000">
        <v>243.22289000000001</v>
      </c>
      <c r="C3000">
        <v>6.2636529999999997</v>
      </c>
      <c r="H3000">
        <v>253.19471799999999</v>
      </c>
      <c r="I3000">
        <v>8.54833</v>
      </c>
    </row>
    <row r="3001" spans="1:9" x14ac:dyDescent="0.25">
      <c r="A3001">
        <v>3000</v>
      </c>
      <c r="H3001">
        <v>253.19471799999999</v>
      </c>
      <c r="I3001">
        <v>8.54833</v>
      </c>
    </row>
    <row r="3002" spans="1:9" x14ac:dyDescent="0.25">
      <c r="A3002">
        <v>3001</v>
      </c>
      <c r="F3002">
        <v>242.89076299999999</v>
      </c>
      <c r="G3002">
        <v>6.503692</v>
      </c>
    </row>
    <row r="3003" spans="1:9" x14ac:dyDescent="0.25">
      <c r="A3003">
        <v>3002</v>
      </c>
      <c r="F3003">
        <v>242.93137400000001</v>
      </c>
      <c r="G3003">
        <v>6.4222679999999999</v>
      </c>
    </row>
    <row r="3004" spans="1:9" x14ac:dyDescent="0.25">
      <c r="A3004">
        <v>3003</v>
      </c>
      <c r="F3004">
        <v>242.91887600000001</v>
      </c>
      <c r="G3004">
        <v>6.4365019999999999</v>
      </c>
    </row>
    <row r="3005" spans="1:9" x14ac:dyDescent="0.25">
      <c r="A3005">
        <v>3004</v>
      </c>
      <c r="F3005">
        <v>242.90464299999999</v>
      </c>
      <c r="G3005">
        <v>6.4825200000000001</v>
      </c>
    </row>
    <row r="3006" spans="1:9" x14ac:dyDescent="0.25">
      <c r="A3006">
        <v>3005</v>
      </c>
      <c r="D3006">
        <v>229.63364899999999</v>
      </c>
      <c r="E3006">
        <v>8.0325399999999991</v>
      </c>
      <c r="F3006">
        <v>242.868369</v>
      </c>
      <c r="G3006">
        <v>6.4568570000000003</v>
      </c>
    </row>
    <row r="3007" spans="1:9" x14ac:dyDescent="0.25">
      <c r="A3007">
        <v>3006</v>
      </c>
      <c r="D3007">
        <v>229.58972199999999</v>
      </c>
      <c r="E3007">
        <v>8.0629480000000004</v>
      </c>
      <c r="F3007">
        <v>242.861379</v>
      </c>
      <c r="G3007">
        <v>6.4499190000000004</v>
      </c>
    </row>
    <row r="3008" spans="1:9" x14ac:dyDescent="0.25">
      <c r="A3008">
        <v>3007</v>
      </c>
      <c r="D3008">
        <v>229.570132</v>
      </c>
      <c r="E3008">
        <v>8.0454989999999995</v>
      </c>
      <c r="F3008">
        <v>242.77709899999999</v>
      </c>
      <c r="G3008">
        <v>6.4805299999999999</v>
      </c>
    </row>
    <row r="3009" spans="1:9" x14ac:dyDescent="0.25">
      <c r="A3009">
        <v>3008</v>
      </c>
      <c r="D3009">
        <v>229.53044</v>
      </c>
      <c r="E3009">
        <v>8.0271329999999992</v>
      </c>
      <c r="F3009">
        <v>242.76786099999998</v>
      </c>
      <c r="G3009">
        <v>6.4628269999999999</v>
      </c>
    </row>
    <row r="3010" spans="1:9" x14ac:dyDescent="0.25">
      <c r="A3010">
        <v>3009</v>
      </c>
      <c r="D3010">
        <v>229.531205</v>
      </c>
      <c r="E3010">
        <v>8.0116230000000002</v>
      </c>
      <c r="F3010">
        <v>242.75112799999999</v>
      </c>
      <c r="G3010">
        <v>6.4835399999999996</v>
      </c>
    </row>
    <row r="3011" spans="1:9" x14ac:dyDescent="0.25">
      <c r="A3011">
        <v>3010</v>
      </c>
      <c r="D3011">
        <v>229.53411399999999</v>
      </c>
      <c r="E3011">
        <v>7.9922370000000003</v>
      </c>
      <c r="F3011">
        <v>242.89076299999999</v>
      </c>
      <c r="G3011">
        <v>6.503692</v>
      </c>
    </row>
    <row r="3012" spans="1:9" x14ac:dyDescent="0.25">
      <c r="A3012">
        <v>3011</v>
      </c>
      <c r="D3012">
        <v>229.512992</v>
      </c>
      <c r="E3012">
        <v>8.0038689999999999</v>
      </c>
    </row>
    <row r="3013" spans="1:9" x14ac:dyDescent="0.25">
      <c r="A3013">
        <v>3012</v>
      </c>
      <c r="D3013">
        <v>229.44651500000001</v>
      </c>
      <c r="E3013">
        <v>7.9679010000000003</v>
      </c>
    </row>
    <row r="3014" spans="1:9" x14ac:dyDescent="0.25">
      <c r="A3014">
        <v>3013</v>
      </c>
      <c r="D3014">
        <v>229.63364899999999</v>
      </c>
      <c r="E3014">
        <v>8.0325399999999991</v>
      </c>
    </row>
    <row r="3015" spans="1:9" x14ac:dyDescent="0.25">
      <c r="A3015">
        <v>3014</v>
      </c>
      <c r="D3015">
        <v>229.63364899999999</v>
      </c>
      <c r="E3015">
        <v>8.0325399999999991</v>
      </c>
    </row>
    <row r="3016" spans="1:9" x14ac:dyDescent="0.25">
      <c r="A3016">
        <v>3015</v>
      </c>
      <c r="B3016">
        <v>221.148122</v>
      </c>
      <c r="C3016">
        <v>6.5563419999999999</v>
      </c>
    </row>
    <row r="3017" spans="1:9" x14ac:dyDescent="0.25">
      <c r="A3017">
        <v>3016</v>
      </c>
      <c r="B3017">
        <v>221.08562599999999</v>
      </c>
      <c r="C3017">
        <v>6.5138439999999997</v>
      </c>
    </row>
    <row r="3018" spans="1:9" x14ac:dyDescent="0.25">
      <c r="A3018">
        <v>3017</v>
      </c>
      <c r="B3018">
        <v>221.081952</v>
      </c>
      <c r="C3018">
        <v>6.522875</v>
      </c>
    </row>
    <row r="3019" spans="1:9" x14ac:dyDescent="0.25">
      <c r="A3019">
        <v>3018</v>
      </c>
      <c r="B3019">
        <v>221.12557200000001</v>
      </c>
      <c r="C3019">
        <v>6.5258849999999997</v>
      </c>
    </row>
    <row r="3020" spans="1:9" x14ac:dyDescent="0.25">
      <c r="A3020">
        <v>3019</v>
      </c>
      <c r="B3020">
        <v>221.13740799999999</v>
      </c>
      <c r="C3020">
        <v>6.5323640000000003</v>
      </c>
      <c r="H3020">
        <v>225.60289</v>
      </c>
      <c r="I3020">
        <v>9.4666499999999996</v>
      </c>
    </row>
    <row r="3021" spans="1:9" x14ac:dyDescent="0.25">
      <c r="A3021">
        <v>3020</v>
      </c>
      <c r="B3021">
        <v>221.13944900000001</v>
      </c>
      <c r="C3021">
        <v>6.5184870000000004</v>
      </c>
      <c r="H3021">
        <v>225.492335</v>
      </c>
      <c r="I3021">
        <v>9.4706799999999998</v>
      </c>
    </row>
    <row r="3022" spans="1:9" x14ac:dyDescent="0.25">
      <c r="A3022">
        <v>3021</v>
      </c>
      <c r="B3022">
        <v>221.07251299999999</v>
      </c>
      <c r="C3022">
        <v>6.5065489999999997</v>
      </c>
      <c r="H3022">
        <v>225.507283</v>
      </c>
      <c r="I3022">
        <v>9.4588959999999993</v>
      </c>
    </row>
    <row r="3023" spans="1:9" x14ac:dyDescent="0.25">
      <c r="A3023">
        <v>3022</v>
      </c>
      <c r="B3023">
        <v>221.148122</v>
      </c>
      <c r="C3023">
        <v>6.5563419999999999</v>
      </c>
      <c r="H3023">
        <v>225.54360700000001</v>
      </c>
      <c r="I3023">
        <v>9.4929240000000004</v>
      </c>
    </row>
    <row r="3024" spans="1:9" x14ac:dyDescent="0.25">
      <c r="A3024">
        <v>3023</v>
      </c>
      <c r="F3024">
        <v>221.97185400000001</v>
      </c>
      <c r="G3024">
        <v>6.0607049999999996</v>
      </c>
      <c r="H3024">
        <v>225.52564899999999</v>
      </c>
      <c r="I3024">
        <v>9.4997609999999995</v>
      </c>
    </row>
    <row r="3025" spans="1:9" x14ac:dyDescent="0.25">
      <c r="A3025">
        <v>3024</v>
      </c>
      <c r="F3025">
        <v>221.96292700000001</v>
      </c>
      <c r="G3025">
        <v>6.1149370000000003</v>
      </c>
      <c r="H3025">
        <v>225.53661700000001</v>
      </c>
      <c r="I3025">
        <v>9.5086890000000004</v>
      </c>
    </row>
    <row r="3026" spans="1:9" x14ac:dyDescent="0.25">
      <c r="A3026">
        <v>3025</v>
      </c>
      <c r="F3026">
        <v>222.01476</v>
      </c>
      <c r="G3026">
        <v>6.0954990000000002</v>
      </c>
      <c r="H3026">
        <v>225.56467799999999</v>
      </c>
      <c r="I3026">
        <v>9.4528750000000006</v>
      </c>
    </row>
    <row r="3027" spans="1:9" x14ac:dyDescent="0.25">
      <c r="A3027">
        <v>3026</v>
      </c>
      <c r="F3027">
        <v>221.972926</v>
      </c>
      <c r="G3027">
        <v>6.0445320000000002</v>
      </c>
      <c r="H3027">
        <v>225.60289</v>
      </c>
      <c r="I3027">
        <v>9.4666499999999996</v>
      </c>
    </row>
    <row r="3028" spans="1:9" x14ac:dyDescent="0.25">
      <c r="A3028">
        <v>3027</v>
      </c>
      <c r="F3028">
        <v>221.95675399999999</v>
      </c>
      <c r="G3028">
        <v>6.0702959999999999</v>
      </c>
      <c r="H3028">
        <v>225.60289</v>
      </c>
      <c r="I3028">
        <v>9.4666499999999996</v>
      </c>
    </row>
    <row r="3029" spans="1:9" x14ac:dyDescent="0.25">
      <c r="A3029">
        <v>3028</v>
      </c>
      <c r="F3029">
        <v>221.90002100000001</v>
      </c>
      <c r="G3029">
        <v>6.1095800000000002</v>
      </c>
    </row>
    <row r="3030" spans="1:9" x14ac:dyDescent="0.25">
      <c r="A3030">
        <v>3029</v>
      </c>
      <c r="F3030">
        <v>221.97185400000001</v>
      </c>
      <c r="G3030">
        <v>6.0607049999999996</v>
      </c>
    </row>
    <row r="3031" spans="1:9" x14ac:dyDescent="0.25">
      <c r="A3031">
        <v>3030</v>
      </c>
      <c r="F3031">
        <v>221.97185400000001</v>
      </c>
      <c r="G3031">
        <v>6.0607049999999996</v>
      </c>
    </row>
    <row r="3032" spans="1:9" x14ac:dyDescent="0.25">
      <c r="A3032">
        <v>3031</v>
      </c>
      <c r="D3032">
        <v>206.208518</v>
      </c>
      <c r="E3032">
        <v>6.7983159999999998</v>
      </c>
    </row>
    <row r="3033" spans="1:9" x14ac:dyDescent="0.25">
      <c r="A3033">
        <v>3032</v>
      </c>
      <c r="D3033">
        <v>206.259647</v>
      </c>
      <c r="E3033">
        <v>6.8078580000000004</v>
      </c>
    </row>
    <row r="3034" spans="1:9" x14ac:dyDescent="0.25">
      <c r="A3034">
        <v>3033</v>
      </c>
      <c r="D3034">
        <v>206.28071499999999</v>
      </c>
      <c r="E3034">
        <v>6.8162760000000002</v>
      </c>
    </row>
    <row r="3035" spans="1:9" x14ac:dyDescent="0.25">
      <c r="A3035">
        <v>3034</v>
      </c>
      <c r="D3035">
        <v>206.257957</v>
      </c>
      <c r="E3035">
        <v>6.8093370000000002</v>
      </c>
    </row>
    <row r="3036" spans="1:9" x14ac:dyDescent="0.25">
      <c r="A3036">
        <v>3035</v>
      </c>
      <c r="D3036">
        <v>206.23520600000001</v>
      </c>
      <c r="E3036">
        <v>6.8027550000000003</v>
      </c>
    </row>
    <row r="3037" spans="1:9" x14ac:dyDescent="0.25">
      <c r="A3037">
        <v>3036</v>
      </c>
      <c r="D3037">
        <v>206.20729800000001</v>
      </c>
      <c r="E3037">
        <v>6.8098470000000004</v>
      </c>
    </row>
    <row r="3038" spans="1:9" x14ac:dyDescent="0.25">
      <c r="A3038">
        <v>3037</v>
      </c>
      <c r="D3038">
        <v>206.20709199999999</v>
      </c>
      <c r="E3038">
        <v>6.8062240000000003</v>
      </c>
    </row>
    <row r="3039" spans="1:9" x14ac:dyDescent="0.25">
      <c r="A3039">
        <v>3038</v>
      </c>
      <c r="B3039">
        <v>199.532195</v>
      </c>
      <c r="C3039">
        <v>6.0413779999999999</v>
      </c>
      <c r="D3039">
        <v>206.208518</v>
      </c>
      <c r="E3039">
        <v>6.7983159999999998</v>
      </c>
    </row>
    <row r="3040" spans="1:9" x14ac:dyDescent="0.25">
      <c r="A3040">
        <v>3039</v>
      </c>
      <c r="B3040">
        <v>199.55663200000001</v>
      </c>
      <c r="C3040">
        <v>6.0853060000000001</v>
      </c>
      <c r="D3040">
        <v>206.208518</v>
      </c>
      <c r="E3040">
        <v>6.7983159999999998</v>
      </c>
    </row>
    <row r="3041" spans="1:9" x14ac:dyDescent="0.25">
      <c r="A3041">
        <v>3040</v>
      </c>
      <c r="B3041">
        <v>199.558471</v>
      </c>
      <c r="C3041">
        <v>6.0395919999999998</v>
      </c>
    </row>
    <row r="3042" spans="1:9" x14ac:dyDescent="0.25">
      <c r="A3042">
        <v>3041</v>
      </c>
      <c r="B3042">
        <v>199.54219399999999</v>
      </c>
      <c r="C3042">
        <v>6.085</v>
      </c>
    </row>
    <row r="3043" spans="1:9" x14ac:dyDescent="0.25">
      <c r="A3043">
        <v>3042</v>
      </c>
      <c r="B3043">
        <v>199.56454400000001</v>
      </c>
      <c r="C3043">
        <v>6.0840820000000004</v>
      </c>
    </row>
    <row r="3044" spans="1:9" x14ac:dyDescent="0.25">
      <c r="A3044">
        <v>3043</v>
      </c>
      <c r="B3044">
        <v>199.462299</v>
      </c>
      <c r="C3044">
        <v>6.1585200000000002</v>
      </c>
    </row>
    <row r="3045" spans="1:9" x14ac:dyDescent="0.25">
      <c r="A3045">
        <v>3044</v>
      </c>
      <c r="B3045">
        <v>199.532195</v>
      </c>
      <c r="C3045">
        <v>6.0413779999999999</v>
      </c>
      <c r="H3045">
        <v>200.58305999999999</v>
      </c>
      <c r="I3045">
        <v>8.4756119999999999</v>
      </c>
    </row>
    <row r="3046" spans="1:9" x14ac:dyDescent="0.25">
      <c r="A3046">
        <v>3045</v>
      </c>
      <c r="B3046">
        <v>199.532195</v>
      </c>
      <c r="C3046">
        <v>6.0413779999999999</v>
      </c>
      <c r="H3046">
        <v>200.49382700000001</v>
      </c>
      <c r="I3046">
        <v>8.359235</v>
      </c>
    </row>
    <row r="3047" spans="1:9" x14ac:dyDescent="0.25">
      <c r="A3047">
        <v>3046</v>
      </c>
      <c r="F3047">
        <v>199.03046000000001</v>
      </c>
      <c r="G3047">
        <v>5.378673</v>
      </c>
      <c r="H3047">
        <v>200.53357199999999</v>
      </c>
      <c r="I3047">
        <v>8.3796940000000006</v>
      </c>
    </row>
    <row r="3048" spans="1:9" x14ac:dyDescent="0.25">
      <c r="A3048">
        <v>3047</v>
      </c>
      <c r="F3048">
        <v>198.992042</v>
      </c>
      <c r="G3048">
        <v>5.3591329999999999</v>
      </c>
      <c r="H3048">
        <v>200.57959299999999</v>
      </c>
      <c r="I3048">
        <v>8.3839279999999992</v>
      </c>
    </row>
    <row r="3049" spans="1:9" x14ac:dyDescent="0.25">
      <c r="A3049">
        <v>3048</v>
      </c>
      <c r="F3049">
        <v>198.99571499999999</v>
      </c>
      <c r="G3049">
        <v>5.366072</v>
      </c>
      <c r="H3049">
        <v>200.601585</v>
      </c>
      <c r="I3049">
        <v>8.4060199999999998</v>
      </c>
    </row>
    <row r="3050" spans="1:9" x14ac:dyDescent="0.25">
      <c r="A3050">
        <v>3049</v>
      </c>
      <c r="F3050">
        <v>198.94530800000001</v>
      </c>
      <c r="G3050">
        <v>5.3708159999999996</v>
      </c>
      <c r="H3050">
        <v>200.570358</v>
      </c>
      <c r="I3050">
        <v>8.3988770000000006</v>
      </c>
    </row>
    <row r="3051" spans="1:9" x14ac:dyDescent="0.25">
      <c r="A3051">
        <v>3050</v>
      </c>
      <c r="F3051">
        <v>198.94107400000001</v>
      </c>
      <c r="G3051">
        <v>5.34199</v>
      </c>
      <c r="H3051">
        <v>200.53918400000001</v>
      </c>
      <c r="I3051">
        <v>8.4236740000000001</v>
      </c>
    </row>
    <row r="3052" spans="1:9" x14ac:dyDescent="0.25">
      <c r="A3052">
        <v>3051</v>
      </c>
      <c r="F3052">
        <v>198.909133</v>
      </c>
      <c r="G3052">
        <v>5.3154079999999997</v>
      </c>
      <c r="H3052">
        <v>200.52112499999998</v>
      </c>
      <c r="I3052">
        <v>8.4300510000000006</v>
      </c>
    </row>
    <row r="3053" spans="1:9" x14ac:dyDescent="0.25">
      <c r="A3053">
        <v>3052</v>
      </c>
      <c r="F3053">
        <v>198.94107400000001</v>
      </c>
      <c r="G3053">
        <v>5.3089279999999999</v>
      </c>
      <c r="H3053">
        <v>200.49382700000001</v>
      </c>
      <c r="I3053">
        <v>8.359235</v>
      </c>
    </row>
    <row r="3054" spans="1:9" x14ac:dyDescent="0.25">
      <c r="A3054">
        <v>3053</v>
      </c>
      <c r="F3054">
        <v>199.03046000000001</v>
      </c>
      <c r="G3054">
        <v>5.378673</v>
      </c>
      <c r="H3054">
        <v>200.49382700000001</v>
      </c>
      <c r="I3054">
        <v>8.359235</v>
      </c>
    </row>
    <row r="3055" spans="1:9" x14ac:dyDescent="0.25">
      <c r="A3055">
        <v>3054</v>
      </c>
      <c r="F3055">
        <v>199.03046000000001</v>
      </c>
      <c r="G3055">
        <v>5.378673</v>
      </c>
      <c r="H3055">
        <v>200.49382700000001</v>
      </c>
      <c r="I3055">
        <v>8.359235</v>
      </c>
    </row>
    <row r="3056" spans="1:9" x14ac:dyDescent="0.25">
      <c r="A3056">
        <v>3055</v>
      </c>
    </row>
    <row r="3057" spans="1:9" x14ac:dyDescent="0.25">
      <c r="A3057">
        <v>3056</v>
      </c>
    </row>
    <row r="3058" spans="1:9" x14ac:dyDescent="0.25">
      <c r="A3058">
        <v>3057</v>
      </c>
      <c r="D3058">
        <v>179.72244999999998</v>
      </c>
      <c r="E3058">
        <v>7.1353059999999999</v>
      </c>
    </row>
    <row r="3059" spans="1:9" x14ac:dyDescent="0.25">
      <c r="A3059">
        <v>3058</v>
      </c>
      <c r="D3059">
        <v>179.614543</v>
      </c>
      <c r="E3059">
        <v>7.1696419999999996</v>
      </c>
    </row>
    <row r="3060" spans="1:9" x14ac:dyDescent="0.25">
      <c r="A3060">
        <v>3059</v>
      </c>
      <c r="D3060">
        <v>179.61449400000001</v>
      </c>
      <c r="E3060">
        <v>7.1208159999999996</v>
      </c>
    </row>
    <row r="3061" spans="1:9" x14ac:dyDescent="0.25">
      <c r="A3061">
        <v>3060</v>
      </c>
      <c r="D3061">
        <v>179.63020599999999</v>
      </c>
      <c r="E3061">
        <v>7.0830099999999998</v>
      </c>
    </row>
    <row r="3062" spans="1:9" x14ac:dyDescent="0.25">
      <c r="A3062">
        <v>3061</v>
      </c>
      <c r="D3062">
        <v>179.642246</v>
      </c>
      <c r="E3062">
        <v>7.0616839999999996</v>
      </c>
    </row>
    <row r="3063" spans="1:9" x14ac:dyDescent="0.25">
      <c r="A3063">
        <v>3062</v>
      </c>
      <c r="B3063">
        <v>174.609746</v>
      </c>
      <c r="C3063">
        <v>6.0980109999999996</v>
      </c>
      <c r="D3063">
        <v>179.64459299999999</v>
      </c>
      <c r="E3063">
        <v>7.0581129999999996</v>
      </c>
    </row>
    <row r="3064" spans="1:9" x14ac:dyDescent="0.25">
      <c r="A3064">
        <v>3063</v>
      </c>
      <c r="B3064">
        <v>174.68984699999999</v>
      </c>
      <c r="C3064">
        <v>6.0470920000000001</v>
      </c>
      <c r="D3064">
        <v>179.62387799999999</v>
      </c>
      <c r="E3064">
        <v>7.0783670000000001</v>
      </c>
    </row>
    <row r="3065" spans="1:9" x14ac:dyDescent="0.25">
      <c r="A3065">
        <v>3064</v>
      </c>
      <c r="B3065">
        <v>174.70199099999999</v>
      </c>
      <c r="C3065">
        <v>6.0134689999999997</v>
      </c>
      <c r="D3065">
        <v>179.59224599999999</v>
      </c>
      <c r="E3065">
        <v>7.0286730000000004</v>
      </c>
    </row>
    <row r="3066" spans="1:9" x14ac:dyDescent="0.25">
      <c r="A3066">
        <v>3065</v>
      </c>
      <c r="B3066">
        <v>174.64791</v>
      </c>
      <c r="C3066">
        <v>6.0610710000000001</v>
      </c>
      <c r="D3066">
        <v>179.72244999999998</v>
      </c>
      <c r="E3066">
        <v>7.1353059999999999</v>
      </c>
    </row>
    <row r="3067" spans="1:9" x14ac:dyDescent="0.25">
      <c r="A3067">
        <v>3066</v>
      </c>
      <c r="B3067">
        <v>174.535257</v>
      </c>
      <c r="C3067">
        <v>6.1037239999999997</v>
      </c>
    </row>
    <row r="3068" spans="1:9" x14ac:dyDescent="0.25">
      <c r="A3068">
        <v>3067</v>
      </c>
      <c r="B3068">
        <v>174.57153099999999</v>
      </c>
      <c r="C3068">
        <v>6.1146430000000001</v>
      </c>
    </row>
    <row r="3069" spans="1:9" x14ac:dyDescent="0.25">
      <c r="A3069">
        <v>3068</v>
      </c>
      <c r="B3069">
        <v>174.609746</v>
      </c>
      <c r="C3069">
        <v>6.0980109999999996</v>
      </c>
      <c r="H3069">
        <v>175.97163499999999</v>
      </c>
      <c r="I3069">
        <v>8.7920909999999992</v>
      </c>
    </row>
    <row r="3070" spans="1:9" x14ac:dyDescent="0.25">
      <c r="A3070">
        <v>3069</v>
      </c>
      <c r="B3070">
        <v>174.609746</v>
      </c>
      <c r="C3070">
        <v>6.0980109999999996</v>
      </c>
      <c r="H3070">
        <v>175.952451</v>
      </c>
      <c r="I3070">
        <v>8.7884189999999993</v>
      </c>
    </row>
    <row r="3071" spans="1:9" x14ac:dyDescent="0.25">
      <c r="A3071">
        <v>3070</v>
      </c>
      <c r="F3071">
        <v>174.45775700000002</v>
      </c>
      <c r="G3071">
        <v>5.4342350000000001</v>
      </c>
      <c r="H3071">
        <v>175.98204200000001</v>
      </c>
      <c r="I3071">
        <v>8.7753060000000005</v>
      </c>
    </row>
    <row r="3072" spans="1:9" x14ac:dyDescent="0.25">
      <c r="A3072">
        <v>3071</v>
      </c>
      <c r="F3072">
        <v>174.45775700000002</v>
      </c>
      <c r="G3072">
        <v>5.4151530000000001</v>
      </c>
      <c r="H3072">
        <v>175.99668400000002</v>
      </c>
      <c r="I3072">
        <v>8.8003049999999998</v>
      </c>
    </row>
    <row r="3073" spans="1:9" x14ac:dyDescent="0.25">
      <c r="A3073">
        <v>3072</v>
      </c>
      <c r="F3073">
        <v>174.44204300000001</v>
      </c>
      <c r="G3073">
        <v>5.3974489999999999</v>
      </c>
      <c r="H3073">
        <v>175.972194</v>
      </c>
      <c r="I3073">
        <v>8.8321930000000002</v>
      </c>
    </row>
    <row r="3074" spans="1:9" x14ac:dyDescent="0.25">
      <c r="A3074">
        <v>3073</v>
      </c>
      <c r="F3074">
        <v>174.37607299999999</v>
      </c>
      <c r="G3074">
        <v>5.3747959999999999</v>
      </c>
      <c r="H3074">
        <v>175.99102299999998</v>
      </c>
      <c r="I3074">
        <v>8.8480609999999995</v>
      </c>
    </row>
    <row r="3075" spans="1:9" x14ac:dyDescent="0.25">
      <c r="A3075">
        <v>3074</v>
      </c>
      <c r="F3075">
        <v>174.393878</v>
      </c>
      <c r="G3075">
        <v>5.3908170000000002</v>
      </c>
      <c r="H3075">
        <v>176.00255300000001</v>
      </c>
      <c r="I3075">
        <v>8.8544389999999993</v>
      </c>
    </row>
    <row r="3076" spans="1:9" x14ac:dyDescent="0.25">
      <c r="A3076">
        <v>3075</v>
      </c>
      <c r="F3076">
        <v>174.36382800000001</v>
      </c>
      <c r="G3076">
        <v>5.3505099999999999</v>
      </c>
      <c r="H3076">
        <v>176.01413500000001</v>
      </c>
      <c r="I3076">
        <v>8.8706639999999997</v>
      </c>
    </row>
    <row r="3077" spans="1:9" x14ac:dyDescent="0.25">
      <c r="A3077">
        <v>3076</v>
      </c>
      <c r="F3077">
        <v>174.375461</v>
      </c>
      <c r="G3077">
        <v>5.3289790000000004</v>
      </c>
      <c r="H3077">
        <v>175.97163499999999</v>
      </c>
      <c r="I3077">
        <v>8.7920909999999992</v>
      </c>
    </row>
    <row r="3078" spans="1:9" x14ac:dyDescent="0.25">
      <c r="A3078">
        <v>3077</v>
      </c>
      <c r="F3078">
        <v>174.33668399999999</v>
      </c>
      <c r="G3078">
        <v>5.2695410000000003</v>
      </c>
      <c r="H3078">
        <v>175.97163499999999</v>
      </c>
      <c r="I3078">
        <v>8.7920909999999992</v>
      </c>
    </row>
    <row r="3079" spans="1:9" x14ac:dyDescent="0.25">
      <c r="A3079">
        <v>3078</v>
      </c>
      <c r="F3079">
        <v>174.45775700000002</v>
      </c>
      <c r="G3079">
        <v>5.4342350000000001</v>
      </c>
    </row>
    <row r="3080" spans="1:9" x14ac:dyDescent="0.25">
      <c r="A3080">
        <v>3079</v>
      </c>
    </row>
    <row r="3081" spans="1:9" x14ac:dyDescent="0.25">
      <c r="A3081">
        <v>3080</v>
      </c>
    </row>
    <row r="3082" spans="1:9" x14ac:dyDescent="0.25">
      <c r="A3082">
        <v>3081</v>
      </c>
      <c r="D3082">
        <v>157.56877700000001</v>
      </c>
      <c r="E3082">
        <v>7.3842350000000003</v>
      </c>
    </row>
    <row r="3083" spans="1:9" x14ac:dyDescent="0.25">
      <c r="A3083">
        <v>3082</v>
      </c>
      <c r="D3083">
        <v>157.56877700000001</v>
      </c>
      <c r="E3083">
        <v>7.3842350000000003</v>
      </c>
    </row>
    <row r="3084" spans="1:9" x14ac:dyDescent="0.25">
      <c r="A3084">
        <v>3083</v>
      </c>
      <c r="D3084">
        <v>157.56877700000001</v>
      </c>
      <c r="E3084">
        <v>7.3842350000000003</v>
      </c>
    </row>
    <row r="3085" spans="1:9" x14ac:dyDescent="0.25">
      <c r="A3085">
        <v>3084</v>
      </c>
      <c r="D3085">
        <v>157.56877700000001</v>
      </c>
      <c r="E3085">
        <v>7.3842350000000003</v>
      </c>
    </row>
    <row r="3086" spans="1:9" x14ac:dyDescent="0.25">
      <c r="A3086">
        <v>3085</v>
      </c>
      <c r="D3086">
        <v>157.56877700000001</v>
      </c>
      <c r="E3086">
        <v>7.3842350000000003</v>
      </c>
    </row>
    <row r="3087" spans="1:9" x14ac:dyDescent="0.25">
      <c r="A3087">
        <v>3086</v>
      </c>
      <c r="B3087">
        <v>153.36362400000002</v>
      </c>
      <c r="C3087">
        <v>7.0091320000000001</v>
      </c>
      <c r="D3087">
        <v>157.56877700000001</v>
      </c>
      <c r="E3087">
        <v>7.3842350000000003</v>
      </c>
    </row>
    <row r="3088" spans="1:9" x14ac:dyDescent="0.25">
      <c r="A3088">
        <v>3087</v>
      </c>
      <c r="B3088">
        <v>153.36362400000002</v>
      </c>
      <c r="C3088">
        <v>7.0091320000000001</v>
      </c>
      <c r="D3088">
        <v>157.56877700000001</v>
      </c>
      <c r="E3088">
        <v>7.3842350000000003</v>
      </c>
    </row>
    <row r="3089" spans="1:9" x14ac:dyDescent="0.25">
      <c r="A3089">
        <v>3088</v>
      </c>
      <c r="B3089">
        <v>153.36362400000002</v>
      </c>
      <c r="C3089">
        <v>7.0091320000000001</v>
      </c>
      <c r="D3089">
        <v>157.56877700000001</v>
      </c>
      <c r="E3089">
        <v>7.3842350000000003</v>
      </c>
    </row>
    <row r="3090" spans="1:9" x14ac:dyDescent="0.25">
      <c r="A3090">
        <v>3089</v>
      </c>
      <c r="B3090">
        <v>153.36362400000002</v>
      </c>
      <c r="C3090">
        <v>7.0091320000000001</v>
      </c>
    </row>
    <row r="3091" spans="1:9" x14ac:dyDescent="0.25">
      <c r="A3091">
        <v>3090</v>
      </c>
      <c r="B3091">
        <v>153.36362400000002</v>
      </c>
      <c r="C3091">
        <v>7.0091320000000001</v>
      </c>
    </row>
    <row r="3092" spans="1:9" x14ac:dyDescent="0.25">
      <c r="A3092">
        <v>3091</v>
      </c>
      <c r="B3092">
        <v>153.36362400000002</v>
      </c>
      <c r="C3092">
        <v>7.0091320000000001</v>
      </c>
    </row>
    <row r="3093" spans="1:9" x14ac:dyDescent="0.25">
      <c r="A3093">
        <v>3092</v>
      </c>
      <c r="B3093">
        <v>153.36362400000002</v>
      </c>
      <c r="C3093">
        <v>7.0091320000000001</v>
      </c>
    </row>
    <row r="3094" spans="1:9" x14ac:dyDescent="0.25">
      <c r="A3094">
        <v>3093</v>
      </c>
      <c r="B3094">
        <v>153.36362400000002</v>
      </c>
      <c r="C3094">
        <v>7.0091320000000001</v>
      </c>
      <c r="H3094">
        <v>153.62474600000002</v>
      </c>
      <c r="I3094">
        <v>8.9692860000000003</v>
      </c>
    </row>
    <row r="3095" spans="1:9" x14ac:dyDescent="0.25">
      <c r="A3095">
        <v>3094</v>
      </c>
      <c r="F3095">
        <v>152.75796099999999</v>
      </c>
      <c r="G3095">
        <v>6.2051530000000001</v>
      </c>
      <c r="H3095">
        <v>153.62474600000002</v>
      </c>
      <c r="I3095">
        <v>8.9692860000000003</v>
      </c>
    </row>
    <row r="3096" spans="1:9" x14ac:dyDescent="0.25">
      <c r="A3096">
        <v>3095</v>
      </c>
      <c r="F3096">
        <v>152.75796099999999</v>
      </c>
      <c r="G3096">
        <v>6.2051530000000001</v>
      </c>
      <c r="H3096">
        <v>153.62474600000002</v>
      </c>
      <c r="I3096">
        <v>8.9692860000000003</v>
      </c>
    </row>
    <row r="3097" spans="1:9" x14ac:dyDescent="0.25">
      <c r="A3097">
        <v>3096</v>
      </c>
      <c r="F3097">
        <v>152.75796099999999</v>
      </c>
      <c r="G3097">
        <v>6.2051530000000001</v>
      </c>
      <c r="H3097">
        <v>153.62474600000002</v>
      </c>
      <c r="I3097">
        <v>8.9692860000000003</v>
      </c>
    </row>
    <row r="3098" spans="1:9" x14ac:dyDescent="0.25">
      <c r="A3098">
        <v>3097</v>
      </c>
      <c r="F3098">
        <v>152.75796099999999</v>
      </c>
      <c r="G3098">
        <v>6.2051530000000001</v>
      </c>
      <c r="H3098">
        <v>153.62474600000002</v>
      </c>
      <c r="I3098">
        <v>8.9692860000000003</v>
      </c>
    </row>
    <row r="3099" spans="1:9" x14ac:dyDescent="0.25">
      <c r="A3099">
        <v>3098</v>
      </c>
      <c r="F3099">
        <v>152.75796099999999</v>
      </c>
      <c r="G3099">
        <v>6.2051530000000001</v>
      </c>
      <c r="H3099">
        <v>153.62474600000002</v>
      </c>
      <c r="I3099">
        <v>8.9692860000000003</v>
      </c>
    </row>
    <row r="3100" spans="1:9" x14ac:dyDescent="0.25">
      <c r="A3100">
        <v>3099</v>
      </c>
      <c r="F3100">
        <v>152.75796099999999</v>
      </c>
      <c r="G3100">
        <v>6.2051530000000001</v>
      </c>
      <c r="H3100">
        <v>153.62474600000002</v>
      </c>
      <c r="I3100">
        <v>8.9692860000000003</v>
      </c>
    </row>
    <row r="3101" spans="1:9" x14ac:dyDescent="0.25">
      <c r="A3101">
        <v>3100</v>
      </c>
      <c r="F3101">
        <v>152.75796099999999</v>
      </c>
      <c r="G3101">
        <v>6.2051530000000001</v>
      </c>
      <c r="H3101">
        <v>153.62474600000002</v>
      </c>
      <c r="I3101">
        <v>8.9692860000000003</v>
      </c>
    </row>
    <row r="3102" spans="1:9" x14ac:dyDescent="0.25">
      <c r="A3102">
        <v>3101</v>
      </c>
      <c r="F3102">
        <v>152.75796099999999</v>
      </c>
      <c r="G3102">
        <v>6.2051530000000001</v>
      </c>
      <c r="H3102">
        <v>153.62474600000002</v>
      </c>
      <c r="I3102">
        <v>8.9692860000000003</v>
      </c>
    </row>
    <row r="3103" spans="1:9" x14ac:dyDescent="0.25">
      <c r="A3103">
        <v>3102</v>
      </c>
      <c r="F3103">
        <v>152.75796099999999</v>
      </c>
      <c r="G3103">
        <v>6.2051530000000001</v>
      </c>
    </row>
    <row r="3104" spans="1:9" x14ac:dyDescent="0.25">
      <c r="A3104">
        <v>3103</v>
      </c>
    </row>
    <row r="3105" spans="1:9" x14ac:dyDescent="0.25">
      <c r="A3105">
        <v>3104</v>
      </c>
    </row>
    <row r="3106" spans="1:9" x14ac:dyDescent="0.25">
      <c r="A3106">
        <v>3105</v>
      </c>
    </row>
    <row r="3107" spans="1:9" x14ac:dyDescent="0.25">
      <c r="A3107">
        <v>3106</v>
      </c>
      <c r="D3107">
        <v>122.81339800000001</v>
      </c>
      <c r="E3107">
        <v>7.1251870000000004</v>
      </c>
    </row>
    <row r="3108" spans="1:9" x14ac:dyDescent="0.25">
      <c r="A3108">
        <v>3107</v>
      </c>
      <c r="D3108">
        <v>122.83840000000001</v>
      </c>
      <c r="E3108">
        <v>7.1115940000000002</v>
      </c>
    </row>
    <row r="3109" spans="1:9" x14ac:dyDescent="0.25">
      <c r="A3109">
        <v>3108</v>
      </c>
      <c r="D3109">
        <v>122.842771</v>
      </c>
      <c r="E3109">
        <v>7.1762779999999999</v>
      </c>
    </row>
    <row r="3110" spans="1:9" x14ac:dyDescent="0.25">
      <c r="A3110">
        <v>3109</v>
      </c>
      <c r="D3110">
        <v>122.823919</v>
      </c>
      <c r="E3110">
        <v>7.1537790000000001</v>
      </c>
    </row>
    <row r="3111" spans="1:9" x14ac:dyDescent="0.25">
      <c r="A3111">
        <v>3110</v>
      </c>
      <c r="B3111">
        <v>118.553472</v>
      </c>
      <c r="C3111">
        <v>6.161905</v>
      </c>
      <c r="D3111">
        <v>122.830896</v>
      </c>
      <c r="E3111">
        <v>7.1588310000000002</v>
      </c>
    </row>
    <row r="3112" spans="1:9" x14ac:dyDescent="0.25">
      <c r="A3112">
        <v>3111</v>
      </c>
      <c r="B3112">
        <v>118.59139100000002</v>
      </c>
      <c r="C3112">
        <v>6.1182619999999996</v>
      </c>
      <c r="D3112">
        <v>122.82866100000001</v>
      </c>
      <c r="E3112">
        <v>7.1624759999999998</v>
      </c>
    </row>
    <row r="3113" spans="1:9" x14ac:dyDescent="0.25">
      <c r="A3113">
        <v>3112</v>
      </c>
      <c r="B3113">
        <v>118.59769200000001</v>
      </c>
      <c r="C3113">
        <v>6.1457600000000001</v>
      </c>
      <c r="D3113">
        <v>122.848555</v>
      </c>
      <c r="E3113">
        <v>7.1852869999999998</v>
      </c>
    </row>
    <row r="3114" spans="1:9" x14ac:dyDescent="0.25">
      <c r="A3114">
        <v>3113</v>
      </c>
      <c r="B3114">
        <v>118.60144200000001</v>
      </c>
      <c r="C3114">
        <v>6.1406559999999999</v>
      </c>
      <c r="D3114">
        <v>122.848555</v>
      </c>
      <c r="E3114">
        <v>7.2230970000000001</v>
      </c>
    </row>
    <row r="3115" spans="1:9" x14ac:dyDescent="0.25">
      <c r="A3115">
        <v>3114</v>
      </c>
      <c r="B3115">
        <v>118.557692</v>
      </c>
      <c r="C3115">
        <v>6.1631549999999997</v>
      </c>
      <c r="D3115">
        <v>122.81339800000001</v>
      </c>
      <c r="E3115">
        <v>7.1251870000000004</v>
      </c>
    </row>
    <row r="3116" spans="1:9" x14ac:dyDescent="0.25">
      <c r="A3116">
        <v>3115</v>
      </c>
      <c r="B3116">
        <v>118.57628400000002</v>
      </c>
      <c r="C3116">
        <v>6.2289849999999998</v>
      </c>
    </row>
    <row r="3117" spans="1:9" x14ac:dyDescent="0.25">
      <c r="A3117">
        <v>3116</v>
      </c>
      <c r="B3117">
        <v>118.553472</v>
      </c>
      <c r="C3117">
        <v>6.161905</v>
      </c>
    </row>
    <row r="3118" spans="1:9" x14ac:dyDescent="0.25">
      <c r="A3118">
        <v>3117</v>
      </c>
      <c r="B3118">
        <v>118.553472</v>
      </c>
      <c r="C3118">
        <v>6.161905</v>
      </c>
      <c r="H3118">
        <v>118.12782100000001</v>
      </c>
      <c r="I3118">
        <v>8.8820189999999997</v>
      </c>
    </row>
    <row r="3119" spans="1:9" x14ac:dyDescent="0.25">
      <c r="A3119">
        <v>3118</v>
      </c>
      <c r="F3119">
        <v>118.153288</v>
      </c>
      <c r="G3119">
        <v>5.4855879999999999</v>
      </c>
      <c r="H3119">
        <v>118.05886600000001</v>
      </c>
      <c r="I3119">
        <v>8.8771229999999992</v>
      </c>
    </row>
    <row r="3120" spans="1:9" x14ac:dyDescent="0.25">
      <c r="A3120">
        <v>3119</v>
      </c>
      <c r="F3120">
        <v>118.14787100000001</v>
      </c>
      <c r="G3120">
        <v>5.4825150000000002</v>
      </c>
      <c r="H3120">
        <v>118.073187</v>
      </c>
      <c r="I3120">
        <v>8.8669670000000007</v>
      </c>
    </row>
    <row r="3121" spans="1:9" x14ac:dyDescent="0.25">
      <c r="A3121">
        <v>3120</v>
      </c>
      <c r="F3121">
        <v>118.16911900000001</v>
      </c>
      <c r="G3121">
        <v>5.5114720000000004</v>
      </c>
      <c r="H3121">
        <v>118.08407400000002</v>
      </c>
      <c r="I3121">
        <v>8.8719149999999996</v>
      </c>
    </row>
    <row r="3122" spans="1:9" x14ac:dyDescent="0.25">
      <c r="A3122">
        <v>3121</v>
      </c>
      <c r="F3122">
        <v>118.12673000000001</v>
      </c>
      <c r="G3122">
        <v>5.4589749999999997</v>
      </c>
      <c r="H3122">
        <v>118.081469</v>
      </c>
      <c r="I3122">
        <v>8.8794660000000007</v>
      </c>
    </row>
    <row r="3123" spans="1:9" x14ac:dyDescent="0.25">
      <c r="A3123">
        <v>3122</v>
      </c>
      <c r="F3123">
        <v>118.120634</v>
      </c>
      <c r="G3123">
        <v>5.4638710000000001</v>
      </c>
      <c r="H3123">
        <v>118.08766700000001</v>
      </c>
      <c r="I3123">
        <v>8.8633740000000003</v>
      </c>
    </row>
    <row r="3124" spans="1:9" x14ac:dyDescent="0.25">
      <c r="A3124">
        <v>3123</v>
      </c>
      <c r="F3124">
        <v>118.10813300000001</v>
      </c>
      <c r="G3124">
        <v>5.4478289999999996</v>
      </c>
      <c r="H3124">
        <v>118.063292</v>
      </c>
      <c r="I3124">
        <v>8.8580609999999993</v>
      </c>
    </row>
    <row r="3125" spans="1:9" x14ac:dyDescent="0.25">
      <c r="A3125">
        <v>3124</v>
      </c>
      <c r="F3125">
        <v>118.10813300000001</v>
      </c>
      <c r="G3125">
        <v>5.4478289999999996</v>
      </c>
      <c r="H3125">
        <v>118.12782100000001</v>
      </c>
      <c r="I3125">
        <v>8.8820189999999997</v>
      </c>
    </row>
    <row r="3126" spans="1:9" x14ac:dyDescent="0.25">
      <c r="A3126">
        <v>3125</v>
      </c>
      <c r="F3126">
        <v>118.10813300000001</v>
      </c>
      <c r="G3126">
        <v>5.4478289999999996</v>
      </c>
      <c r="H3126">
        <v>118.12782100000001</v>
      </c>
      <c r="I3126">
        <v>8.8820189999999997</v>
      </c>
    </row>
    <row r="3127" spans="1:9" x14ac:dyDescent="0.25">
      <c r="A3127">
        <v>3126</v>
      </c>
      <c r="H3127">
        <v>118.100168</v>
      </c>
      <c r="I3127">
        <v>8.8950899999999997</v>
      </c>
    </row>
    <row r="3128" spans="1:9" x14ac:dyDescent="0.25">
      <c r="A3128">
        <v>3127</v>
      </c>
    </row>
    <row r="3129" spans="1:9" x14ac:dyDescent="0.25">
      <c r="A3129">
        <v>3128</v>
      </c>
    </row>
    <row r="3130" spans="1:9" x14ac:dyDescent="0.25">
      <c r="A3130">
        <v>3129</v>
      </c>
    </row>
    <row r="3131" spans="1:9" x14ac:dyDescent="0.25">
      <c r="A3131">
        <v>3130</v>
      </c>
      <c r="D3131">
        <v>94.047148000000007</v>
      </c>
      <c r="E3131">
        <v>7.5353719999999997</v>
      </c>
    </row>
    <row r="3132" spans="1:9" x14ac:dyDescent="0.25">
      <c r="A3132">
        <v>3131</v>
      </c>
      <c r="D3132">
        <v>93.991943000000006</v>
      </c>
      <c r="E3132">
        <v>7.55558</v>
      </c>
    </row>
    <row r="3133" spans="1:9" x14ac:dyDescent="0.25">
      <c r="A3133">
        <v>3132</v>
      </c>
      <c r="D3133">
        <v>93.986319000000009</v>
      </c>
      <c r="E3133">
        <v>7.5678710000000002</v>
      </c>
    </row>
    <row r="3134" spans="1:9" x14ac:dyDescent="0.25">
      <c r="A3134">
        <v>3133</v>
      </c>
      <c r="D3134">
        <v>94.004390999999998</v>
      </c>
      <c r="E3134">
        <v>7.554799</v>
      </c>
    </row>
    <row r="3135" spans="1:9" x14ac:dyDescent="0.25">
      <c r="A3135">
        <v>3134</v>
      </c>
      <c r="B3135">
        <v>89.417347000000007</v>
      </c>
      <c r="C3135">
        <v>6.46767</v>
      </c>
      <c r="D3135">
        <v>93.986370000000008</v>
      </c>
      <c r="E3135">
        <v>7.5368300000000001</v>
      </c>
    </row>
    <row r="3136" spans="1:9" x14ac:dyDescent="0.25">
      <c r="A3136">
        <v>3135</v>
      </c>
      <c r="B3136">
        <v>89.378443000000004</v>
      </c>
      <c r="C3136">
        <v>6.4951679999999996</v>
      </c>
      <c r="D3136">
        <v>93.966787000000011</v>
      </c>
      <c r="E3136">
        <v>7.5209979999999996</v>
      </c>
    </row>
    <row r="3137" spans="1:9" x14ac:dyDescent="0.25">
      <c r="A3137">
        <v>3136</v>
      </c>
      <c r="B3137">
        <v>89.410109000000006</v>
      </c>
      <c r="C3137">
        <v>6.4834500000000004</v>
      </c>
      <c r="D3137">
        <v>93.964393999999999</v>
      </c>
      <c r="E3137">
        <v>7.5075089999999998</v>
      </c>
    </row>
    <row r="3138" spans="1:9" x14ac:dyDescent="0.25">
      <c r="A3138">
        <v>3137</v>
      </c>
      <c r="B3138">
        <v>89.386775999999998</v>
      </c>
      <c r="C3138">
        <v>6.4869919999999999</v>
      </c>
      <c r="D3138">
        <v>94.047148000000007</v>
      </c>
      <c r="E3138">
        <v>7.5353719999999997</v>
      </c>
    </row>
    <row r="3139" spans="1:9" x14ac:dyDescent="0.25">
      <c r="A3139">
        <v>3138</v>
      </c>
      <c r="B3139">
        <v>89.380892000000003</v>
      </c>
      <c r="C3139">
        <v>6.4852730000000003</v>
      </c>
      <c r="D3139">
        <v>94.047148000000007</v>
      </c>
      <c r="E3139">
        <v>7.5353719999999997</v>
      </c>
    </row>
    <row r="3140" spans="1:9" x14ac:dyDescent="0.25">
      <c r="A3140">
        <v>3139</v>
      </c>
      <c r="B3140">
        <v>89.366934000000015</v>
      </c>
      <c r="C3140">
        <v>6.5068349999999997</v>
      </c>
    </row>
    <row r="3141" spans="1:9" x14ac:dyDescent="0.25">
      <c r="A3141">
        <v>3140</v>
      </c>
      <c r="B3141">
        <v>89.417347000000007</v>
      </c>
      <c r="C3141">
        <v>6.46767</v>
      </c>
    </row>
    <row r="3142" spans="1:9" x14ac:dyDescent="0.25">
      <c r="A3142">
        <v>3141</v>
      </c>
      <c r="B3142">
        <v>89.417347000000007</v>
      </c>
      <c r="C3142">
        <v>6.46767</v>
      </c>
    </row>
    <row r="3143" spans="1:9" x14ac:dyDescent="0.25">
      <c r="A3143">
        <v>3142</v>
      </c>
      <c r="F3143">
        <v>88.185019000000011</v>
      </c>
      <c r="G3143">
        <v>5.4855879999999999</v>
      </c>
      <c r="H3143">
        <v>88.352875000000012</v>
      </c>
      <c r="I3143">
        <v>8.6219280000000005</v>
      </c>
    </row>
    <row r="3144" spans="1:9" x14ac:dyDescent="0.25">
      <c r="A3144">
        <v>3143</v>
      </c>
      <c r="F3144">
        <v>88.186008000000001</v>
      </c>
      <c r="G3144">
        <v>5.5024100000000002</v>
      </c>
      <c r="H3144">
        <v>88.278242000000006</v>
      </c>
      <c r="I3144">
        <v>8.6331779999999991</v>
      </c>
    </row>
    <row r="3145" spans="1:9" x14ac:dyDescent="0.25">
      <c r="A3145">
        <v>3144</v>
      </c>
      <c r="F3145">
        <v>88.213142000000005</v>
      </c>
      <c r="G3145">
        <v>5.4719949999999997</v>
      </c>
      <c r="H3145">
        <v>88.348396000000008</v>
      </c>
      <c r="I3145">
        <v>8.6514579999999999</v>
      </c>
    </row>
    <row r="3146" spans="1:9" x14ac:dyDescent="0.25">
      <c r="A3146">
        <v>3145</v>
      </c>
      <c r="F3146">
        <v>88.159449000000009</v>
      </c>
      <c r="G3146">
        <v>5.4454859999999998</v>
      </c>
      <c r="H3146">
        <v>88.319855000000004</v>
      </c>
      <c r="I3146">
        <v>8.6469269999999998</v>
      </c>
    </row>
    <row r="3147" spans="1:9" x14ac:dyDescent="0.25">
      <c r="A3147">
        <v>3146</v>
      </c>
      <c r="F3147">
        <v>88.131115000000008</v>
      </c>
      <c r="G3147">
        <v>5.4585059999999999</v>
      </c>
      <c r="H3147">
        <v>88.311575000000005</v>
      </c>
      <c r="I3147">
        <v>8.6514050000000005</v>
      </c>
    </row>
    <row r="3148" spans="1:9" x14ac:dyDescent="0.25">
      <c r="A3148">
        <v>3147</v>
      </c>
      <c r="F3148">
        <v>88.092264</v>
      </c>
      <c r="G3148">
        <v>5.4296009999999999</v>
      </c>
      <c r="H3148">
        <v>88.311729000000014</v>
      </c>
      <c r="I3148">
        <v>8.6556759999999997</v>
      </c>
    </row>
    <row r="3149" spans="1:9" x14ac:dyDescent="0.25">
      <c r="A3149">
        <v>3148</v>
      </c>
      <c r="F3149">
        <v>87.991123000000002</v>
      </c>
      <c r="G3149">
        <v>5.4221539999999999</v>
      </c>
      <c r="H3149">
        <v>88.199810000000014</v>
      </c>
      <c r="I3149">
        <v>8.6311459999999993</v>
      </c>
    </row>
    <row r="3150" spans="1:9" x14ac:dyDescent="0.25">
      <c r="A3150">
        <v>3149</v>
      </c>
      <c r="F3150">
        <v>88.185019000000011</v>
      </c>
      <c r="G3150">
        <v>5.4855879999999999</v>
      </c>
      <c r="H3150">
        <v>88.352875000000012</v>
      </c>
      <c r="I3150">
        <v>8.6219280000000005</v>
      </c>
    </row>
    <row r="3151" spans="1:9" x14ac:dyDescent="0.25">
      <c r="A3151">
        <v>3150</v>
      </c>
    </row>
    <row r="3152" spans="1:9" x14ac:dyDescent="0.25">
      <c r="A3152">
        <v>3151</v>
      </c>
    </row>
    <row r="3153" spans="1:9" x14ac:dyDescent="0.25">
      <c r="A3153">
        <v>3152</v>
      </c>
    </row>
    <row r="3154" spans="1:9" x14ac:dyDescent="0.25">
      <c r="A3154">
        <v>3153</v>
      </c>
      <c r="D3154">
        <v>70.430930000000004</v>
      </c>
      <c r="E3154">
        <v>6.6243280000000002</v>
      </c>
    </row>
    <row r="3155" spans="1:9" x14ac:dyDescent="0.25">
      <c r="A3155">
        <v>3154</v>
      </c>
      <c r="D3155">
        <v>70.430930000000004</v>
      </c>
      <c r="E3155">
        <v>6.6243280000000002</v>
      </c>
    </row>
    <row r="3156" spans="1:9" x14ac:dyDescent="0.25">
      <c r="A3156">
        <v>3155</v>
      </c>
      <c r="B3156">
        <v>65.870350000000002</v>
      </c>
      <c r="C3156">
        <v>5.2145010000000003</v>
      </c>
      <c r="D3156">
        <v>70.430930000000004</v>
      </c>
      <c r="E3156">
        <v>6.6243280000000002</v>
      </c>
    </row>
    <row r="3157" spans="1:9" x14ac:dyDescent="0.25">
      <c r="A3157">
        <v>3156</v>
      </c>
      <c r="B3157">
        <v>65.858986000000016</v>
      </c>
      <c r="C3157">
        <v>5.188555</v>
      </c>
      <c r="D3157">
        <v>70.430930000000004</v>
      </c>
      <c r="E3157">
        <v>6.6243280000000002</v>
      </c>
    </row>
    <row r="3158" spans="1:9" x14ac:dyDescent="0.25">
      <c r="A3158">
        <v>3157</v>
      </c>
      <c r="B3158">
        <v>65.886825000000016</v>
      </c>
      <c r="C3158">
        <v>5.1675560000000003</v>
      </c>
      <c r="D3158">
        <v>70.430930000000004</v>
      </c>
      <c r="E3158">
        <v>6.6243280000000002</v>
      </c>
    </row>
    <row r="3159" spans="1:9" x14ac:dyDescent="0.25">
      <c r="A3159">
        <v>3158</v>
      </c>
      <c r="B3159">
        <v>65.887295000000009</v>
      </c>
      <c r="C3159">
        <v>5.1731870000000004</v>
      </c>
      <c r="D3159">
        <v>70.430930000000004</v>
      </c>
      <c r="E3159">
        <v>6.6243280000000002</v>
      </c>
    </row>
    <row r="3160" spans="1:9" x14ac:dyDescent="0.25">
      <c r="A3160">
        <v>3159</v>
      </c>
      <c r="B3160">
        <v>65.905456000000015</v>
      </c>
      <c r="C3160">
        <v>5.202922</v>
      </c>
      <c r="D3160">
        <v>70.430930000000004</v>
      </c>
      <c r="E3160">
        <v>6.6243280000000002</v>
      </c>
    </row>
    <row r="3161" spans="1:9" x14ac:dyDescent="0.25">
      <c r="A3161">
        <v>3160</v>
      </c>
      <c r="B3161">
        <v>65.908401000000012</v>
      </c>
      <c r="C3161">
        <v>5.2171320000000003</v>
      </c>
    </row>
    <row r="3162" spans="1:9" x14ac:dyDescent="0.25">
      <c r="A3162">
        <v>3161</v>
      </c>
      <c r="B3162">
        <v>65.918667000000013</v>
      </c>
      <c r="C3162">
        <v>5.2457089999999997</v>
      </c>
    </row>
    <row r="3163" spans="1:9" x14ac:dyDescent="0.25">
      <c r="A3163">
        <v>3162</v>
      </c>
      <c r="B3163">
        <v>65.907982000000004</v>
      </c>
      <c r="C3163">
        <v>5.2754969999999997</v>
      </c>
    </row>
    <row r="3164" spans="1:9" x14ac:dyDescent="0.25">
      <c r="A3164">
        <v>3163</v>
      </c>
      <c r="B3164">
        <v>65.870350000000002</v>
      </c>
      <c r="C3164">
        <v>5.2145010000000003</v>
      </c>
    </row>
    <row r="3165" spans="1:9" x14ac:dyDescent="0.25">
      <c r="A3165">
        <v>3164</v>
      </c>
      <c r="F3165">
        <v>64.090977000000009</v>
      </c>
      <c r="G3165">
        <v>4.1237190000000004</v>
      </c>
    </row>
    <row r="3166" spans="1:9" x14ac:dyDescent="0.25">
      <c r="A3166">
        <v>3165</v>
      </c>
      <c r="F3166">
        <v>64.103344000000021</v>
      </c>
      <c r="G3166">
        <v>4.0711959999999996</v>
      </c>
      <c r="H3166">
        <v>63.977669000000013</v>
      </c>
      <c r="I3166">
        <v>7.0577670000000001</v>
      </c>
    </row>
    <row r="3167" spans="1:9" x14ac:dyDescent="0.25">
      <c r="A3167">
        <v>3166</v>
      </c>
      <c r="F3167">
        <v>64.105400000000003</v>
      </c>
      <c r="G3167">
        <v>4.0946680000000004</v>
      </c>
      <c r="H3167">
        <v>64.005772000000007</v>
      </c>
      <c r="I3167">
        <v>7.0233480000000004</v>
      </c>
    </row>
    <row r="3168" spans="1:9" x14ac:dyDescent="0.25">
      <c r="A3168">
        <v>3167</v>
      </c>
      <c r="F3168">
        <v>64.100555000000014</v>
      </c>
      <c r="G3168">
        <v>4.0720900000000002</v>
      </c>
      <c r="H3168">
        <v>63.998188000000013</v>
      </c>
      <c r="I3168">
        <v>7.0693979999999996</v>
      </c>
    </row>
    <row r="3169" spans="1:9" x14ac:dyDescent="0.25">
      <c r="A3169">
        <v>3168</v>
      </c>
      <c r="F3169">
        <v>64.044926000000004</v>
      </c>
      <c r="G3169">
        <v>4.0359870000000004</v>
      </c>
      <c r="H3169">
        <v>63.970352000000013</v>
      </c>
      <c r="I3169">
        <v>7.0934499999999998</v>
      </c>
    </row>
    <row r="3170" spans="1:9" x14ac:dyDescent="0.25">
      <c r="A3170">
        <v>3169</v>
      </c>
      <c r="F3170">
        <v>64.071030000000007</v>
      </c>
      <c r="G3170">
        <v>4.0592480000000002</v>
      </c>
      <c r="H3170">
        <v>63.97345700000001</v>
      </c>
      <c r="I3170">
        <v>7.1069750000000003</v>
      </c>
    </row>
    <row r="3171" spans="1:9" x14ac:dyDescent="0.25">
      <c r="A3171">
        <v>3170</v>
      </c>
      <c r="F3171">
        <v>64.061825000000013</v>
      </c>
      <c r="G3171">
        <v>3.995358</v>
      </c>
      <c r="H3171">
        <v>63.964352000000012</v>
      </c>
      <c r="I3171">
        <v>7.1053959999999998</v>
      </c>
    </row>
    <row r="3172" spans="1:9" x14ac:dyDescent="0.25">
      <c r="A3172">
        <v>3171</v>
      </c>
      <c r="F3172">
        <v>64.090977000000009</v>
      </c>
      <c r="G3172">
        <v>4.1237190000000004</v>
      </c>
      <c r="H3172">
        <v>63.898514000000013</v>
      </c>
      <c r="I3172">
        <v>7.1576570000000004</v>
      </c>
    </row>
    <row r="3173" spans="1:9" x14ac:dyDescent="0.25">
      <c r="A3173">
        <v>3172</v>
      </c>
      <c r="F3173">
        <v>64.090977000000009</v>
      </c>
      <c r="G3173">
        <v>4.1237190000000004</v>
      </c>
      <c r="H3173">
        <v>63.977669000000013</v>
      </c>
      <c r="I3173">
        <v>7.0577670000000001</v>
      </c>
    </row>
    <row r="3174" spans="1:9" x14ac:dyDescent="0.25">
      <c r="A3174">
        <v>3173</v>
      </c>
      <c r="F3174">
        <v>64.090977000000009</v>
      </c>
      <c r="G3174">
        <v>4.1237190000000004</v>
      </c>
      <c r="H3174">
        <v>63.918251000000012</v>
      </c>
      <c r="I3174">
        <v>7.0577670000000001</v>
      </c>
    </row>
    <row r="3175" spans="1:9" x14ac:dyDescent="0.25">
      <c r="A3175">
        <v>3174</v>
      </c>
    </row>
    <row r="3176" spans="1:9" x14ac:dyDescent="0.25">
      <c r="A3176">
        <v>3175</v>
      </c>
      <c r="D3176">
        <v>44.22823300000001</v>
      </c>
      <c r="E3176">
        <v>5.9293560000000003</v>
      </c>
    </row>
    <row r="3177" spans="1:9" x14ac:dyDescent="0.25">
      <c r="A3177">
        <v>3176</v>
      </c>
      <c r="D3177">
        <v>44.233551000000013</v>
      </c>
      <c r="E3177">
        <v>5.9314080000000002</v>
      </c>
    </row>
    <row r="3178" spans="1:9" x14ac:dyDescent="0.25">
      <c r="A3178">
        <v>3177</v>
      </c>
      <c r="D3178">
        <v>44.202343000000013</v>
      </c>
      <c r="E3178">
        <v>5.911988</v>
      </c>
    </row>
    <row r="3179" spans="1:9" x14ac:dyDescent="0.25">
      <c r="A3179">
        <v>3178</v>
      </c>
      <c r="D3179">
        <v>44.21176100000001</v>
      </c>
      <c r="E3179">
        <v>5.9004630000000002</v>
      </c>
    </row>
    <row r="3180" spans="1:9" x14ac:dyDescent="0.25">
      <c r="A3180">
        <v>3179</v>
      </c>
      <c r="B3180">
        <v>39.294876000000009</v>
      </c>
      <c r="C3180">
        <v>4.7737879999999997</v>
      </c>
      <c r="D3180">
        <v>44.174133000000012</v>
      </c>
      <c r="E3180">
        <v>5.8854639999999998</v>
      </c>
    </row>
    <row r="3181" spans="1:9" x14ac:dyDescent="0.25">
      <c r="A3181">
        <v>3180</v>
      </c>
      <c r="B3181">
        <v>39.233250000000012</v>
      </c>
      <c r="C3181">
        <v>4.7585259999999998</v>
      </c>
      <c r="D3181">
        <v>44.181030000000014</v>
      </c>
      <c r="E3181">
        <v>5.8826219999999996</v>
      </c>
    </row>
    <row r="3182" spans="1:9" x14ac:dyDescent="0.25">
      <c r="A3182">
        <v>3181</v>
      </c>
      <c r="B3182">
        <v>39.238407000000009</v>
      </c>
      <c r="C3182">
        <v>4.7512109999999996</v>
      </c>
      <c r="D3182">
        <v>44.138241000000015</v>
      </c>
      <c r="E3182">
        <v>5.8754119999999999</v>
      </c>
    </row>
    <row r="3183" spans="1:9" x14ac:dyDescent="0.25">
      <c r="A3183">
        <v>3182</v>
      </c>
      <c r="B3183">
        <v>39.275196000000008</v>
      </c>
      <c r="C3183">
        <v>4.7781039999999999</v>
      </c>
      <c r="D3183">
        <v>44.22823300000001</v>
      </c>
      <c r="E3183">
        <v>5.9293560000000003</v>
      </c>
    </row>
    <row r="3184" spans="1:9" x14ac:dyDescent="0.25">
      <c r="A3184">
        <v>3183</v>
      </c>
      <c r="B3184">
        <v>39.289879000000013</v>
      </c>
      <c r="C3184">
        <v>4.7716830000000003</v>
      </c>
      <c r="D3184">
        <v>44.22823300000001</v>
      </c>
      <c r="E3184">
        <v>5.9293560000000003</v>
      </c>
    </row>
    <row r="3185" spans="1:11" x14ac:dyDescent="0.25">
      <c r="A3185">
        <v>3184</v>
      </c>
      <c r="B3185">
        <v>39.311352000000014</v>
      </c>
      <c r="C3185">
        <v>4.79305</v>
      </c>
    </row>
    <row r="3186" spans="1:11" x14ac:dyDescent="0.25">
      <c r="A3186">
        <v>3185</v>
      </c>
      <c r="B3186">
        <v>39.269615000000009</v>
      </c>
      <c r="C3186">
        <v>4.7633679999999998</v>
      </c>
    </row>
    <row r="3187" spans="1:11" x14ac:dyDescent="0.25">
      <c r="A3187">
        <v>3186</v>
      </c>
      <c r="B3187">
        <v>39.294876000000009</v>
      </c>
      <c r="C3187">
        <v>4.7737879999999997</v>
      </c>
    </row>
    <row r="3188" spans="1:11" x14ac:dyDescent="0.25">
      <c r="A3188">
        <v>3187</v>
      </c>
    </row>
    <row r="3189" spans="1:11" x14ac:dyDescent="0.25">
      <c r="A3189">
        <v>3188</v>
      </c>
      <c r="F3189">
        <v>37.565605000000012</v>
      </c>
      <c r="G3189">
        <v>3.9148879999999999</v>
      </c>
      <c r="H3189">
        <v>38.239250000000013</v>
      </c>
      <c r="I3189">
        <v>6.9009869999999998</v>
      </c>
    </row>
    <row r="3190" spans="1:11" x14ac:dyDescent="0.25">
      <c r="A3190">
        <v>3189</v>
      </c>
      <c r="F3190">
        <v>37.565605000000012</v>
      </c>
      <c r="G3190">
        <v>3.9148879999999999</v>
      </c>
      <c r="H3190">
        <v>38.239250000000013</v>
      </c>
      <c r="I3190">
        <v>6.9009869999999998</v>
      </c>
      <c r="J3190">
        <v>38.722965000000009</v>
      </c>
      <c r="K3190">
        <v>13.27037</v>
      </c>
    </row>
    <row r="3191" spans="1:11" x14ac:dyDescent="0.25">
      <c r="A3191">
        <v>3190</v>
      </c>
    </row>
    <row r="3192" spans="1:11" x14ac:dyDescent="0.25">
      <c r="A3192">
        <v>3191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F31C-F4B2-4475-ACB8-58FA000BD088}">
  <dimension ref="A1:DV2695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5.28515625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295</v>
      </c>
      <c r="K1">
        <v>89.795918367346943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310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308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296</v>
      </c>
      <c r="K2">
        <v>93.495934959349597</v>
      </c>
      <c r="M2" t="s">
        <v>294</v>
      </c>
      <c r="N2">
        <v>441</v>
      </c>
      <c r="R2" t="s">
        <v>236</v>
      </c>
      <c r="S2">
        <v>8.1723356009070325E-2</v>
      </c>
      <c r="T2">
        <v>2.4002379116601337E-2</v>
      </c>
      <c r="W2" t="s">
        <v>221</v>
      </c>
      <c r="X2">
        <f>AVERAGE(Coordination!AT:AT)</f>
        <v>0.48539346520547211</v>
      </c>
      <c r="Y2">
        <f>STDEV(Coordination!AT:AT)</f>
        <v>0.38028294846476346</v>
      </c>
      <c r="Z2" t="s">
        <v>224</v>
      </c>
      <c r="AA2">
        <f>AVERAGE(Coordination!AW:AW)</f>
        <v>0.49236162821075646</v>
      </c>
      <c r="AB2">
        <f>STDEV(Coordination!AW:AW)</f>
        <v>0.38117017530391839</v>
      </c>
      <c r="AC2" t="s">
        <v>227</v>
      </c>
      <c r="AD2">
        <f>AVERAGE(Coordination!AZ:AZ)</f>
        <v>0.61573166494379483</v>
      </c>
      <c r="AE2">
        <f>STDEV(Coordination!AZ:AZ)</f>
        <v>8.8873559186186626E-2</v>
      </c>
      <c r="AF2" t="s">
        <v>230</v>
      </c>
      <c r="AG2">
        <f>AVERAGE(Coordination!BC:BC)</f>
        <v>0.61214389245781786</v>
      </c>
      <c r="AH2">
        <f>STDEV(Coordination!BC:BC)</f>
        <v>0.12893904649360161</v>
      </c>
      <c r="AK2" t="s">
        <v>311</v>
      </c>
      <c r="AL2">
        <f>AVERAGE(Coordination!BQ:BQ)</f>
        <v>0.1304781506093059</v>
      </c>
      <c r="AM2">
        <f>STDEV(Coordination!BQ:BQ)</f>
        <v>8.3493591960701247E-2</v>
      </c>
      <c r="AN2" t="s">
        <v>314</v>
      </c>
      <c r="AO2">
        <f>AVERAGE(Coordination!BT:BT)</f>
        <v>0.12938422917752446</v>
      </c>
      <c r="AP2">
        <f>STDEV(Coordination!BT:BT)</f>
        <v>8.2393154147530082E-2</v>
      </c>
      <c r="AQ2" t="s">
        <v>317</v>
      </c>
      <c r="AR2">
        <f>AVERAGE(Coordination!BW:BW)</f>
        <v>0.37085016083695732</v>
      </c>
      <c r="AS2">
        <f>STDEV(Coordination!BW:BW)</f>
        <v>6.7676536135733767E-2</v>
      </c>
      <c r="AT2" t="s">
        <v>320</v>
      </c>
      <c r="AU2">
        <f>AVERAGE(Coordination!BZ:BZ)</f>
        <v>0.35299699458372902</v>
      </c>
      <c r="AV2">
        <f>STDEV(Coordination!BZ:BZ)</f>
        <v>8.6615269057511268E-2</v>
      </c>
      <c r="AX2" t="s">
        <v>103</v>
      </c>
      <c r="AY2">
        <f>AVERAGE(Cycle!$CL:$CL)</f>
        <v>7.370967741935484</v>
      </c>
      <c r="AZ2">
        <f>STDEV(Cycle!$CL:$CL)</f>
        <v>1.4453049411576429</v>
      </c>
      <c r="BA2" t="s">
        <v>104</v>
      </c>
      <c r="BB2">
        <f>AVERAGE(Cycle!$CP:$CP)</f>
        <v>7.217741935483871</v>
      </c>
      <c r="BC2">
        <f>STDEV(Cycle!$CP:$CP)</f>
        <v>1.5117990352904607</v>
      </c>
      <c r="BD2" t="s">
        <v>105</v>
      </c>
      <c r="BE2">
        <f>AVERAGE(Cycle!$CT:$CT)</f>
        <v>7.4122807017543861</v>
      </c>
      <c r="BF2">
        <f>STDEV(Cycle!$CT:$CT)</f>
        <v>1.3357666818998892</v>
      </c>
      <c r="BG2" t="s">
        <v>106</v>
      </c>
      <c r="BH2">
        <f>AVERAGE(Cycle!$CX:$CX)</f>
        <v>7.5877192982456139</v>
      </c>
      <c r="BI2">
        <f>STDEV(Cycle!$CX:$CX)</f>
        <v>1.456212832766745</v>
      </c>
      <c r="BK2" t="s">
        <v>309</v>
      </c>
      <c r="BL2">
        <f>AVERAGE(Cycle!AO:AR)</f>
        <v>283.00212744991416</v>
      </c>
      <c r="BM2">
        <f>STDEV(Cycle!AO:AR)</f>
        <v>60.394004444967031</v>
      </c>
      <c r="BO2" t="s">
        <v>32</v>
      </c>
      <c r="BP2">
        <f>AVERAGE(Cycle!BF:BF)</f>
        <v>1.2123629430894307</v>
      </c>
      <c r="BQ2">
        <f>STDEV(Cycle!BF:BF)</f>
        <v>0.5792538754746489</v>
      </c>
      <c r="BS2" t="s">
        <v>206</v>
      </c>
      <c r="BT2">
        <v>532</v>
      </c>
      <c r="BU2">
        <v>20.136260408781226</v>
      </c>
      <c r="BV2">
        <v>2.66</v>
      </c>
      <c r="BX2" t="s">
        <v>140</v>
      </c>
      <c r="BY2">
        <f>AVERAGE(Cycle!DC:DC)</f>
        <v>83.551049201204009</v>
      </c>
      <c r="BZ2">
        <f>STDEV(Cycle!DC:DC)</f>
        <v>13.912010286833652</v>
      </c>
      <c r="CA2" t="s">
        <v>143</v>
      </c>
      <c r="CB2">
        <f>AVERAGE(Cycle!DF:DF)</f>
        <v>81.010186907735701</v>
      </c>
      <c r="CC2">
        <f>STDEV(Cycle!DF:DF)</f>
        <v>12.985483867623747</v>
      </c>
      <c r="CD2" t="s">
        <v>146</v>
      </c>
      <c r="CE2">
        <f>AVERAGE(Cycle!DI:DI)</f>
        <v>51.411952281200982</v>
      </c>
      <c r="CF2">
        <f>STDEV(Cycle!DI:DI)</f>
        <v>10.769176724598001</v>
      </c>
      <c r="CG2" t="s">
        <v>149</v>
      </c>
      <c r="CH2">
        <f>AVERAGE(Cycle!DL:DL)</f>
        <v>52.74439702841444</v>
      </c>
      <c r="CI2">
        <f>STDEV(Cycle!DL:DL)</f>
        <v>10.930378274775316</v>
      </c>
      <c r="CK2" t="s">
        <v>152</v>
      </c>
      <c r="CL2">
        <f>AVERAGE(Cycle!DP:DP)</f>
        <v>61.681387608806965</v>
      </c>
      <c r="CM2">
        <f>STDEV(Cycle!DP:DP)</f>
        <v>22.1477653122015</v>
      </c>
      <c r="CN2" t="s">
        <v>155</v>
      </c>
      <c r="CO2">
        <f>AVERAGE(Cycle!DS:DS)</f>
        <v>64.148047293208592</v>
      </c>
      <c r="CP2">
        <f>STDEV(Cycle!DS:DS)</f>
        <v>22.648713069857102</v>
      </c>
      <c r="CQ2" t="s">
        <v>158</v>
      </c>
      <c r="CR2">
        <f>AVERAGE(Cycle!DV:DV)</f>
        <v>2.5417710944026735</v>
      </c>
      <c r="CS2">
        <f>STDEV(Cycle!DV:DV)</f>
        <v>7.0188801478021796</v>
      </c>
      <c r="CT2" t="s">
        <v>161</v>
      </c>
      <c r="CU2">
        <f>AVERAGE(Cycle!DY:DY)</f>
        <v>7.0240845898740636</v>
      </c>
      <c r="CV2">
        <f>STDEV(Cycle!DY:DY)</f>
        <v>16.790967092196698</v>
      </c>
      <c r="CX2" t="s">
        <v>176</v>
      </c>
      <c r="CY2">
        <f>AVERAGE(Cycle!BV:BV)/200</f>
        <v>5.972972972972973E-2</v>
      </c>
      <c r="CZ2">
        <f>STDEV(Cycle!BV:BV)/200</f>
        <v>1.2355305040894882E-2</v>
      </c>
      <c r="DA2" t="s">
        <v>177</v>
      </c>
      <c r="DB2">
        <f>AVERAGE(Cycle!BZ:BZ)/200</f>
        <v>0.06</v>
      </c>
      <c r="DC2">
        <f>STDEV(Cycle!BZ:BZ)/200</f>
        <v>1.1979921473804347E-2</v>
      </c>
      <c r="DD2" t="s">
        <v>178</v>
      </c>
      <c r="DE2">
        <f>AVERAGE(Cycle!CD:CD)/200</f>
        <v>3.8267326732673267E-2</v>
      </c>
      <c r="DF2">
        <f>STDEV(Cycle!CD:CD)/200</f>
        <v>1.1301230985259002E-2</v>
      </c>
      <c r="DG2" t="s">
        <v>179</v>
      </c>
      <c r="DH2">
        <f>AVERAGE(Cycle!CH:CH)/200</f>
        <v>3.9059405940594059E-2</v>
      </c>
      <c r="DI2">
        <f>STDEV(Cycle!CH:CH)/200</f>
        <v>1.1548005699841175E-2</v>
      </c>
      <c r="DK2" t="s">
        <v>192</v>
      </c>
      <c r="DL2">
        <f>AVERAGE(Cycle!CM:CM)/200</f>
        <v>2.1895161290322582E-2</v>
      </c>
      <c r="DM2">
        <f>STDEV(Cycle!CM:CM)/200</f>
        <v>8.1298591957597657E-3</v>
      </c>
      <c r="DN2" t="s">
        <v>193</v>
      </c>
      <c r="DO2">
        <f>AVERAGE(Cycle!CQ:CQ)/200</f>
        <v>2.2258064516129029E-2</v>
      </c>
      <c r="DP2">
        <f>STDEV(Cycle!CQ:CQ)/200</f>
        <v>8.1737941033882353E-3</v>
      </c>
      <c r="DQ2" t="s">
        <v>194</v>
      </c>
      <c r="DR2">
        <f>AVERAGE(Cycle!CU:CU)/200</f>
        <v>1.0526315789473684E-3</v>
      </c>
      <c r="DS2">
        <f>STDEV(Cycle!CU:CU)/200</f>
        <v>3.0098425715546352E-3</v>
      </c>
      <c r="DT2" t="s">
        <v>195</v>
      </c>
      <c r="DU2">
        <f>AVERAGE(Cycle!CY:CY)/200</f>
        <v>3.4210526315789475E-3</v>
      </c>
      <c r="DV2">
        <f>STDEV(Cycle!CY:CY)/200</f>
        <v>9.0796814267552744E-3</v>
      </c>
    </row>
    <row r="3" spans="1:126" x14ac:dyDescent="0.25">
      <c r="A3">
        <v>2</v>
      </c>
      <c r="J3" t="s">
        <v>297</v>
      </c>
      <c r="K3">
        <v>92.941176470588232</v>
      </c>
      <c r="M3" t="s">
        <v>288</v>
      </c>
      <c r="N3">
        <v>188</v>
      </c>
      <c r="O3">
        <f t="shared" ref="O3:O9" si="0" xml:space="preserve"> (N3/N$2)*100</f>
        <v>42.630385487528343</v>
      </c>
      <c r="R3" t="s">
        <v>239</v>
      </c>
      <c r="S3">
        <v>33.170364798796548</v>
      </c>
      <c r="W3" t="s">
        <v>222</v>
      </c>
      <c r="X3">
        <f>AVERAGE(Coordination!AU:AU)</f>
        <v>0.38558706305255636</v>
      </c>
      <c r="Y3">
        <f>STDEV(Coordination!AU:AU)</f>
        <v>9.1413501759192231E-2</v>
      </c>
      <c r="Z3" t="s">
        <v>225</v>
      </c>
      <c r="AA3">
        <f>AVERAGE(Coordination!AX:AX)</f>
        <v>0.38018270718717978</v>
      </c>
      <c r="AB3">
        <f>STDEV(Coordination!AX:AX)</f>
        <v>0.12128185809062866</v>
      </c>
      <c r="AC3" t="s">
        <v>228</v>
      </c>
      <c r="AD3">
        <f>AVERAGE(Coordination!BA:BA)</f>
        <v>0.61793427597159789</v>
      </c>
      <c r="AE3">
        <f>STDEV(Coordination!BA:BA)</f>
        <v>0.13043815641717338</v>
      </c>
      <c r="AF3" t="s">
        <v>231</v>
      </c>
      <c r="AG3">
        <f>AVERAGE(Coordination!BD:BD)</f>
        <v>0.61925453725848312</v>
      </c>
      <c r="AH3">
        <f>STDEV(Coordination!BD:BD)</f>
        <v>9.6466841533750014E-2</v>
      </c>
      <c r="AK3" t="s">
        <v>312</v>
      </c>
      <c r="AL3">
        <f>AVERAGE(Coordination!BR:BR)</f>
        <v>0.37176589319423464</v>
      </c>
      <c r="AM3">
        <f>STDEV(Coordination!BR:BR)</f>
        <v>7.0514356153561469E-2</v>
      </c>
      <c r="AN3" t="s">
        <v>315</v>
      </c>
      <c r="AO3">
        <f>AVERAGE(Coordination!BU:BU)</f>
        <v>0.35276894830431316</v>
      </c>
      <c r="AP3">
        <f>STDEV(Coordination!BU:BU)</f>
        <v>8.5564752571299668E-2</v>
      </c>
      <c r="AQ3" t="s">
        <v>318</v>
      </c>
      <c r="AR3">
        <f>AVERAGE(Coordination!BX:BX)</f>
        <v>0.34913423522734804</v>
      </c>
      <c r="AS3">
        <f>STDEV(Coordination!BX:BX)</f>
        <v>8.9858130944924799E-2</v>
      </c>
      <c r="AT3" t="s">
        <v>321</v>
      </c>
      <c r="AU3">
        <f>AVERAGE(Coordination!CA:CA)</f>
        <v>0.37005312435653942</v>
      </c>
      <c r="AV3">
        <f>STDEV(Coordination!CA:CA)</f>
        <v>8.1330561441614616E-2</v>
      </c>
      <c r="AX3" t="s">
        <v>107</v>
      </c>
      <c r="AY3">
        <f>AVERAGE(Cycle!$BU:$BU)</f>
        <v>14.324324324324325</v>
      </c>
      <c r="AZ3">
        <f>STDEV(Cycle!$BU:$BU)</f>
        <v>1.9407691172792185</v>
      </c>
      <c r="BA3" t="s">
        <v>108</v>
      </c>
      <c r="BB3">
        <f>AVERAGE(Cycle!$BY:$BY)</f>
        <v>14.844036697247706</v>
      </c>
      <c r="BC3">
        <f>STDEV(Cycle!$BY:$BY)</f>
        <v>1.9492368493687795</v>
      </c>
      <c r="BD3" t="s">
        <v>109</v>
      </c>
      <c r="BE3">
        <f>AVERAGE(Cycle!$CC:$CC)</f>
        <v>14.663366336633663</v>
      </c>
      <c r="BF3">
        <f>STDEV(Cycle!$CC:$CC)</f>
        <v>1.7735683111894636</v>
      </c>
      <c r="BG3" t="s">
        <v>110</v>
      </c>
      <c r="BH3">
        <f>AVERAGE(Cycle!$CG:$CG)</f>
        <v>14.574257425742575</v>
      </c>
      <c r="BI3">
        <f>STDEV(Cycle!$CG:$CG)</f>
        <v>1.7166626614070972</v>
      </c>
      <c r="BK3" t="s">
        <v>305</v>
      </c>
      <c r="BL3">
        <v>279.8343817033894</v>
      </c>
      <c r="BO3" t="s">
        <v>33</v>
      </c>
      <c r="BP3">
        <f>AVERAGE(Cycle!BG:BG)</f>
        <v>3.3669921217391314</v>
      </c>
      <c r="BQ3">
        <f>STDEV(Cycle!BG:BG)</f>
        <v>0.50394876348003892</v>
      </c>
      <c r="BS3" t="s">
        <v>207</v>
      </c>
      <c r="BT3">
        <v>692</v>
      </c>
      <c r="BU3">
        <v>26.192278576835733</v>
      </c>
      <c r="BV3">
        <v>3.46</v>
      </c>
      <c r="BX3" t="s">
        <v>141</v>
      </c>
      <c r="BY3">
        <f>AVERAGE(Cycle!DD:DD)</f>
        <v>49.591661298317653</v>
      </c>
      <c r="BZ3">
        <f>STDEV(Cycle!DD:DD)</f>
        <v>9.6584957240512317</v>
      </c>
      <c r="CA3" t="s">
        <v>144</v>
      </c>
      <c r="CB3">
        <f>AVERAGE(Cycle!DG:DG)</f>
        <v>52.800634272926708</v>
      </c>
      <c r="CC3">
        <f>STDEV(Cycle!DG:DG)</f>
        <v>9.4011484460034858</v>
      </c>
      <c r="CD3" t="s">
        <v>147</v>
      </c>
      <c r="CE3">
        <f>AVERAGE(Cycle!DJ:DJ)</f>
        <v>54.938566335625161</v>
      </c>
      <c r="CF3">
        <f>STDEV(Cycle!DJ:DJ)</f>
        <v>10.604279703352915</v>
      </c>
      <c r="CG3" t="s">
        <v>150</v>
      </c>
      <c r="CH3">
        <f>AVERAGE(Cycle!DM:DM)</f>
        <v>52.720111228793733</v>
      </c>
      <c r="CI3">
        <f>STDEV(Cycle!DM:DM)</f>
        <v>10.861503678144025</v>
      </c>
      <c r="CK3" t="s">
        <v>153</v>
      </c>
      <c r="CL3">
        <f>AVERAGE(Cycle!DQ:DQ)</f>
        <v>2.2491912209654146</v>
      </c>
      <c r="CM3">
        <f>STDEV(Cycle!DQ:DQ)</f>
        <v>6.8457152162597348</v>
      </c>
      <c r="CN3" t="s">
        <v>156</v>
      </c>
      <c r="CO3">
        <f>AVERAGE(Cycle!DT:DT)</f>
        <v>5.6262800819252421</v>
      </c>
      <c r="CP3">
        <f>STDEV(Cycle!DT:DT)</f>
        <v>14.991940437790472</v>
      </c>
      <c r="CQ3" t="s">
        <v>159</v>
      </c>
      <c r="CR3">
        <f>AVERAGE(Cycle!DW:DW)</f>
        <v>5.7570377965114812</v>
      </c>
      <c r="CS3">
        <f>STDEV(Cycle!DW:DW)</f>
        <v>15.031677533398469</v>
      </c>
      <c r="CT3" t="s">
        <v>162</v>
      </c>
      <c r="CU3">
        <f>AVERAGE(Cycle!DZ:DZ)</f>
        <v>1.6527429685324422</v>
      </c>
      <c r="CV3">
        <f>STDEV(Cycle!DZ:DZ)</f>
        <v>5.0105713437721686</v>
      </c>
      <c r="CX3" t="s">
        <v>180</v>
      </c>
      <c r="CY3">
        <f>AVERAGE(Cycle!BW:BW)/200</f>
        <v>3.6036036036036036E-2</v>
      </c>
      <c r="CZ3">
        <f>STDEV(Cycle!BW:BW)/200</f>
        <v>1.0705077748372014E-2</v>
      </c>
      <c r="DA3" t="s">
        <v>181</v>
      </c>
      <c r="DB3">
        <f>AVERAGE(Cycle!CA:CA)/200</f>
        <v>3.9541284403669726E-2</v>
      </c>
      <c r="DC3">
        <f>STDEV(Cycle!CA:CA)/200</f>
        <v>1.019579807249203E-2</v>
      </c>
      <c r="DD3" t="s">
        <v>182</v>
      </c>
      <c r="DE3">
        <f>AVERAGE(Cycle!CE:CE)/200</f>
        <v>4.0643564356435638E-2</v>
      </c>
      <c r="DF3">
        <f>STDEV(Cycle!CE:CE)/200</f>
        <v>1.0384203540393306E-2</v>
      </c>
      <c r="DG3" t="s">
        <v>183</v>
      </c>
      <c r="DH3">
        <f>AVERAGE(Cycle!CI:CI)/200</f>
        <v>3.8861386138613861E-2</v>
      </c>
      <c r="DI3">
        <f>STDEV(Cycle!CI:CI)/200</f>
        <v>1.0767571409533621E-2</v>
      </c>
      <c r="DK3" t="s">
        <v>196</v>
      </c>
      <c r="DL3">
        <f>AVERAGE(Cycle!CN:CN)/200</f>
        <v>8.8709677419354844E-4</v>
      </c>
      <c r="DM3">
        <f>STDEV(Cycle!CN:CN)/200</f>
        <v>2.7826690042666918E-3</v>
      </c>
      <c r="DN3" t="s">
        <v>197</v>
      </c>
      <c r="DO3">
        <f>AVERAGE(Cycle!CR:CR)/200</f>
        <v>2.379032258064516E-3</v>
      </c>
      <c r="DP3">
        <f>STDEV(Cycle!CR:CR)/200</f>
        <v>6.8510194386342572E-3</v>
      </c>
      <c r="DQ3" t="s">
        <v>198</v>
      </c>
      <c r="DR3">
        <f>AVERAGE(Cycle!CV:CV)/200</f>
        <v>2.5877192982456144E-3</v>
      </c>
      <c r="DS3">
        <f>STDEV(Cycle!CV:CV)/200</f>
        <v>7.1095242158232012E-3</v>
      </c>
      <c r="DT3" t="s">
        <v>199</v>
      </c>
      <c r="DU3">
        <f>AVERAGE(Cycle!CZ:CZ)/200</f>
        <v>7.0175438596491223E-4</v>
      </c>
      <c r="DV3">
        <f>STDEV(Cycle!CZ:CZ)/200</f>
        <v>2.1938361946313126E-3</v>
      </c>
    </row>
    <row r="4" spans="1:126" x14ac:dyDescent="0.25">
      <c r="A4">
        <v>3</v>
      </c>
      <c r="F4" t="s">
        <v>22</v>
      </c>
      <c r="J4" t="s">
        <v>298</v>
      </c>
      <c r="K4">
        <v>0</v>
      </c>
      <c r="M4" t="s">
        <v>289</v>
      </c>
      <c r="N4">
        <v>0</v>
      </c>
      <c r="O4">
        <f t="shared" si="0"/>
        <v>0</v>
      </c>
      <c r="W4" t="s">
        <v>223</v>
      </c>
      <c r="X4">
        <f>AVERAGE(Coordination!AV:AV)</f>
        <v>0.37419481937175869</v>
      </c>
      <c r="Y4">
        <f>STDEV(Coordination!AV:AV)</f>
        <v>0.11549279243806715</v>
      </c>
      <c r="Z4" t="s">
        <v>226</v>
      </c>
      <c r="AA4">
        <f>AVERAGE(Coordination!AY:AY)</f>
        <v>0.38712261466661285</v>
      </c>
      <c r="AB4">
        <f>STDEV(Coordination!AY:AY)</f>
        <v>9.3244554471243704E-2</v>
      </c>
      <c r="AC4" t="s">
        <v>229</v>
      </c>
      <c r="AD4">
        <f>AVERAGE(Coordination!BB:BB)</f>
        <v>0.2129696853307429</v>
      </c>
      <c r="AE4">
        <f>STDEV(Coordination!BB:BB)</f>
        <v>0.37403437517768051</v>
      </c>
      <c r="AF4" t="s">
        <v>232</v>
      </c>
      <c r="AG4">
        <f>AVERAGE(Coordination!BE:BE)</f>
        <v>0.25222348472003053</v>
      </c>
      <c r="AH4">
        <f>STDEV(Coordination!BE:BE)</f>
        <v>0.3980761767903418</v>
      </c>
      <c r="AK4" t="s">
        <v>313</v>
      </c>
      <c r="AL4">
        <f>AVERAGE(Coordination!BS:BS)</f>
        <v>0.3551970715814412</v>
      </c>
      <c r="AM4">
        <f>STDEV(Coordination!BS:BS)</f>
        <v>9.0282360621580154E-2</v>
      </c>
      <c r="AN4" t="s">
        <v>316</v>
      </c>
      <c r="AO4">
        <f>AVERAGE(Coordination!BV:BV)</f>
        <v>0.37480060826305861</v>
      </c>
      <c r="AP4">
        <f>STDEV(Coordination!BV:BV)</f>
        <v>7.5723508609903192E-2</v>
      </c>
      <c r="AQ4" t="s">
        <v>319</v>
      </c>
      <c r="AR4">
        <f>AVERAGE(Coordination!BY:BY)</f>
        <v>3.2543002584011257E-2</v>
      </c>
      <c r="AS4">
        <f>STDEV(Coordination!BY:BY)</f>
        <v>4.9099638405781375E-2</v>
      </c>
      <c r="AT4" t="s">
        <v>322</v>
      </c>
      <c r="AU4">
        <f>AVERAGE(Coordination!CB:CB)</f>
        <v>3.8018935856304149E-2</v>
      </c>
      <c r="AV4">
        <f>STDEV(Coordination!CB:CB)</f>
        <v>6.9856855063889722E-2</v>
      </c>
      <c r="AX4" t="s">
        <v>112</v>
      </c>
      <c r="AY4">
        <f>AVERAGE(Cycle!$K$2:$K$148)</f>
        <v>7.1621621621621667E-2</v>
      </c>
      <c r="AZ4">
        <f>STDEV(Cycle!$K$2:$K$148)</f>
        <v>9.7038455863956378E-3</v>
      </c>
      <c r="BA4" t="s">
        <v>113</v>
      </c>
      <c r="BB4">
        <f>AVERAGE(Cycle!$L$2:$L$147)</f>
        <v>7.4220183486238586E-2</v>
      </c>
      <c r="BC4">
        <f>STDEV(Cycle!$L$2:$L$147)</f>
        <v>9.7461842468436061E-3</v>
      </c>
      <c r="BD4" t="s">
        <v>114</v>
      </c>
      <c r="BE4">
        <f>AVERAGE(Cycle!$M$2:$M$148)</f>
        <v>7.3316831683168368E-2</v>
      </c>
      <c r="BF4">
        <f>STDEV(Cycle!$M$2:$M$148)</f>
        <v>8.8678415559468055E-3</v>
      </c>
      <c r="BG4" t="s">
        <v>115</v>
      </c>
      <c r="BH4">
        <f>AVERAGE(Cycle!$N$2:$N$148)</f>
        <v>7.2871287128712936E-2</v>
      </c>
      <c r="BI4">
        <f>STDEV(Cycle!$N$2:$N$148)</f>
        <v>8.5833133070349135E-3</v>
      </c>
      <c r="BO4" t="s">
        <v>36</v>
      </c>
      <c r="BS4" t="s">
        <v>208</v>
      </c>
      <c r="BT4">
        <v>1384</v>
      </c>
      <c r="BU4">
        <v>52.384557153671466</v>
      </c>
      <c r="BV4">
        <v>6.92</v>
      </c>
      <c r="BX4" t="s">
        <v>142</v>
      </c>
      <c r="BY4">
        <f>AVERAGE(Cycle!DE:DE)</f>
        <v>51.121702681300192</v>
      </c>
      <c r="BZ4">
        <f>STDEV(Cycle!DE:DE)</f>
        <v>11.181600434627748</v>
      </c>
      <c r="CA4" t="s">
        <v>145</v>
      </c>
      <c r="CB4">
        <f>AVERAGE(Cycle!DH:DH)</f>
        <v>50.002436992666219</v>
      </c>
      <c r="CC4">
        <f>STDEV(Cycle!DH:DH)</f>
        <v>9.7897003039293278</v>
      </c>
      <c r="CD4" t="s">
        <v>148</v>
      </c>
      <c r="CE4">
        <f>AVERAGE(Cycle!DK:DK)</f>
        <v>94.8697617822545</v>
      </c>
      <c r="CF4">
        <f>STDEV(Cycle!DK:DK)</f>
        <v>7.8268680779062452</v>
      </c>
      <c r="CG4" t="s">
        <v>151</v>
      </c>
      <c r="CH4">
        <f>AVERAGE(Cycle!DN:DN)</f>
        <v>95.344977009523518</v>
      </c>
      <c r="CI4">
        <f>STDEV(Cycle!DN:DN)</f>
        <v>9.3147586282818722</v>
      </c>
      <c r="CK4" t="s">
        <v>154</v>
      </c>
      <c r="CL4">
        <f>AVERAGE(Cycle!DR:DR)</f>
        <v>6.7156588930782473</v>
      </c>
      <c r="CM4">
        <f>STDEV(Cycle!DR:DR)</f>
        <v>16.733739478849458</v>
      </c>
      <c r="CN4" t="s">
        <v>157</v>
      </c>
      <c r="CO4">
        <f>AVERAGE(Cycle!DU:DU)</f>
        <v>1.7425115207373272</v>
      </c>
      <c r="CP4">
        <f>STDEV(Cycle!DU:DU)</f>
        <v>5.7442692007709848</v>
      </c>
      <c r="CQ4" t="s">
        <v>160</v>
      </c>
      <c r="CR4">
        <f>AVERAGE(Cycle!DX:DX)</f>
        <v>90.373598136756002</v>
      </c>
      <c r="CS4">
        <f>STDEV(Cycle!DX:DX)</f>
        <v>17.634136521274549</v>
      </c>
      <c r="CT4" t="s">
        <v>163</v>
      </c>
      <c r="CU4">
        <f>AVERAGE(Cycle!EA:EA)</f>
        <v>88.887528163843939</v>
      </c>
      <c r="CV4">
        <f>STDEV(Cycle!EA:EA)</f>
        <v>17.850102786389527</v>
      </c>
      <c r="CX4" t="s">
        <v>184</v>
      </c>
      <c r="CY4">
        <f>AVERAGE(Cycle!BX:BX)/200</f>
        <v>3.7162162162162164E-2</v>
      </c>
      <c r="CZ4">
        <f>STDEV(Cycle!BX:BX)/200</f>
        <v>1.1394209486752904E-2</v>
      </c>
      <c r="DA4" t="s">
        <v>185</v>
      </c>
      <c r="DB4">
        <f>AVERAGE(Cycle!CB:CB)/200</f>
        <v>3.7614678899082571E-2</v>
      </c>
      <c r="DC4">
        <f>STDEV(Cycle!CB:CB)/200</f>
        <v>1.0814006912231533E-2</v>
      </c>
      <c r="DD4" t="s">
        <v>186</v>
      </c>
      <c r="DE4">
        <f>AVERAGE(Cycle!CF:CF)/200</f>
        <v>6.960396039603961E-2</v>
      </c>
      <c r="DF4">
        <f>STDEV(Cycle!CF:CF)/200</f>
        <v>1.0432717007492131E-2</v>
      </c>
      <c r="DG4" t="s">
        <v>187</v>
      </c>
      <c r="DH4">
        <f>AVERAGE(Cycle!CJ:CJ)/200</f>
        <v>6.9405940594059412E-2</v>
      </c>
      <c r="DI4">
        <f>STDEV(Cycle!CJ:CJ)/200</f>
        <v>1.0375141654764792E-2</v>
      </c>
      <c r="DK4" t="s">
        <v>200</v>
      </c>
      <c r="DL4">
        <f>AVERAGE(Cycle!CO:CO)/200</f>
        <v>3.1048387096774192E-3</v>
      </c>
      <c r="DM4">
        <f>STDEV(Cycle!CO:CO)/200</f>
        <v>8.7557818745064991E-3</v>
      </c>
      <c r="DN4" t="s">
        <v>201</v>
      </c>
      <c r="DO4">
        <f>AVERAGE(Cycle!CS:CS)/200</f>
        <v>6.4516129032258064E-4</v>
      </c>
      <c r="DP4">
        <f>STDEV(Cycle!CS:CS)/200</f>
        <v>2.1114998652832077E-3</v>
      </c>
      <c r="DQ4" t="s">
        <v>202</v>
      </c>
      <c r="DR4">
        <f>AVERAGE(Cycle!CW:CW)/200</f>
        <v>3.2982456140350877E-2</v>
      </c>
      <c r="DS4">
        <f>STDEV(Cycle!CW:CW)/200</f>
        <v>7.6052874668753653E-3</v>
      </c>
      <c r="DT4" t="s">
        <v>203</v>
      </c>
      <c r="DU4">
        <f>AVERAGE(Cycle!DA:DA)/200</f>
        <v>3.2982456140350877E-2</v>
      </c>
      <c r="DV4">
        <f>STDEV(Cycle!DA:DA)/200</f>
        <v>7.6052874668753653E-3</v>
      </c>
    </row>
    <row r="5" spans="1:126" x14ac:dyDescent="0.25">
      <c r="A5">
        <v>4</v>
      </c>
      <c r="C5" s="2">
        <v>2</v>
      </c>
      <c r="J5" t="s">
        <v>299</v>
      </c>
      <c r="K5">
        <v>0</v>
      </c>
      <c r="M5" t="s">
        <v>290</v>
      </c>
      <c r="N5">
        <v>21</v>
      </c>
      <c r="O5">
        <f t="shared" si="0"/>
        <v>4.7619047619047619</v>
      </c>
      <c r="AX5" t="s">
        <v>116</v>
      </c>
      <c r="AY5">
        <f>AVERAGE(Cycle!$P$2:$P$149)</f>
        <v>3.6854838709677408E-2</v>
      </c>
      <c r="AZ5">
        <f>STDEV(Cycle!$P$2:$P$149)</f>
        <v>7.2265247057882653E-3</v>
      </c>
      <c r="BA5" t="s">
        <v>117</v>
      </c>
      <c r="BB5">
        <f>AVERAGE(Cycle!$Q$2:$Q$148)</f>
        <v>3.6088709677419339E-2</v>
      </c>
      <c r="BC5">
        <f>STDEV(Cycle!$Q$2:$Q$148)</f>
        <v>7.5589951764524245E-3</v>
      </c>
      <c r="BD5" t="s">
        <v>118</v>
      </c>
      <c r="BE5">
        <f>AVERAGE(Cycle!$R$2:$R$148)</f>
        <v>3.7061403508771934E-2</v>
      </c>
      <c r="BF5">
        <f>STDEV(Cycle!$R$2:$R$148)</f>
        <v>6.6788334094994494E-3</v>
      </c>
      <c r="BG5" t="s">
        <v>119</v>
      </c>
      <c r="BH5">
        <f>AVERAGE(Cycle!$S$2:$S$148)</f>
        <v>3.793859649122807E-2</v>
      </c>
      <c r="BI5">
        <f>STDEV(Cycle!$S$2:$S$148)</f>
        <v>7.2810641638337142E-3</v>
      </c>
      <c r="BO5" t="s">
        <v>32</v>
      </c>
      <c r="BP5">
        <f>AVERAGE(Cycle!BI:BI)</f>
        <v>2.3245803235294122</v>
      </c>
      <c r="BQ5">
        <f>STDEV(Cycle!BI:BI)</f>
        <v>0.68587207812597273</v>
      </c>
      <c r="BS5" t="s">
        <v>209</v>
      </c>
      <c r="BT5">
        <v>32</v>
      </c>
      <c r="BU5">
        <v>1.2112036336109009</v>
      </c>
      <c r="BV5">
        <v>0.16</v>
      </c>
    </row>
    <row r="6" spans="1:126" x14ac:dyDescent="0.25">
      <c r="A6">
        <v>5</v>
      </c>
      <c r="C6" s="2">
        <v>2</v>
      </c>
      <c r="J6" t="s">
        <v>300</v>
      </c>
      <c r="K6">
        <v>0</v>
      </c>
      <c r="M6" t="s">
        <v>291</v>
      </c>
      <c r="N6">
        <v>57</v>
      </c>
      <c r="O6">
        <f t="shared" si="0"/>
        <v>12.925170068027212</v>
      </c>
      <c r="AX6" t="s">
        <v>120</v>
      </c>
      <c r="AY6">
        <f>AVERAGE(Cycle!$U$2:$U$148)</f>
        <v>0.10801801801801802</v>
      </c>
      <c r="AZ6">
        <f>STDEV(Cycle!$U$2:$U$148)</f>
        <v>1.2618155737581361E-2</v>
      </c>
      <c r="BA6" t="s">
        <v>121</v>
      </c>
      <c r="BB6">
        <f>AVERAGE(Cycle!$V$2:$V$147)</f>
        <v>0.10954128440366973</v>
      </c>
      <c r="BC6">
        <f>STDEV(Cycle!$V$2:$V$147)</f>
        <v>1.3220727350201465E-2</v>
      </c>
      <c r="BD6" t="s">
        <v>122</v>
      </c>
      <c r="BE6">
        <f>AVERAGE(Cycle!$W$2:$W$148)</f>
        <v>0.11004950495049504</v>
      </c>
      <c r="BF6">
        <f>STDEV(Cycle!$W$2:$W$148)</f>
        <v>1.0735339992402441E-2</v>
      </c>
      <c r="BG6" t="s">
        <v>123</v>
      </c>
      <c r="BH6">
        <f>AVERAGE(Cycle!$X$2:$X$148)</f>
        <v>0.1105940594059406</v>
      </c>
      <c r="BI6">
        <f>STDEV(Cycle!$X$2:$X$148)</f>
        <v>1.0660373556139373E-2</v>
      </c>
      <c r="BO6" t="s">
        <v>33</v>
      </c>
      <c r="BP6">
        <f>AVERAGE(Cycle!BJ:BJ)</f>
        <v>2.4948499705882359</v>
      </c>
      <c r="BQ6">
        <f>STDEV(Cycle!BJ:BJ)</f>
        <v>0.70813502153633368</v>
      </c>
      <c r="BS6" t="s">
        <v>210</v>
      </c>
      <c r="BT6">
        <v>2</v>
      </c>
      <c r="BU6">
        <v>7.5700227100681305E-2</v>
      </c>
      <c r="BV6">
        <v>0.01</v>
      </c>
    </row>
    <row r="7" spans="1:126" x14ac:dyDescent="0.25">
      <c r="A7">
        <v>6</v>
      </c>
      <c r="C7" s="2">
        <v>2</v>
      </c>
      <c r="M7" t="s">
        <v>292</v>
      </c>
      <c r="N7">
        <v>0</v>
      </c>
      <c r="O7">
        <f t="shared" si="0"/>
        <v>0</v>
      </c>
      <c r="AX7" t="s">
        <v>23</v>
      </c>
      <c r="AY7">
        <f>AVERAGE(Cycle!Z:Z)</f>
        <v>29.990037973650725</v>
      </c>
      <c r="AZ7">
        <f>STDEV(Cycle!Z:Z)</f>
        <v>5.7994658817910141</v>
      </c>
      <c r="BA7" t="s">
        <v>24</v>
      </c>
      <c r="BB7">
        <f>AVERAGE(Cycle!AA:AA)</f>
        <v>30.481698751527318</v>
      </c>
      <c r="BC7">
        <f>STDEV(Cycle!AA:AA)</f>
        <v>6.001511359725801</v>
      </c>
      <c r="BD7" t="s">
        <v>25</v>
      </c>
      <c r="BE7">
        <f>AVERAGE(Cycle!AB:AB)</f>
        <v>31.125772517496817</v>
      </c>
      <c r="BF7">
        <f>STDEV(Cycle!AB:AB)</f>
        <v>5.7078035866521466</v>
      </c>
      <c r="BG7" t="s">
        <v>26</v>
      </c>
      <c r="BH7">
        <f>AVERAGE(Cycle!AC:AC)</f>
        <v>31.06379749666565</v>
      </c>
      <c r="BI7">
        <f>STDEV(Cycle!AC:AC)</f>
        <v>5.6733166409771583</v>
      </c>
      <c r="BO7" t="s">
        <v>39</v>
      </c>
      <c r="BS7" t="s">
        <v>211</v>
      </c>
      <c r="BT7">
        <v>2642</v>
      </c>
    </row>
    <row r="8" spans="1:126" x14ac:dyDescent="0.25">
      <c r="A8">
        <v>7</v>
      </c>
      <c r="C8" s="2">
        <v>2</v>
      </c>
      <c r="M8" t="s">
        <v>293</v>
      </c>
      <c r="N8">
        <v>130</v>
      </c>
      <c r="O8">
        <f t="shared" si="0"/>
        <v>29.478458049886619</v>
      </c>
      <c r="AX8" t="s">
        <v>136</v>
      </c>
      <c r="AY8">
        <f>AVERAGE(Cycle!$AJ$2:$AJ$148)</f>
        <v>9.3833042269582521</v>
      </c>
      <c r="AZ8">
        <f>STDEV(Cycle!$AJ$2:$AJ$148)</f>
        <v>1.0960601273857318</v>
      </c>
      <c r="BA8" t="s">
        <v>137</v>
      </c>
      <c r="BB8">
        <f>AVERAGE(Cycle!$AK$2:$AK$147)</f>
        <v>9.2590633713644088</v>
      </c>
      <c r="BC8">
        <f>STDEV(Cycle!$AK$2:$AK$147)</f>
        <v>1.0990607158790986</v>
      </c>
      <c r="BD8" t="s">
        <v>138</v>
      </c>
      <c r="BE8">
        <f>AVERAGE(Cycle!$AL$2:$AL$148)</f>
        <v>9.1757926838111672</v>
      </c>
      <c r="BF8">
        <f>STDEV(Cycle!$AL$2:$AL$148)</f>
        <v>0.92817476668702703</v>
      </c>
      <c r="BG8" t="s">
        <v>139</v>
      </c>
      <c r="BH8">
        <f>AVERAGE(Cycle!$AM$2:$AM$148)</f>
        <v>9.1227712466436195</v>
      </c>
      <c r="BI8">
        <f>STDEV(Cycle!$AM$2:$AM$148)</f>
        <v>0.85529655631305868</v>
      </c>
      <c r="BO8" t="s">
        <v>40</v>
      </c>
      <c r="BP8">
        <f>AVERAGE(Cycle!BL:BL)</f>
        <v>3.2463395115403348</v>
      </c>
      <c r="BQ8">
        <f>STDEV(Cycle!BL:BL)</f>
        <v>2.8910389618744374</v>
      </c>
    </row>
    <row r="9" spans="1:126" x14ac:dyDescent="0.25">
      <c r="A9">
        <v>8</v>
      </c>
      <c r="C9" s="2">
        <v>2</v>
      </c>
      <c r="M9" t="s">
        <v>284</v>
      </c>
      <c r="N9">
        <v>45</v>
      </c>
      <c r="O9">
        <f t="shared" si="0"/>
        <v>10.204081632653061</v>
      </c>
      <c r="AX9" t="s">
        <v>128</v>
      </c>
      <c r="AY9">
        <v>9.3750000000000018</v>
      </c>
      <c r="BA9" t="s">
        <v>129</v>
      </c>
      <c r="BB9">
        <v>8.7378640776699044</v>
      </c>
      <c r="BD9" t="s">
        <v>130</v>
      </c>
      <c r="BE9">
        <v>9.1954022988505741</v>
      </c>
      <c r="BG9" t="s">
        <v>131</v>
      </c>
      <c r="BH9">
        <v>9.0395480225988702</v>
      </c>
      <c r="BO9" t="s">
        <v>41</v>
      </c>
      <c r="BP9">
        <f>AVERAGE(Cycle!BM:BM)</f>
        <v>3.3713049870443124</v>
      </c>
      <c r="BQ9">
        <f>STDEV(Cycle!BM:BM)</f>
        <v>2.4036928930233699</v>
      </c>
    </row>
    <row r="10" spans="1:126" x14ac:dyDescent="0.25">
      <c r="A10">
        <v>9</v>
      </c>
      <c r="C10" s="2">
        <v>2</v>
      </c>
      <c r="AX10" t="s">
        <v>91</v>
      </c>
      <c r="AY10">
        <f>AVERAGE(Cycle!$AV$2:$AV$147)</f>
        <v>66.332260166172972</v>
      </c>
      <c r="AZ10">
        <f>STDEV(Cycle!$AV$2:$AV$147)</f>
        <v>4.9527878527827998</v>
      </c>
      <c r="BA10" t="s">
        <v>92</v>
      </c>
      <c r="BB10">
        <f>AVERAGE(Cycle!$AW$2:$AW$147)</f>
        <v>67.833108607025849</v>
      </c>
      <c r="BC10">
        <f>STDEV(Cycle!$AW$2:$AW$147)</f>
        <v>4.8754322825198875</v>
      </c>
      <c r="BD10" t="s">
        <v>93</v>
      </c>
      <c r="BE10">
        <f>AVERAGE(Cycle!$AX$2:$AX$147)</f>
        <v>66.622320219874766</v>
      </c>
      <c r="BF10">
        <f>STDEV(Cycle!$AX$2:$AX$147)</f>
        <v>4.9212416898420948</v>
      </c>
      <c r="BG10" t="s">
        <v>94</v>
      </c>
      <c r="BH10">
        <f>AVERAGE(Cycle!$AY$2:$AY$147)</f>
        <v>65.931031626336988</v>
      </c>
      <c r="BI10">
        <f>STDEV(Cycle!$AY$2:$AY$147)</f>
        <v>5.1402101753503473</v>
      </c>
      <c r="BO10" t="s">
        <v>325</v>
      </c>
    </row>
    <row r="11" spans="1:126" x14ac:dyDescent="0.25">
      <c r="A11">
        <v>10</v>
      </c>
      <c r="C11" s="2">
        <v>2</v>
      </c>
      <c r="AX11" t="s">
        <v>95</v>
      </c>
      <c r="AY11">
        <f>AVERAGE(Cycle!$BA$2:$BA$147)</f>
        <v>33.667739833827085</v>
      </c>
      <c r="AZ11">
        <f>STDEV(Cycle!$BA$2:$BA$147)</f>
        <v>4.9527878527826736</v>
      </c>
      <c r="BA11" t="s">
        <v>96</v>
      </c>
      <c r="BB11">
        <f>AVERAGE(Cycle!$BB$2:$BB$147)</f>
        <v>32.166891392974165</v>
      </c>
      <c r="BC11">
        <f>STDEV(Cycle!$BB$2:$BB$147)</f>
        <v>4.8754322825198022</v>
      </c>
      <c r="BD11" t="s">
        <v>97</v>
      </c>
      <c r="BE11">
        <f>AVERAGE(Cycle!$BC$2:$BC$147)</f>
        <v>33.377679780125241</v>
      </c>
      <c r="BF11">
        <f>STDEV(Cycle!$BC$2:$BC$147)</f>
        <v>4.9212416898420193</v>
      </c>
      <c r="BG11" t="s">
        <v>98</v>
      </c>
      <c r="BH11">
        <f>AVERAGE(Cycle!$BD$2:$BD$147)</f>
        <v>34.068968373662997</v>
      </c>
      <c r="BI11">
        <f>STDEV(Cycle!$BD$2:$BD$147)</f>
        <v>5.1402101753502309</v>
      </c>
      <c r="BO11" t="s">
        <v>326</v>
      </c>
      <c r="BP11" t="e">
        <f>AVERAGE(Cycle!$BR:$BR)</f>
        <v>#DIV/0!</v>
      </c>
      <c r="BQ11" t="e">
        <f>STDEV(Cycle!$BR:$BR)</f>
        <v>#DIV/0!</v>
      </c>
    </row>
    <row r="12" spans="1:126" x14ac:dyDescent="0.25">
      <c r="A12">
        <v>11</v>
      </c>
      <c r="C12" s="2">
        <v>2</v>
      </c>
      <c r="BO12" t="s">
        <v>327</v>
      </c>
      <c r="BP12" t="e">
        <f>AVERAGE(Cycle!$BS:$BS)</f>
        <v>#DIV/0!</v>
      </c>
      <c r="BQ12" t="e">
        <f>STDEV(Cycle!$BS:$BS)</f>
        <v>#DIV/0!</v>
      </c>
    </row>
    <row r="13" spans="1:126" x14ac:dyDescent="0.25">
      <c r="A13">
        <v>12</v>
      </c>
      <c r="B13" s="3">
        <v>1</v>
      </c>
      <c r="C13" s="2">
        <v>2</v>
      </c>
      <c r="BO13" t="s">
        <v>44</v>
      </c>
    </row>
    <row r="14" spans="1:126" x14ac:dyDescent="0.25">
      <c r="A14">
        <v>13</v>
      </c>
      <c r="B14" s="3">
        <v>1</v>
      </c>
      <c r="C14" s="2">
        <v>2</v>
      </c>
      <c r="BO14" t="s">
        <v>45</v>
      </c>
      <c r="BP14">
        <f>AVERAGE(Cycle!BO:BO)</f>
        <v>4.4204607248540535</v>
      </c>
      <c r="BQ14">
        <f>STDEV(Cycle!BO:BO)</f>
        <v>2.5734707557678402</v>
      </c>
    </row>
    <row r="15" spans="1:126" x14ac:dyDescent="0.25">
      <c r="A15">
        <v>14</v>
      </c>
      <c r="B15" s="3">
        <v>1</v>
      </c>
      <c r="BO15" t="s">
        <v>46</v>
      </c>
      <c r="BP15">
        <f>AVERAGE(Cycle!BP:BP)</f>
        <v>4.6299782943714867</v>
      </c>
      <c r="BQ15">
        <f>STDEV(Cycle!BP:BP)</f>
        <v>2.5548979220001566</v>
      </c>
    </row>
    <row r="16" spans="1:126" x14ac:dyDescent="0.25">
      <c r="A16">
        <v>15</v>
      </c>
      <c r="B16" s="3">
        <v>1</v>
      </c>
    </row>
    <row r="17" spans="1:5" x14ac:dyDescent="0.25">
      <c r="A17">
        <v>16</v>
      </c>
      <c r="B17" s="3">
        <v>1</v>
      </c>
    </row>
    <row r="18" spans="1:5" x14ac:dyDescent="0.25">
      <c r="A18">
        <v>17</v>
      </c>
      <c r="B18" s="3">
        <v>1</v>
      </c>
      <c r="E18" s="4">
        <v>4</v>
      </c>
    </row>
    <row r="19" spans="1:5" x14ac:dyDescent="0.25">
      <c r="A19">
        <v>18</v>
      </c>
      <c r="B19" s="3">
        <v>1</v>
      </c>
      <c r="E19" s="4">
        <v>4</v>
      </c>
    </row>
    <row r="20" spans="1:5" x14ac:dyDescent="0.25">
      <c r="A20">
        <v>19</v>
      </c>
      <c r="B20" s="3">
        <v>1</v>
      </c>
      <c r="E20" s="4">
        <v>4</v>
      </c>
    </row>
    <row r="21" spans="1:5" x14ac:dyDescent="0.25">
      <c r="A21">
        <v>20</v>
      </c>
      <c r="B21" s="3">
        <v>1</v>
      </c>
      <c r="E21" s="4">
        <v>4</v>
      </c>
    </row>
    <row r="22" spans="1:5" x14ac:dyDescent="0.25">
      <c r="A22">
        <v>21</v>
      </c>
      <c r="B22" s="3">
        <v>1</v>
      </c>
      <c r="D22" s="5">
        <v>3</v>
      </c>
      <c r="E22" s="4">
        <v>4</v>
      </c>
    </row>
    <row r="23" spans="1:5" x14ac:dyDescent="0.25">
      <c r="A23">
        <v>22</v>
      </c>
      <c r="D23" s="5">
        <v>3</v>
      </c>
      <c r="E23" s="4">
        <v>4</v>
      </c>
    </row>
    <row r="24" spans="1:5" x14ac:dyDescent="0.25">
      <c r="A24">
        <v>23</v>
      </c>
      <c r="D24" s="5">
        <v>3</v>
      </c>
      <c r="E24" s="4">
        <v>4</v>
      </c>
    </row>
    <row r="25" spans="1:5" x14ac:dyDescent="0.25">
      <c r="A25">
        <v>24</v>
      </c>
      <c r="D25" s="5">
        <v>3</v>
      </c>
      <c r="E25" s="4">
        <v>4</v>
      </c>
    </row>
    <row r="26" spans="1:5" x14ac:dyDescent="0.25">
      <c r="A26">
        <v>25</v>
      </c>
      <c r="D26" s="5">
        <v>3</v>
      </c>
      <c r="E26" s="4">
        <v>4</v>
      </c>
    </row>
    <row r="27" spans="1:5" x14ac:dyDescent="0.25">
      <c r="A27">
        <v>26</v>
      </c>
      <c r="D27" s="5">
        <v>3</v>
      </c>
      <c r="E27" s="4">
        <v>4</v>
      </c>
    </row>
    <row r="28" spans="1:5" x14ac:dyDescent="0.25">
      <c r="A28">
        <v>27</v>
      </c>
      <c r="D28" s="5">
        <v>3</v>
      </c>
    </row>
    <row r="29" spans="1:5" x14ac:dyDescent="0.25">
      <c r="A29">
        <v>28</v>
      </c>
      <c r="D29" s="5">
        <v>3</v>
      </c>
    </row>
    <row r="30" spans="1:5" x14ac:dyDescent="0.25">
      <c r="A30">
        <v>29</v>
      </c>
      <c r="D30" s="5">
        <v>3</v>
      </c>
    </row>
    <row r="31" spans="1:5" x14ac:dyDescent="0.25">
      <c r="A31">
        <v>30</v>
      </c>
      <c r="C31" s="2">
        <v>2</v>
      </c>
    </row>
    <row r="32" spans="1:5" x14ac:dyDescent="0.25">
      <c r="A32">
        <v>31</v>
      </c>
      <c r="C32" s="2">
        <v>2</v>
      </c>
    </row>
    <row r="33" spans="1:5" x14ac:dyDescent="0.25">
      <c r="A33">
        <v>32</v>
      </c>
      <c r="C33" s="2">
        <v>2</v>
      </c>
    </row>
    <row r="34" spans="1:5" x14ac:dyDescent="0.25">
      <c r="A34">
        <v>33</v>
      </c>
      <c r="C34" s="2">
        <v>2</v>
      </c>
    </row>
    <row r="35" spans="1:5" x14ac:dyDescent="0.25">
      <c r="A35">
        <v>34</v>
      </c>
      <c r="C35" s="2">
        <v>2</v>
      </c>
    </row>
    <row r="36" spans="1:5" x14ac:dyDescent="0.25">
      <c r="A36">
        <v>35</v>
      </c>
      <c r="C36" s="2">
        <v>2</v>
      </c>
    </row>
    <row r="37" spans="1:5" x14ac:dyDescent="0.25">
      <c r="A37">
        <v>36</v>
      </c>
      <c r="C37" s="2">
        <v>2</v>
      </c>
    </row>
    <row r="38" spans="1:5" x14ac:dyDescent="0.25">
      <c r="A38">
        <v>37</v>
      </c>
      <c r="B38" s="3">
        <v>1</v>
      </c>
      <c r="C38" s="2">
        <v>2</v>
      </c>
    </row>
    <row r="39" spans="1:5" x14ac:dyDescent="0.25">
      <c r="A39">
        <v>38</v>
      </c>
      <c r="B39" s="3">
        <v>1</v>
      </c>
      <c r="C39" s="2">
        <v>2</v>
      </c>
    </row>
    <row r="40" spans="1:5" x14ac:dyDescent="0.25">
      <c r="A40">
        <v>39</v>
      </c>
      <c r="B40" s="3">
        <v>1</v>
      </c>
    </row>
    <row r="41" spans="1:5" x14ac:dyDescent="0.25">
      <c r="A41">
        <v>40</v>
      </c>
      <c r="B41" s="3">
        <v>1</v>
      </c>
    </row>
    <row r="42" spans="1:5" x14ac:dyDescent="0.25">
      <c r="A42">
        <v>41</v>
      </c>
      <c r="B42" s="3">
        <v>1</v>
      </c>
    </row>
    <row r="43" spans="1:5" x14ac:dyDescent="0.25">
      <c r="A43">
        <v>42</v>
      </c>
      <c r="B43" s="3">
        <v>1</v>
      </c>
      <c r="E43" s="4">
        <v>4</v>
      </c>
    </row>
    <row r="44" spans="1:5" x14ac:dyDescent="0.25">
      <c r="A44">
        <v>43</v>
      </c>
      <c r="B44" s="3">
        <v>1</v>
      </c>
      <c r="E44" s="4">
        <v>4</v>
      </c>
    </row>
    <row r="45" spans="1:5" x14ac:dyDescent="0.25">
      <c r="A45">
        <v>44</v>
      </c>
      <c r="D45" s="5">
        <v>3</v>
      </c>
      <c r="E45" s="4">
        <v>4</v>
      </c>
    </row>
    <row r="46" spans="1:5" x14ac:dyDescent="0.25">
      <c r="A46">
        <v>45</v>
      </c>
      <c r="D46" s="5">
        <v>3</v>
      </c>
      <c r="E46" s="4">
        <v>4</v>
      </c>
    </row>
    <row r="47" spans="1:5" x14ac:dyDescent="0.25">
      <c r="A47">
        <v>46</v>
      </c>
      <c r="D47" s="5">
        <v>3</v>
      </c>
      <c r="E47" s="4">
        <v>4</v>
      </c>
    </row>
    <row r="48" spans="1:5" x14ac:dyDescent="0.25">
      <c r="A48">
        <v>47</v>
      </c>
      <c r="D48" s="5">
        <v>3</v>
      </c>
      <c r="E48" s="4">
        <v>4</v>
      </c>
    </row>
    <row r="49" spans="1:5" x14ac:dyDescent="0.25">
      <c r="A49">
        <v>48</v>
      </c>
      <c r="D49" s="5">
        <v>3</v>
      </c>
      <c r="E49" s="4">
        <v>4</v>
      </c>
    </row>
    <row r="50" spans="1:5" x14ac:dyDescent="0.25">
      <c r="A50">
        <v>49</v>
      </c>
      <c r="D50" s="5">
        <v>3</v>
      </c>
      <c r="E50" s="4">
        <v>4</v>
      </c>
    </row>
    <row r="51" spans="1:5" x14ac:dyDescent="0.25">
      <c r="A51">
        <v>50</v>
      </c>
      <c r="D51" s="5">
        <v>3</v>
      </c>
    </row>
    <row r="52" spans="1:5" x14ac:dyDescent="0.25">
      <c r="A52">
        <v>51</v>
      </c>
      <c r="D52" s="5">
        <v>3</v>
      </c>
    </row>
    <row r="53" spans="1:5" x14ac:dyDescent="0.25">
      <c r="A53">
        <v>52</v>
      </c>
    </row>
    <row r="54" spans="1:5" x14ac:dyDescent="0.25">
      <c r="A54">
        <v>53</v>
      </c>
    </row>
    <row r="55" spans="1:5" x14ac:dyDescent="0.25">
      <c r="A55">
        <v>54</v>
      </c>
      <c r="C55" s="2">
        <v>2</v>
      </c>
    </row>
    <row r="56" spans="1:5" x14ac:dyDescent="0.25">
      <c r="A56">
        <v>55</v>
      </c>
      <c r="C56" s="2">
        <v>2</v>
      </c>
    </row>
    <row r="57" spans="1:5" x14ac:dyDescent="0.25">
      <c r="A57">
        <v>56</v>
      </c>
      <c r="C57" s="2">
        <v>2</v>
      </c>
    </row>
    <row r="58" spans="1:5" x14ac:dyDescent="0.25">
      <c r="A58">
        <v>57</v>
      </c>
      <c r="C58" s="2">
        <v>2</v>
      </c>
    </row>
    <row r="59" spans="1:5" x14ac:dyDescent="0.25">
      <c r="A59">
        <v>58</v>
      </c>
      <c r="C59" s="2">
        <v>2</v>
      </c>
    </row>
    <row r="60" spans="1:5" x14ac:dyDescent="0.25">
      <c r="A60">
        <v>59</v>
      </c>
      <c r="B60" s="3">
        <v>1</v>
      </c>
      <c r="C60" s="2">
        <v>2</v>
      </c>
    </row>
    <row r="61" spans="1:5" x14ac:dyDescent="0.25">
      <c r="A61">
        <v>60</v>
      </c>
      <c r="B61" s="3">
        <v>1</v>
      </c>
      <c r="C61" s="2">
        <v>2</v>
      </c>
    </row>
    <row r="62" spans="1:5" x14ac:dyDescent="0.25">
      <c r="A62">
        <v>61</v>
      </c>
      <c r="B62" s="3">
        <v>1</v>
      </c>
      <c r="C62" s="2">
        <v>2</v>
      </c>
    </row>
    <row r="63" spans="1:5" x14ac:dyDescent="0.25">
      <c r="A63">
        <v>62</v>
      </c>
      <c r="B63" s="3">
        <v>1</v>
      </c>
    </row>
    <row r="64" spans="1:5" x14ac:dyDescent="0.25">
      <c r="A64">
        <v>63</v>
      </c>
      <c r="B64" s="3">
        <v>1</v>
      </c>
    </row>
    <row r="65" spans="1:5" x14ac:dyDescent="0.25">
      <c r="A65">
        <v>64</v>
      </c>
      <c r="B65" s="3">
        <v>1</v>
      </c>
      <c r="D65" s="5">
        <v>3</v>
      </c>
      <c r="E65" s="4">
        <v>4</v>
      </c>
    </row>
    <row r="66" spans="1:5" x14ac:dyDescent="0.25">
      <c r="A66">
        <v>65</v>
      </c>
      <c r="D66" s="5">
        <v>3</v>
      </c>
      <c r="E66" s="4">
        <v>4</v>
      </c>
    </row>
    <row r="67" spans="1:5" x14ac:dyDescent="0.25">
      <c r="A67">
        <v>66</v>
      </c>
      <c r="D67" s="5">
        <v>3</v>
      </c>
      <c r="E67" s="4">
        <v>4</v>
      </c>
    </row>
    <row r="68" spans="1:5" x14ac:dyDescent="0.25">
      <c r="A68">
        <v>67</v>
      </c>
      <c r="D68" s="5">
        <v>3</v>
      </c>
      <c r="E68" s="4">
        <v>4</v>
      </c>
    </row>
    <row r="69" spans="1:5" x14ac:dyDescent="0.25">
      <c r="A69">
        <v>68</v>
      </c>
      <c r="D69" s="5">
        <v>3</v>
      </c>
      <c r="E69" s="4">
        <v>4</v>
      </c>
    </row>
    <row r="70" spans="1:5" x14ac:dyDescent="0.25">
      <c r="A70">
        <v>69</v>
      </c>
      <c r="D70" s="5">
        <v>3</v>
      </c>
      <c r="E70" s="4">
        <v>4</v>
      </c>
    </row>
    <row r="71" spans="1:5" x14ac:dyDescent="0.25">
      <c r="A71">
        <v>70</v>
      </c>
      <c r="D71" s="5">
        <v>3</v>
      </c>
      <c r="E71" s="4">
        <v>4</v>
      </c>
    </row>
    <row r="72" spans="1:5" x14ac:dyDescent="0.25">
      <c r="A72">
        <v>71</v>
      </c>
      <c r="D72" s="5">
        <v>3</v>
      </c>
      <c r="E72" s="4">
        <v>4</v>
      </c>
    </row>
    <row r="73" spans="1:5" x14ac:dyDescent="0.25">
      <c r="A73">
        <v>72</v>
      </c>
      <c r="D73" s="5">
        <v>3</v>
      </c>
    </row>
    <row r="74" spans="1:5" x14ac:dyDescent="0.25">
      <c r="A74">
        <v>73</v>
      </c>
    </row>
    <row r="75" spans="1:5" x14ac:dyDescent="0.25">
      <c r="A75">
        <v>74</v>
      </c>
    </row>
    <row r="76" spans="1:5" x14ac:dyDescent="0.25">
      <c r="A76">
        <v>75</v>
      </c>
    </row>
    <row r="77" spans="1:5" x14ac:dyDescent="0.25">
      <c r="A77">
        <v>76</v>
      </c>
    </row>
    <row r="78" spans="1:5" x14ac:dyDescent="0.25">
      <c r="A78">
        <v>77</v>
      </c>
    </row>
    <row r="79" spans="1:5" x14ac:dyDescent="0.25">
      <c r="A79">
        <v>78</v>
      </c>
      <c r="C79" s="2">
        <v>2</v>
      </c>
    </row>
    <row r="80" spans="1:5" x14ac:dyDescent="0.25">
      <c r="A80">
        <v>79</v>
      </c>
      <c r="B80" s="3">
        <v>1</v>
      </c>
      <c r="C80" s="2">
        <v>2</v>
      </c>
    </row>
    <row r="81" spans="1:5" x14ac:dyDescent="0.25">
      <c r="A81">
        <v>80</v>
      </c>
      <c r="B81" s="3">
        <v>1</v>
      </c>
      <c r="C81" s="2">
        <v>2</v>
      </c>
    </row>
    <row r="82" spans="1:5" x14ac:dyDescent="0.25">
      <c r="A82">
        <v>81</v>
      </c>
      <c r="B82" s="3">
        <v>1</v>
      </c>
      <c r="C82" s="2">
        <v>2</v>
      </c>
    </row>
    <row r="83" spans="1:5" x14ac:dyDescent="0.25">
      <c r="A83">
        <v>82</v>
      </c>
      <c r="B83" s="3">
        <v>1</v>
      </c>
      <c r="C83" s="2">
        <v>2</v>
      </c>
    </row>
    <row r="84" spans="1:5" x14ac:dyDescent="0.25">
      <c r="A84">
        <v>83</v>
      </c>
      <c r="B84" s="3">
        <v>1</v>
      </c>
      <c r="C84" s="2">
        <v>2</v>
      </c>
    </row>
    <row r="85" spans="1:5" x14ac:dyDescent="0.25">
      <c r="A85">
        <v>84</v>
      </c>
      <c r="B85" s="3">
        <v>1</v>
      </c>
    </row>
    <row r="86" spans="1:5" x14ac:dyDescent="0.25">
      <c r="A86">
        <v>85</v>
      </c>
      <c r="B86" s="3">
        <v>1</v>
      </c>
    </row>
    <row r="87" spans="1:5" x14ac:dyDescent="0.25">
      <c r="A87">
        <v>86</v>
      </c>
    </row>
    <row r="88" spans="1:5" x14ac:dyDescent="0.25">
      <c r="A88">
        <v>87</v>
      </c>
      <c r="D88" s="5">
        <v>3</v>
      </c>
      <c r="E88" s="4">
        <v>4</v>
      </c>
    </row>
    <row r="89" spans="1:5" x14ac:dyDescent="0.25">
      <c r="A89">
        <v>88</v>
      </c>
      <c r="D89" s="5">
        <v>3</v>
      </c>
      <c r="E89" s="4">
        <v>4</v>
      </c>
    </row>
    <row r="90" spans="1:5" x14ac:dyDescent="0.25">
      <c r="A90">
        <v>89</v>
      </c>
      <c r="D90" s="5">
        <v>3</v>
      </c>
      <c r="E90" s="4">
        <v>4</v>
      </c>
    </row>
    <row r="91" spans="1:5" x14ac:dyDescent="0.25">
      <c r="A91">
        <v>90</v>
      </c>
      <c r="D91" s="5">
        <v>3</v>
      </c>
      <c r="E91" s="4">
        <v>4</v>
      </c>
    </row>
    <row r="92" spans="1:5" x14ac:dyDescent="0.25">
      <c r="A92">
        <v>91</v>
      </c>
      <c r="D92" s="5">
        <v>3</v>
      </c>
      <c r="E92" s="4">
        <v>4</v>
      </c>
    </row>
    <row r="93" spans="1:5" x14ac:dyDescent="0.25">
      <c r="A93">
        <v>92</v>
      </c>
      <c r="D93" s="5">
        <v>3</v>
      </c>
      <c r="E93" s="4">
        <v>4</v>
      </c>
    </row>
    <row r="94" spans="1:5" x14ac:dyDescent="0.25">
      <c r="A94">
        <v>93</v>
      </c>
      <c r="E94" s="4">
        <v>4</v>
      </c>
    </row>
    <row r="95" spans="1:5" x14ac:dyDescent="0.25">
      <c r="A95">
        <v>94</v>
      </c>
    </row>
    <row r="96" spans="1:5" x14ac:dyDescent="0.25">
      <c r="A96">
        <v>95</v>
      </c>
    </row>
    <row r="97" spans="1:5" x14ac:dyDescent="0.25">
      <c r="A97">
        <v>96</v>
      </c>
      <c r="B97" s="3">
        <v>1</v>
      </c>
    </row>
    <row r="98" spans="1:5" x14ac:dyDescent="0.25">
      <c r="A98">
        <v>97</v>
      </c>
      <c r="B98" s="3">
        <v>1</v>
      </c>
    </row>
    <row r="99" spans="1:5" x14ac:dyDescent="0.25">
      <c r="A99">
        <v>98</v>
      </c>
      <c r="B99" s="3">
        <v>1</v>
      </c>
      <c r="C99" s="2">
        <v>2</v>
      </c>
    </row>
    <row r="100" spans="1:5" x14ac:dyDescent="0.25">
      <c r="A100">
        <v>99</v>
      </c>
      <c r="B100" s="3">
        <v>1</v>
      </c>
      <c r="C100" s="2">
        <v>2</v>
      </c>
    </row>
    <row r="101" spans="1:5" x14ac:dyDescent="0.25">
      <c r="A101">
        <v>100</v>
      </c>
      <c r="B101" s="3">
        <v>1</v>
      </c>
      <c r="C101" s="2">
        <v>2</v>
      </c>
    </row>
    <row r="102" spans="1:5" x14ac:dyDescent="0.25">
      <c r="A102">
        <v>101</v>
      </c>
      <c r="B102" s="3">
        <v>1</v>
      </c>
      <c r="C102" s="2">
        <v>2</v>
      </c>
    </row>
    <row r="103" spans="1:5" x14ac:dyDescent="0.25">
      <c r="A103">
        <v>102</v>
      </c>
      <c r="B103" s="3">
        <v>1</v>
      </c>
      <c r="C103" s="2">
        <v>2</v>
      </c>
    </row>
    <row r="104" spans="1:5" x14ac:dyDescent="0.25">
      <c r="A104">
        <v>103</v>
      </c>
      <c r="B104" s="3">
        <v>1</v>
      </c>
      <c r="C104" s="2">
        <v>2</v>
      </c>
    </row>
    <row r="105" spans="1:5" x14ac:dyDescent="0.25">
      <c r="A105">
        <v>104</v>
      </c>
    </row>
    <row r="106" spans="1:5" x14ac:dyDescent="0.25">
      <c r="A106">
        <v>105</v>
      </c>
      <c r="D106" s="5">
        <v>3</v>
      </c>
    </row>
    <row r="107" spans="1:5" x14ac:dyDescent="0.25">
      <c r="A107">
        <v>106</v>
      </c>
      <c r="D107" s="5">
        <v>3</v>
      </c>
      <c r="E107" s="4">
        <v>4</v>
      </c>
    </row>
    <row r="108" spans="1:5" x14ac:dyDescent="0.25">
      <c r="A108">
        <v>107</v>
      </c>
      <c r="D108" s="5">
        <v>3</v>
      </c>
      <c r="E108" s="4">
        <v>4</v>
      </c>
    </row>
    <row r="109" spans="1:5" x14ac:dyDescent="0.25">
      <c r="A109">
        <v>108</v>
      </c>
      <c r="D109" s="5">
        <v>3</v>
      </c>
      <c r="E109" s="4">
        <v>4</v>
      </c>
    </row>
    <row r="110" spans="1:5" x14ac:dyDescent="0.25">
      <c r="A110">
        <v>109</v>
      </c>
      <c r="D110" s="5">
        <v>3</v>
      </c>
      <c r="E110" s="4">
        <v>4</v>
      </c>
    </row>
    <row r="111" spans="1:5" x14ac:dyDescent="0.25">
      <c r="A111">
        <v>110</v>
      </c>
      <c r="D111" s="5">
        <v>3</v>
      </c>
      <c r="E111" s="4">
        <v>4</v>
      </c>
    </row>
    <row r="112" spans="1:5" x14ac:dyDescent="0.25">
      <c r="A112">
        <v>111</v>
      </c>
      <c r="D112" s="5">
        <v>3</v>
      </c>
      <c r="E112" s="4">
        <v>4</v>
      </c>
    </row>
    <row r="113" spans="1:4" x14ac:dyDescent="0.25">
      <c r="A113">
        <v>112</v>
      </c>
      <c r="D113" s="5">
        <v>3</v>
      </c>
    </row>
    <row r="114" spans="1:4" x14ac:dyDescent="0.25">
      <c r="A114">
        <v>113</v>
      </c>
    </row>
    <row r="115" spans="1:4" x14ac:dyDescent="0.25">
      <c r="A115">
        <v>114</v>
      </c>
    </row>
    <row r="116" spans="1:4" x14ac:dyDescent="0.25">
      <c r="A116">
        <v>115</v>
      </c>
    </row>
    <row r="117" spans="1:4" x14ac:dyDescent="0.25">
      <c r="A117">
        <v>116</v>
      </c>
    </row>
    <row r="118" spans="1:4" x14ac:dyDescent="0.25">
      <c r="A118">
        <v>117</v>
      </c>
    </row>
    <row r="119" spans="1:4" x14ac:dyDescent="0.25">
      <c r="A119">
        <v>118</v>
      </c>
    </row>
    <row r="120" spans="1:4" x14ac:dyDescent="0.25">
      <c r="A120">
        <v>119</v>
      </c>
    </row>
    <row r="121" spans="1:4" x14ac:dyDescent="0.25">
      <c r="A121">
        <v>120</v>
      </c>
    </row>
    <row r="122" spans="1:4" x14ac:dyDescent="0.25">
      <c r="A122">
        <v>121</v>
      </c>
      <c r="B122" s="3">
        <v>1</v>
      </c>
    </row>
    <row r="123" spans="1:4" x14ac:dyDescent="0.25">
      <c r="A123">
        <v>122</v>
      </c>
      <c r="B123" s="3">
        <v>1</v>
      </c>
    </row>
    <row r="124" spans="1:4" x14ac:dyDescent="0.25">
      <c r="A124">
        <v>123</v>
      </c>
      <c r="B124" s="3">
        <v>1</v>
      </c>
      <c r="C124" s="2">
        <v>2</v>
      </c>
    </row>
    <row r="125" spans="1:4" x14ac:dyDescent="0.25">
      <c r="A125">
        <v>124</v>
      </c>
      <c r="B125" s="3">
        <v>1</v>
      </c>
      <c r="C125" s="2">
        <v>2</v>
      </c>
    </row>
    <row r="126" spans="1:4" x14ac:dyDescent="0.25">
      <c r="A126">
        <v>125</v>
      </c>
      <c r="B126" s="3">
        <v>1</v>
      </c>
      <c r="C126" s="2">
        <v>2</v>
      </c>
    </row>
    <row r="127" spans="1:4" x14ac:dyDescent="0.25">
      <c r="A127">
        <v>126</v>
      </c>
      <c r="B127" s="3">
        <v>1</v>
      </c>
      <c r="C127" s="2">
        <v>2</v>
      </c>
    </row>
    <row r="128" spans="1:4" x14ac:dyDescent="0.25">
      <c r="A128">
        <v>127</v>
      </c>
      <c r="C128" s="2">
        <v>2</v>
      </c>
    </row>
    <row r="129" spans="1:5" x14ac:dyDescent="0.25">
      <c r="A129">
        <v>128</v>
      </c>
      <c r="C129" s="2">
        <v>2</v>
      </c>
    </row>
    <row r="130" spans="1:5" x14ac:dyDescent="0.25">
      <c r="A130">
        <v>129</v>
      </c>
    </row>
    <row r="131" spans="1:5" x14ac:dyDescent="0.25">
      <c r="A131">
        <v>130</v>
      </c>
      <c r="D131" s="5">
        <v>3</v>
      </c>
      <c r="E131" s="4">
        <v>4</v>
      </c>
    </row>
    <row r="132" spans="1:5" x14ac:dyDescent="0.25">
      <c r="A132">
        <v>131</v>
      </c>
      <c r="D132" s="5">
        <v>3</v>
      </c>
      <c r="E132" s="4">
        <v>4</v>
      </c>
    </row>
    <row r="133" spans="1:5" x14ac:dyDescent="0.25">
      <c r="A133">
        <v>132</v>
      </c>
      <c r="D133" s="5">
        <v>3</v>
      </c>
      <c r="E133" s="4">
        <v>4</v>
      </c>
    </row>
    <row r="134" spans="1:5" x14ac:dyDescent="0.25">
      <c r="A134">
        <v>133</v>
      </c>
      <c r="D134" s="5">
        <v>3</v>
      </c>
      <c r="E134" s="4">
        <v>4</v>
      </c>
    </row>
    <row r="135" spans="1:5" x14ac:dyDescent="0.25">
      <c r="A135">
        <v>134</v>
      </c>
      <c r="D135" s="5">
        <v>3</v>
      </c>
      <c r="E135" s="4">
        <v>4</v>
      </c>
    </row>
    <row r="136" spans="1:5" x14ac:dyDescent="0.25">
      <c r="A136">
        <v>135</v>
      </c>
      <c r="D136" s="5">
        <v>3</v>
      </c>
      <c r="E136" s="4">
        <v>4</v>
      </c>
    </row>
    <row r="137" spans="1:5" x14ac:dyDescent="0.25">
      <c r="A137">
        <v>136</v>
      </c>
    </row>
    <row r="138" spans="1:5" x14ac:dyDescent="0.25">
      <c r="A138">
        <v>137</v>
      </c>
    </row>
    <row r="139" spans="1:5" x14ac:dyDescent="0.25">
      <c r="A139">
        <v>138</v>
      </c>
      <c r="B139" s="3">
        <v>1</v>
      </c>
    </row>
    <row r="140" spans="1:5" x14ac:dyDescent="0.25">
      <c r="A140">
        <v>139</v>
      </c>
      <c r="B140" s="3">
        <v>1</v>
      </c>
    </row>
    <row r="141" spans="1:5" x14ac:dyDescent="0.25">
      <c r="A141">
        <v>140</v>
      </c>
      <c r="B141" s="3">
        <v>1</v>
      </c>
    </row>
    <row r="142" spans="1:5" x14ac:dyDescent="0.25">
      <c r="A142">
        <v>141</v>
      </c>
      <c r="B142" s="3">
        <v>1</v>
      </c>
    </row>
    <row r="143" spans="1:5" x14ac:dyDescent="0.25">
      <c r="A143">
        <v>142</v>
      </c>
      <c r="B143" s="3">
        <v>1</v>
      </c>
    </row>
    <row r="144" spans="1:5" x14ac:dyDescent="0.25">
      <c r="A144">
        <v>143</v>
      </c>
      <c r="B144" s="3">
        <v>1</v>
      </c>
      <c r="C144" s="2">
        <v>2</v>
      </c>
    </row>
    <row r="145" spans="1:5" x14ac:dyDescent="0.25">
      <c r="A145">
        <v>144</v>
      </c>
      <c r="B145" s="3">
        <v>1</v>
      </c>
      <c r="C145" s="2">
        <v>2</v>
      </c>
    </row>
    <row r="146" spans="1:5" x14ac:dyDescent="0.25">
      <c r="A146">
        <v>145</v>
      </c>
      <c r="B146" s="3">
        <v>1</v>
      </c>
      <c r="C146" s="2">
        <v>2</v>
      </c>
    </row>
    <row r="147" spans="1:5" x14ac:dyDescent="0.25">
      <c r="A147">
        <v>146</v>
      </c>
      <c r="C147" s="2">
        <v>2</v>
      </c>
    </row>
    <row r="148" spans="1:5" x14ac:dyDescent="0.25">
      <c r="A148">
        <v>147</v>
      </c>
      <c r="C148" s="2">
        <v>2</v>
      </c>
    </row>
    <row r="149" spans="1:5" x14ac:dyDescent="0.25">
      <c r="A149">
        <v>148</v>
      </c>
      <c r="C149" s="2">
        <v>2</v>
      </c>
      <c r="D149" s="5">
        <v>3</v>
      </c>
    </row>
    <row r="150" spans="1:5" x14ac:dyDescent="0.25">
      <c r="A150">
        <v>149</v>
      </c>
      <c r="C150" s="2">
        <v>2</v>
      </c>
      <c r="D150" s="5">
        <v>3</v>
      </c>
    </row>
    <row r="151" spans="1:5" x14ac:dyDescent="0.25">
      <c r="A151">
        <v>150</v>
      </c>
      <c r="D151" s="5">
        <v>3</v>
      </c>
      <c r="E151" s="4">
        <v>4</v>
      </c>
    </row>
    <row r="152" spans="1:5" x14ac:dyDescent="0.25">
      <c r="A152">
        <v>151</v>
      </c>
      <c r="D152" s="5">
        <v>3</v>
      </c>
      <c r="E152" s="4">
        <v>4</v>
      </c>
    </row>
    <row r="153" spans="1:5" x14ac:dyDescent="0.25">
      <c r="A153">
        <v>152</v>
      </c>
      <c r="D153" s="5">
        <v>3</v>
      </c>
      <c r="E153" s="4">
        <v>4</v>
      </c>
    </row>
    <row r="154" spans="1:5" x14ac:dyDescent="0.25">
      <c r="A154">
        <v>153</v>
      </c>
      <c r="D154" s="5">
        <v>3</v>
      </c>
      <c r="E154" s="4">
        <v>4</v>
      </c>
    </row>
    <row r="155" spans="1:5" x14ac:dyDescent="0.25">
      <c r="A155">
        <v>154</v>
      </c>
      <c r="D155" s="5">
        <v>3</v>
      </c>
      <c r="E155" s="4">
        <v>4</v>
      </c>
    </row>
    <row r="156" spans="1:5" x14ac:dyDescent="0.25">
      <c r="A156">
        <v>155</v>
      </c>
      <c r="D156" s="5">
        <v>3</v>
      </c>
      <c r="E156" s="4">
        <v>4</v>
      </c>
    </row>
    <row r="157" spans="1:5" x14ac:dyDescent="0.25">
      <c r="A157">
        <v>156</v>
      </c>
      <c r="E157" s="4">
        <v>4</v>
      </c>
    </row>
    <row r="158" spans="1:5" x14ac:dyDescent="0.25">
      <c r="A158">
        <v>157</v>
      </c>
      <c r="B158" s="3">
        <v>1</v>
      </c>
    </row>
    <row r="159" spans="1:5" x14ac:dyDescent="0.25">
      <c r="A159">
        <v>158</v>
      </c>
      <c r="B159" s="3">
        <v>1</v>
      </c>
    </row>
    <row r="160" spans="1:5" x14ac:dyDescent="0.25">
      <c r="A160">
        <v>159</v>
      </c>
      <c r="B160" s="3">
        <v>1</v>
      </c>
    </row>
    <row r="161" spans="1:5" x14ac:dyDescent="0.25">
      <c r="A161">
        <v>160</v>
      </c>
      <c r="B161" s="3">
        <v>1</v>
      </c>
    </row>
    <row r="162" spans="1:5" x14ac:dyDescent="0.25">
      <c r="A162">
        <v>161</v>
      </c>
      <c r="B162" s="3">
        <v>1</v>
      </c>
    </row>
    <row r="163" spans="1:5" x14ac:dyDescent="0.25">
      <c r="A163">
        <v>162</v>
      </c>
      <c r="B163" s="3">
        <v>1</v>
      </c>
    </row>
    <row r="164" spans="1:5" x14ac:dyDescent="0.25">
      <c r="A164">
        <v>163</v>
      </c>
      <c r="B164" s="3">
        <v>1</v>
      </c>
      <c r="C164" s="2">
        <v>2</v>
      </c>
    </row>
    <row r="165" spans="1:5" x14ac:dyDescent="0.25">
      <c r="A165">
        <v>164</v>
      </c>
      <c r="B165" s="3">
        <v>1</v>
      </c>
      <c r="C165" s="2">
        <v>2</v>
      </c>
    </row>
    <row r="166" spans="1:5" x14ac:dyDescent="0.25">
      <c r="A166">
        <v>165</v>
      </c>
      <c r="B166" s="3">
        <v>1</v>
      </c>
      <c r="C166" s="2">
        <v>2</v>
      </c>
    </row>
    <row r="167" spans="1:5" x14ac:dyDescent="0.25">
      <c r="A167">
        <v>166</v>
      </c>
      <c r="C167" s="2">
        <v>2</v>
      </c>
    </row>
    <row r="168" spans="1:5" x14ac:dyDescent="0.25">
      <c r="A168">
        <v>167</v>
      </c>
      <c r="C168" s="2">
        <v>2</v>
      </c>
    </row>
    <row r="169" spans="1:5" x14ac:dyDescent="0.25">
      <c r="A169">
        <v>168</v>
      </c>
      <c r="C169" s="2">
        <v>2</v>
      </c>
    </row>
    <row r="170" spans="1:5" x14ac:dyDescent="0.25">
      <c r="A170">
        <v>169</v>
      </c>
      <c r="C170" s="2">
        <v>2</v>
      </c>
    </row>
    <row r="171" spans="1:5" x14ac:dyDescent="0.25">
      <c r="A171">
        <v>170</v>
      </c>
      <c r="D171" s="5">
        <v>3</v>
      </c>
    </row>
    <row r="172" spans="1:5" x14ac:dyDescent="0.25">
      <c r="A172">
        <v>171</v>
      </c>
      <c r="D172" s="5">
        <v>3</v>
      </c>
      <c r="E172" s="4">
        <v>4</v>
      </c>
    </row>
    <row r="173" spans="1:5" x14ac:dyDescent="0.25">
      <c r="A173">
        <v>172</v>
      </c>
      <c r="D173" s="5">
        <v>3</v>
      </c>
      <c r="E173" s="4">
        <v>4</v>
      </c>
    </row>
    <row r="174" spans="1:5" x14ac:dyDescent="0.25">
      <c r="A174">
        <v>173</v>
      </c>
      <c r="D174" s="5">
        <v>3</v>
      </c>
      <c r="E174" s="4">
        <v>4</v>
      </c>
    </row>
    <row r="175" spans="1:5" x14ac:dyDescent="0.25">
      <c r="A175">
        <v>174</v>
      </c>
      <c r="D175" s="5">
        <v>3</v>
      </c>
      <c r="E175" s="4">
        <v>4</v>
      </c>
    </row>
    <row r="176" spans="1:5" x14ac:dyDescent="0.25">
      <c r="A176">
        <v>175</v>
      </c>
      <c r="D176" s="5">
        <v>3</v>
      </c>
      <c r="E176" s="4">
        <v>4</v>
      </c>
    </row>
    <row r="177" spans="1:6" x14ac:dyDescent="0.25">
      <c r="A177">
        <v>176</v>
      </c>
      <c r="D177" s="5">
        <v>3</v>
      </c>
      <c r="E177" s="4">
        <v>4</v>
      </c>
    </row>
    <row r="178" spans="1:6" x14ac:dyDescent="0.25">
      <c r="A178">
        <v>177</v>
      </c>
      <c r="E178" s="4">
        <v>4</v>
      </c>
    </row>
    <row r="179" spans="1:6" x14ac:dyDescent="0.25">
      <c r="A179">
        <v>178</v>
      </c>
      <c r="B179" s="3">
        <v>1</v>
      </c>
      <c r="E179" s="4">
        <v>4</v>
      </c>
    </row>
    <row r="180" spans="1:6" x14ac:dyDescent="0.25">
      <c r="A180">
        <v>179</v>
      </c>
      <c r="B180" s="3">
        <v>1</v>
      </c>
    </row>
    <row r="181" spans="1:6" x14ac:dyDescent="0.25">
      <c r="A181">
        <v>180</v>
      </c>
      <c r="B181" s="3">
        <v>1</v>
      </c>
    </row>
    <row r="182" spans="1:6" x14ac:dyDescent="0.25">
      <c r="A182">
        <v>181</v>
      </c>
      <c r="B182" s="3">
        <v>1</v>
      </c>
    </row>
    <row r="183" spans="1:6" x14ac:dyDescent="0.25">
      <c r="A183">
        <v>182</v>
      </c>
      <c r="B183" s="3">
        <v>1</v>
      </c>
    </row>
    <row r="184" spans="1:6" x14ac:dyDescent="0.25">
      <c r="A184">
        <v>183</v>
      </c>
      <c r="B184" s="3">
        <v>1</v>
      </c>
      <c r="C184" s="2">
        <v>2</v>
      </c>
    </row>
    <row r="185" spans="1:6" x14ac:dyDescent="0.25">
      <c r="A185">
        <v>184</v>
      </c>
      <c r="B185" s="3">
        <v>1</v>
      </c>
      <c r="C185" s="2">
        <v>2</v>
      </c>
    </row>
    <row r="186" spans="1:6" x14ac:dyDescent="0.25">
      <c r="A186">
        <v>185</v>
      </c>
      <c r="B186" s="3">
        <v>1</v>
      </c>
      <c r="C186" s="2">
        <v>2</v>
      </c>
    </row>
    <row r="187" spans="1:6" x14ac:dyDescent="0.25">
      <c r="A187">
        <v>186</v>
      </c>
      <c r="B187" s="3">
        <v>1</v>
      </c>
      <c r="C187" s="2">
        <v>2</v>
      </c>
    </row>
    <row r="188" spans="1:6" x14ac:dyDescent="0.25">
      <c r="A188">
        <v>187</v>
      </c>
      <c r="B188" s="3">
        <v>1</v>
      </c>
      <c r="C188" s="2">
        <v>2</v>
      </c>
    </row>
    <row r="189" spans="1:6" x14ac:dyDescent="0.25">
      <c r="A189">
        <v>188</v>
      </c>
      <c r="C189" s="2">
        <v>2</v>
      </c>
    </row>
    <row r="190" spans="1:6" x14ac:dyDescent="0.25">
      <c r="A190">
        <v>189</v>
      </c>
      <c r="C190" s="2">
        <v>2</v>
      </c>
      <c r="F190" t="s">
        <v>22</v>
      </c>
    </row>
    <row r="191" spans="1:6" x14ac:dyDescent="0.25">
      <c r="A191">
        <v>190</v>
      </c>
    </row>
    <row r="192" spans="1:6" x14ac:dyDescent="0.25">
      <c r="A192">
        <v>191</v>
      </c>
      <c r="F192" t="s">
        <v>22</v>
      </c>
    </row>
    <row r="193" spans="1:5" x14ac:dyDescent="0.25">
      <c r="A193">
        <v>192</v>
      </c>
      <c r="C193" s="2">
        <v>2</v>
      </c>
    </row>
    <row r="194" spans="1:5" x14ac:dyDescent="0.25">
      <c r="A194">
        <v>193</v>
      </c>
      <c r="C194" s="2">
        <v>2</v>
      </c>
    </row>
    <row r="195" spans="1:5" x14ac:dyDescent="0.25">
      <c r="A195">
        <v>194</v>
      </c>
      <c r="C195" s="2">
        <v>2</v>
      </c>
    </row>
    <row r="196" spans="1:5" x14ac:dyDescent="0.25">
      <c r="A196">
        <v>195</v>
      </c>
      <c r="C196" s="2">
        <v>2</v>
      </c>
    </row>
    <row r="197" spans="1:5" x14ac:dyDescent="0.25">
      <c r="A197">
        <v>196</v>
      </c>
      <c r="C197" s="2">
        <v>2</v>
      </c>
    </row>
    <row r="198" spans="1:5" x14ac:dyDescent="0.25">
      <c r="A198">
        <v>197</v>
      </c>
      <c r="C198" s="2">
        <v>2</v>
      </c>
    </row>
    <row r="199" spans="1:5" x14ac:dyDescent="0.25">
      <c r="A199">
        <v>198</v>
      </c>
      <c r="C199" s="2">
        <v>2</v>
      </c>
      <c r="D199" s="5">
        <v>3</v>
      </c>
    </row>
    <row r="200" spans="1:5" x14ac:dyDescent="0.25">
      <c r="A200">
        <v>199</v>
      </c>
      <c r="C200" s="2">
        <v>2</v>
      </c>
      <c r="D200" s="5">
        <v>3</v>
      </c>
    </row>
    <row r="201" spans="1:5" x14ac:dyDescent="0.25">
      <c r="A201">
        <v>200</v>
      </c>
      <c r="C201" s="2">
        <v>2</v>
      </c>
      <c r="D201" s="5">
        <v>3</v>
      </c>
    </row>
    <row r="202" spans="1:5" x14ac:dyDescent="0.25">
      <c r="A202">
        <v>201</v>
      </c>
      <c r="C202" s="2">
        <v>2</v>
      </c>
      <c r="D202" s="5">
        <v>3</v>
      </c>
    </row>
    <row r="203" spans="1:5" x14ac:dyDescent="0.25">
      <c r="A203">
        <v>202</v>
      </c>
      <c r="C203" s="2">
        <v>2</v>
      </c>
      <c r="D203" s="5">
        <v>3</v>
      </c>
    </row>
    <row r="204" spans="1:5" x14ac:dyDescent="0.25">
      <c r="A204">
        <v>203</v>
      </c>
      <c r="C204" s="2">
        <v>2</v>
      </c>
      <c r="D204" s="5">
        <v>3</v>
      </c>
    </row>
    <row r="205" spans="1:5" x14ac:dyDescent="0.25">
      <c r="A205">
        <v>204</v>
      </c>
      <c r="D205" s="5">
        <v>3</v>
      </c>
      <c r="E205" s="4">
        <v>4</v>
      </c>
    </row>
    <row r="206" spans="1:5" x14ac:dyDescent="0.25">
      <c r="A206">
        <v>205</v>
      </c>
      <c r="D206" s="5">
        <v>3</v>
      </c>
      <c r="E206" s="4">
        <v>4</v>
      </c>
    </row>
    <row r="207" spans="1:5" x14ac:dyDescent="0.25">
      <c r="A207">
        <v>206</v>
      </c>
      <c r="D207" s="5">
        <v>3</v>
      </c>
      <c r="E207" s="4">
        <v>4</v>
      </c>
    </row>
    <row r="208" spans="1:5" x14ac:dyDescent="0.25">
      <c r="A208">
        <v>207</v>
      </c>
      <c r="D208" s="5">
        <v>3</v>
      </c>
      <c r="E208" s="4">
        <v>4</v>
      </c>
    </row>
    <row r="209" spans="1:5" x14ac:dyDescent="0.25">
      <c r="A209">
        <v>208</v>
      </c>
      <c r="B209" s="3">
        <v>1</v>
      </c>
      <c r="E209" s="4">
        <v>4</v>
      </c>
    </row>
    <row r="210" spans="1:5" x14ac:dyDescent="0.25">
      <c r="A210">
        <v>209</v>
      </c>
      <c r="B210" s="3">
        <v>1</v>
      </c>
      <c r="E210" s="4">
        <v>4</v>
      </c>
    </row>
    <row r="211" spans="1:5" x14ac:dyDescent="0.25">
      <c r="A211">
        <v>210</v>
      </c>
      <c r="B211" s="3">
        <v>1</v>
      </c>
      <c r="E211" s="4">
        <v>4</v>
      </c>
    </row>
    <row r="212" spans="1:5" x14ac:dyDescent="0.25">
      <c r="A212">
        <v>211</v>
      </c>
      <c r="B212" s="3">
        <v>1</v>
      </c>
      <c r="E212" s="4">
        <v>4</v>
      </c>
    </row>
    <row r="213" spans="1:5" x14ac:dyDescent="0.25">
      <c r="A213">
        <v>212</v>
      </c>
      <c r="B213" s="3">
        <v>1</v>
      </c>
      <c r="E213" s="4">
        <v>4</v>
      </c>
    </row>
    <row r="214" spans="1:5" x14ac:dyDescent="0.25">
      <c r="A214">
        <v>213</v>
      </c>
      <c r="B214" s="3">
        <v>1</v>
      </c>
      <c r="E214" s="4">
        <v>4</v>
      </c>
    </row>
    <row r="215" spans="1:5" x14ac:dyDescent="0.25">
      <c r="A215">
        <v>214</v>
      </c>
      <c r="B215" s="3">
        <v>1</v>
      </c>
      <c r="E215" s="4">
        <v>4</v>
      </c>
    </row>
    <row r="216" spans="1:5" x14ac:dyDescent="0.25">
      <c r="A216">
        <v>215</v>
      </c>
      <c r="B216" s="3">
        <v>1</v>
      </c>
    </row>
    <row r="217" spans="1:5" x14ac:dyDescent="0.25">
      <c r="A217">
        <v>216</v>
      </c>
      <c r="B217" s="3">
        <v>1</v>
      </c>
    </row>
    <row r="218" spans="1:5" x14ac:dyDescent="0.25">
      <c r="A218">
        <v>217</v>
      </c>
      <c r="B218" s="3">
        <v>1</v>
      </c>
    </row>
    <row r="219" spans="1:5" x14ac:dyDescent="0.25">
      <c r="A219">
        <v>218</v>
      </c>
      <c r="B219" s="3">
        <v>1</v>
      </c>
    </row>
    <row r="220" spans="1:5" x14ac:dyDescent="0.25">
      <c r="A220">
        <v>219</v>
      </c>
      <c r="B220" s="3">
        <v>1</v>
      </c>
      <c r="C220" s="2">
        <v>2</v>
      </c>
    </row>
    <row r="221" spans="1:5" x14ac:dyDescent="0.25">
      <c r="A221">
        <v>220</v>
      </c>
      <c r="C221" s="2">
        <v>2</v>
      </c>
    </row>
    <row r="222" spans="1:5" x14ac:dyDescent="0.25">
      <c r="A222">
        <v>221</v>
      </c>
      <c r="C222" s="2">
        <v>2</v>
      </c>
    </row>
    <row r="223" spans="1:5" x14ac:dyDescent="0.25">
      <c r="A223">
        <v>222</v>
      </c>
      <c r="C223" s="2">
        <v>2</v>
      </c>
    </row>
    <row r="224" spans="1:5" x14ac:dyDescent="0.25">
      <c r="A224">
        <v>223</v>
      </c>
      <c r="C224" s="2">
        <v>2</v>
      </c>
      <c r="D224" s="5">
        <v>3</v>
      </c>
    </row>
    <row r="225" spans="1:5" x14ac:dyDescent="0.25">
      <c r="A225">
        <v>224</v>
      </c>
      <c r="C225" s="2">
        <v>2</v>
      </c>
      <c r="D225" s="5">
        <v>3</v>
      </c>
    </row>
    <row r="226" spans="1:5" x14ac:dyDescent="0.25">
      <c r="A226">
        <v>225</v>
      </c>
      <c r="C226" s="2">
        <v>2</v>
      </c>
      <c r="D226" s="5">
        <v>3</v>
      </c>
    </row>
    <row r="227" spans="1:5" x14ac:dyDescent="0.25">
      <c r="A227">
        <v>226</v>
      </c>
      <c r="C227" s="2">
        <v>2</v>
      </c>
      <c r="D227" s="5">
        <v>3</v>
      </c>
    </row>
    <row r="228" spans="1:5" x14ac:dyDescent="0.25">
      <c r="A228">
        <v>227</v>
      </c>
      <c r="C228" s="2">
        <v>2</v>
      </c>
      <c r="D228" s="5">
        <v>3</v>
      </c>
      <c r="E228" s="4">
        <v>4</v>
      </c>
    </row>
    <row r="229" spans="1:5" x14ac:dyDescent="0.25">
      <c r="A229">
        <v>228</v>
      </c>
      <c r="D229" s="5">
        <v>3</v>
      </c>
      <c r="E229" s="4">
        <v>4</v>
      </c>
    </row>
    <row r="230" spans="1:5" x14ac:dyDescent="0.25">
      <c r="A230">
        <v>229</v>
      </c>
      <c r="D230" s="5">
        <v>3</v>
      </c>
      <c r="E230" s="4">
        <v>4</v>
      </c>
    </row>
    <row r="231" spans="1:5" x14ac:dyDescent="0.25">
      <c r="A231">
        <v>230</v>
      </c>
      <c r="D231" s="5">
        <v>3</v>
      </c>
      <c r="E231" s="4">
        <v>4</v>
      </c>
    </row>
    <row r="232" spans="1:5" x14ac:dyDescent="0.25">
      <c r="A232">
        <v>231</v>
      </c>
      <c r="D232" s="5">
        <v>3</v>
      </c>
      <c r="E232" s="4">
        <v>4</v>
      </c>
    </row>
    <row r="233" spans="1:5" x14ac:dyDescent="0.25">
      <c r="A233">
        <v>232</v>
      </c>
      <c r="E233" s="4">
        <v>4</v>
      </c>
    </row>
    <row r="234" spans="1:5" x14ac:dyDescent="0.25">
      <c r="A234">
        <v>233</v>
      </c>
      <c r="E234" s="4">
        <v>4</v>
      </c>
    </row>
    <row r="235" spans="1:5" x14ac:dyDescent="0.25">
      <c r="A235">
        <v>234</v>
      </c>
      <c r="B235" s="3">
        <v>1</v>
      </c>
      <c r="E235" s="4">
        <v>4</v>
      </c>
    </row>
    <row r="236" spans="1:5" x14ac:dyDescent="0.25">
      <c r="A236">
        <v>235</v>
      </c>
      <c r="B236" s="3">
        <v>1</v>
      </c>
    </row>
    <row r="237" spans="1:5" x14ac:dyDescent="0.25">
      <c r="A237">
        <v>236</v>
      </c>
      <c r="B237" s="3">
        <v>1</v>
      </c>
    </row>
    <row r="238" spans="1:5" x14ac:dyDescent="0.25">
      <c r="A238">
        <v>237</v>
      </c>
      <c r="B238" s="3">
        <v>1</v>
      </c>
    </row>
    <row r="239" spans="1:5" x14ac:dyDescent="0.25">
      <c r="A239">
        <v>238</v>
      </c>
      <c r="B239" s="3">
        <v>1</v>
      </c>
    </row>
    <row r="240" spans="1:5" x14ac:dyDescent="0.25">
      <c r="A240">
        <v>239</v>
      </c>
      <c r="B240" s="3">
        <v>1</v>
      </c>
    </row>
    <row r="241" spans="1:5" x14ac:dyDescent="0.25">
      <c r="A241">
        <v>240</v>
      </c>
      <c r="B241" s="3">
        <v>1</v>
      </c>
    </row>
    <row r="242" spans="1:5" x14ac:dyDescent="0.25">
      <c r="A242">
        <v>241</v>
      </c>
      <c r="B242" s="3">
        <v>1</v>
      </c>
    </row>
    <row r="243" spans="1:5" x14ac:dyDescent="0.25">
      <c r="A243">
        <v>242</v>
      </c>
      <c r="C243" s="2">
        <v>2</v>
      </c>
    </row>
    <row r="244" spans="1:5" x14ac:dyDescent="0.25">
      <c r="A244">
        <v>243</v>
      </c>
      <c r="C244" s="2">
        <v>2</v>
      </c>
    </row>
    <row r="245" spans="1:5" x14ac:dyDescent="0.25">
      <c r="A245">
        <v>244</v>
      </c>
      <c r="C245" s="2">
        <v>2</v>
      </c>
    </row>
    <row r="246" spans="1:5" x14ac:dyDescent="0.25">
      <c r="A246">
        <v>245</v>
      </c>
      <c r="C246" s="2">
        <v>2</v>
      </c>
    </row>
    <row r="247" spans="1:5" x14ac:dyDescent="0.25">
      <c r="A247">
        <v>246</v>
      </c>
      <c r="C247" s="2">
        <v>2</v>
      </c>
      <c r="D247" s="5">
        <v>3</v>
      </c>
    </row>
    <row r="248" spans="1:5" x14ac:dyDescent="0.25">
      <c r="A248">
        <v>247</v>
      </c>
      <c r="C248" s="2">
        <v>2</v>
      </c>
      <c r="D248" s="5">
        <v>3</v>
      </c>
    </row>
    <row r="249" spans="1:5" x14ac:dyDescent="0.25">
      <c r="A249">
        <v>248</v>
      </c>
      <c r="C249" s="2">
        <v>2</v>
      </c>
      <c r="D249" s="5">
        <v>3</v>
      </c>
      <c r="E249" s="4">
        <v>4</v>
      </c>
    </row>
    <row r="250" spans="1:5" x14ac:dyDescent="0.25">
      <c r="A250">
        <v>249</v>
      </c>
      <c r="D250" s="5">
        <v>3</v>
      </c>
      <c r="E250" s="4">
        <v>4</v>
      </c>
    </row>
    <row r="251" spans="1:5" x14ac:dyDescent="0.25">
      <c r="A251">
        <v>250</v>
      </c>
      <c r="D251" s="5">
        <v>3</v>
      </c>
      <c r="E251" s="4">
        <v>4</v>
      </c>
    </row>
    <row r="252" spans="1:5" x14ac:dyDescent="0.25">
      <c r="A252">
        <v>251</v>
      </c>
      <c r="D252" s="5">
        <v>3</v>
      </c>
      <c r="E252" s="4">
        <v>4</v>
      </c>
    </row>
    <row r="253" spans="1:5" x14ac:dyDescent="0.25">
      <c r="A253">
        <v>252</v>
      </c>
      <c r="D253" s="5">
        <v>3</v>
      </c>
      <c r="E253" s="4">
        <v>4</v>
      </c>
    </row>
    <row r="254" spans="1:5" x14ac:dyDescent="0.25">
      <c r="A254">
        <v>253</v>
      </c>
      <c r="E254" s="4">
        <v>4</v>
      </c>
    </row>
    <row r="255" spans="1:5" x14ac:dyDescent="0.25">
      <c r="A255">
        <v>254</v>
      </c>
      <c r="E255" s="4">
        <v>4</v>
      </c>
    </row>
    <row r="256" spans="1:5" x14ac:dyDescent="0.25">
      <c r="A256">
        <v>255</v>
      </c>
    </row>
    <row r="257" spans="1:5" x14ac:dyDescent="0.25">
      <c r="A257">
        <v>256</v>
      </c>
    </row>
    <row r="258" spans="1:5" x14ac:dyDescent="0.25">
      <c r="A258">
        <v>257</v>
      </c>
    </row>
    <row r="259" spans="1:5" x14ac:dyDescent="0.25">
      <c r="A259">
        <v>258</v>
      </c>
    </row>
    <row r="260" spans="1:5" x14ac:dyDescent="0.25">
      <c r="A260">
        <v>259</v>
      </c>
    </row>
    <row r="261" spans="1:5" x14ac:dyDescent="0.25">
      <c r="A261">
        <v>260</v>
      </c>
      <c r="B261" s="3">
        <v>1</v>
      </c>
    </row>
    <row r="262" spans="1:5" x14ac:dyDescent="0.25">
      <c r="A262">
        <v>261</v>
      </c>
      <c r="B262" s="3">
        <v>1</v>
      </c>
    </row>
    <row r="263" spans="1:5" x14ac:dyDescent="0.25">
      <c r="A263">
        <v>262</v>
      </c>
      <c r="B263" s="3">
        <v>1</v>
      </c>
    </row>
    <row r="264" spans="1:5" x14ac:dyDescent="0.25">
      <c r="A264">
        <v>263</v>
      </c>
      <c r="B264" s="3">
        <v>1</v>
      </c>
      <c r="C264" s="2">
        <v>2</v>
      </c>
    </row>
    <row r="265" spans="1:5" x14ac:dyDescent="0.25">
      <c r="A265">
        <v>264</v>
      </c>
      <c r="B265" s="3">
        <v>1</v>
      </c>
      <c r="C265" s="2">
        <v>2</v>
      </c>
    </row>
    <row r="266" spans="1:5" x14ac:dyDescent="0.25">
      <c r="A266">
        <v>265</v>
      </c>
      <c r="B266" s="3">
        <v>1</v>
      </c>
      <c r="C266" s="2">
        <v>2</v>
      </c>
    </row>
    <row r="267" spans="1:5" x14ac:dyDescent="0.25">
      <c r="A267">
        <v>266</v>
      </c>
      <c r="B267" s="3">
        <v>1</v>
      </c>
      <c r="C267" s="2">
        <v>2</v>
      </c>
    </row>
    <row r="268" spans="1:5" x14ac:dyDescent="0.25">
      <c r="A268">
        <v>267</v>
      </c>
      <c r="B268" s="3">
        <v>1</v>
      </c>
      <c r="C268" s="2">
        <v>2</v>
      </c>
    </row>
    <row r="269" spans="1:5" x14ac:dyDescent="0.25">
      <c r="A269">
        <v>268</v>
      </c>
      <c r="C269" s="2">
        <v>2</v>
      </c>
    </row>
    <row r="270" spans="1:5" x14ac:dyDescent="0.25">
      <c r="A270">
        <v>269</v>
      </c>
      <c r="C270" s="2">
        <v>2</v>
      </c>
    </row>
    <row r="271" spans="1:5" x14ac:dyDescent="0.25">
      <c r="A271">
        <v>270</v>
      </c>
      <c r="D271" s="5">
        <v>3</v>
      </c>
      <c r="E271" s="4">
        <v>4</v>
      </c>
    </row>
    <row r="272" spans="1:5" x14ac:dyDescent="0.25">
      <c r="A272">
        <v>271</v>
      </c>
      <c r="D272" s="5">
        <v>3</v>
      </c>
      <c r="E272" s="4">
        <v>4</v>
      </c>
    </row>
    <row r="273" spans="1:5" x14ac:dyDescent="0.25">
      <c r="A273">
        <v>272</v>
      </c>
      <c r="D273" s="5">
        <v>3</v>
      </c>
      <c r="E273" s="4">
        <v>4</v>
      </c>
    </row>
    <row r="274" spans="1:5" x14ac:dyDescent="0.25">
      <c r="A274">
        <v>273</v>
      </c>
      <c r="D274" s="5">
        <v>3</v>
      </c>
      <c r="E274" s="4">
        <v>4</v>
      </c>
    </row>
    <row r="275" spans="1:5" x14ac:dyDescent="0.25">
      <c r="A275">
        <v>274</v>
      </c>
      <c r="D275" s="5">
        <v>3</v>
      </c>
      <c r="E275" s="4">
        <v>4</v>
      </c>
    </row>
    <row r="276" spans="1:5" x14ac:dyDescent="0.25">
      <c r="A276">
        <v>275</v>
      </c>
      <c r="D276" s="5">
        <v>3</v>
      </c>
      <c r="E276" s="4">
        <v>4</v>
      </c>
    </row>
    <row r="277" spans="1:5" x14ac:dyDescent="0.25">
      <c r="A277">
        <v>276</v>
      </c>
      <c r="D277" s="5">
        <v>3</v>
      </c>
      <c r="E277" s="4">
        <v>4</v>
      </c>
    </row>
    <row r="278" spans="1:5" x14ac:dyDescent="0.25">
      <c r="A278">
        <v>277</v>
      </c>
    </row>
    <row r="279" spans="1:5" x14ac:dyDescent="0.25">
      <c r="A279">
        <v>278</v>
      </c>
    </row>
    <row r="280" spans="1:5" x14ac:dyDescent="0.25">
      <c r="A280">
        <v>279</v>
      </c>
    </row>
    <row r="281" spans="1:5" x14ac:dyDescent="0.25">
      <c r="A281">
        <v>280</v>
      </c>
    </row>
    <row r="282" spans="1:5" x14ac:dyDescent="0.25">
      <c r="A282">
        <v>281</v>
      </c>
    </row>
    <row r="283" spans="1:5" x14ac:dyDescent="0.25">
      <c r="A283">
        <v>282</v>
      </c>
      <c r="B283" s="3">
        <v>1</v>
      </c>
    </row>
    <row r="284" spans="1:5" x14ac:dyDescent="0.25">
      <c r="A284">
        <v>283</v>
      </c>
      <c r="B284" s="3">
        <v>1</v>
      </c>
    </row>
    <row r="285" spans="1:5" x14ac:dyDescent="0.25">
      <c r="A285">
        <v>284</v>
      </c>
      <c r="B285" s="3">
        <v>1</v>
      </c>
    </row>
    <row r="286" spans="1:5" x14ac:dyDescent="0.25">
      <c r="A286">
        <v>285</v>
      </c>
      <c r="B286" s="3">
        <v>1</v>
      </c>
      <c r="C286" s="2">
        <v>2</v>
      </c>
    </row>
    <row r="287" spans="1:5" x14ac:dyDescent="0.25">
      <c r="A287">
        <v>286</v>
      </c>
      <c r="B287" s="3">
        <v>1</v>
      </c>
      <c r="C287" s="2">
        <v>2</v>
      </c>
    </row>
    <row r="288" spans="1:5" x14ac:dyDescent="0.25">
      <c r="A288">
        <v>287</v>
      </c>
      <c r="B288" s="3">
        <v>1</v>
      </c>
      <c r="C288" s="2">
        <v>2</v>
      </c>
    </row>
    <row r="289" spans="1:5" x14ac:dyDescent="0.25">
      <c r="A289">
        <v>288</v>
      </c>
      <c r="B289" s="3">
        <v>1</v>
      </c>
      <c r="C289" s="2">
        <v>2</v>
      </c>
    </row>
    <row r="290" spans="1:5" x14ac:dyDescent="0.25">
      <c r="A290">
        <v>289</v>
      </c>
      <c r="B290" s="3">
        <v>1</v>
      </c>
      <c r="C290" s="2">
        <v>2</v>
      </c>
    </row>
    <row r="291" spans="1:5" x14ac:dyDescent="0.25">
      <c r="A291">
        <v>290</v>
      </c>
      <c r="C291" s="2">
        <v>2</v>
      </c>
    </row>
    <row r="292" spans="1:5" x14ac:dyDescent="0.25">
      <c r="A292">
        <v>291</v>
      </c>
      <c r="C292" s="2">
        <v>2</v>
      </c>
    </row>
    <row r="293" spans="1:5" x14ac:dyDescent="0.25">
      <c r="A293">
        <v>292</v>
      </c>
      <c r="D293" s="5">
        <v>3</v>
      </c>
    </row>
    <row r="294" spans="1:5" x14ac:dyDescent="0.25">
      <c r="A294">
        <v>293</v>
      </c>
      <c r="D294" s="5">
        <v>3</v>
      </c>
      <c r="E294" s="4">
        <v>4</v>
      </c>
    </row>
    <row r="295" spans="1:5" x14ac:dyDescent="0.25">
      <c r="A295">
        <v>294</v>
      </c>
      <c r="D295" s="5">
        <v>3</v>
      </c>
      <c r="E295" s="4">
        <v>4</v>
      </c>
    </row>
    <row r="296" spans="1:5" x14ac:dyDescent="0.25">
      <c r="A296">
        <v>295</v>
      </c>
      <c r="D296" s="5">
        <v>3</v>
      </c>
      <c r="E296" s="4">
        <v>4</v>
      </c>
    </row>
    <row r="297" spans="1:5" x14ac:dyDescent="0.25">
      <c r="A297">
        <v>296</v>
      </c>
      <c r="D297" s="5">
        <v>3</v>
      </c>
      <c r="E297" s="4">
        <v>4</v>
      </c>
    </row>
    <row r="298" spans="1:5" x14ac:dyDescent="0.25">
      <c r="A298">
        <v>297</v>
      </c>
      <c r="D298" s="5">
        <v>3</v>
      </c>
      <c r="E298" s="4">
        <v>4</v>
      </c>
    </row>
    <row r="299" spans="1:5" x14ac:dyDescent="0.25">
      <c r="A299">
        <v>298</v>
      </c>
      <c r="D299" s="5">
        <v>3</v>
      </c>
      <c r="E299" s="4">
        <v>4</v>
      </c>
    </row>
    <row r="300" spans="1:5" x14ac:dyDescent="0.25">
      <c r="A300">
        <v>299</v>
      </c>
    </row>
    <row r="301" spans="1:5" x14ac:dyDescent="0.25">
      <c r="A301">
        <v>300</v>
      </c>
    </row>
    <row r="302" spans="1:5" x14ac:dyDescent="0.25">
      <c r="A302">
        <v>301</v>
      </c>
    </row>
    <row r="303" spans="1:5" x14ac:dyDescent="0.25">
      <c r="A303">
        <v>302</v>
      </c>
    </row>
    <row r="304" spans="1:5" x14ac:dyDescent="0.25">
      <c r="A304">
        <v>303</v>
      </c>
      <c r="B304" s="3">
        <v>1</v>
      </c>
    </row>
    <row r="305" spans="1:5" x14ac:dyDescent="0.25">
      <c r="A305">
        <v>304</v>
      </c>
      <c r="B305" s="3">
        <v>1</v>
      </c>
    </row>
    <row r="306" spans="1:5" x14ac:dyDescent="0.25">
      <c r="A306">
        <v>305</v>
      </c>
      <c r="B306" s="3">
        <v>1</v>
      </c>
    </row>
    <row r="307" spans="1:5" x14ac:dyDescent="0.25">
      <c r="A307">
        <v>306</v>
      </c>
      <c r="B307" s="3">
        <v>1</v>
      </c>
    </row>
    <row r="308" spans="1:5" x14ac:dyDescent="0.25">
      <c r="A308">
        <v>307</v>
      </c>
      <c r="B308" s="3">
        <v>1</v>
      </c>
      <c r="C308" s="2">
        <v>2</v>
      </c>
    </row>
    <row r="309" spans="1:5" x14ac:dyDescent="0.25">
      <c r="A309">
        <v>308</v>
      </c>
      <c r="B309" s="3">
        <v>1</v>
      </c>
      <c r="C309" s="2">
        <v>2</v>
      </c>
    </row>
    <row r="310" spans="1:5" x14ac:dyDescent="0.25">
      <c r="A310">
        <v>309</v>
      </c>
      <c r="B310" s="3">
        <v>1</v>
      </c>
      <c r="C310" s="2">
        <v>2</v>
      </c>
    </row>
    <row r="311" spans="1:5" x14ac:dyDescent="0.25">
      <c r="A311">
        <v>310</v>
      </c>
      <c r="B311" s="3">
        <v>1</v>
      </c>
      <c r="C311" s="2">
        <v>2</v>
      </c>
    </row>
    <row r="312" spans="1:5" x14ac:dyDescent="0.25">
      <c r="A312">
        <v>311</v>
      </c>
      <c r="C312" s="2">
        <v>2</v>
      </c>
    </row>
    <row r="313" spans="1:5" x14ac:dyDescent="0.25">
      <c r="A313">
        <v>312</v>
      </c>
      <c r="C313" s="2">
        <v>2</v>
      </c>
    </row>
    <row r="314" spans="1:5" x14ac:dyDescent="0.25">
      <c r="A314">
        <v>313</v>
      </c>
    </row>
    <row r="315" spans="1:5" x14ac:dyDescent="0.25">
      <c r="A315">
        <v>314</v>
      </c>
    </row>
    <row r="316" spans="1:5" x14ac:dyDescent="0.25">
      <c r="A316">
        <v>315</v>
      </c>
      <c r="D316" s="5">
        <v>3</v>
      </c>
      <c r="E316" s="4">
        <v>4</v>
      </c>
    </row>
    <row r="317" spans="1:5" x14ac:dyDescent="0.25">
      <c r="A317">
        <v>316</v>
      </c>
      <c r="D317" s="5">
        <v>3</v>
      </c>
      <c r="E317" s="4">
        <v>4</v>
      </c>
    </row>
    <row r="318" spans="1:5" x14ac:dyDescent="0.25">
      <c r="A318">
        <v>317</v>
      </c>
      <c r="D318" s="5">
        <v>3</v>
      </c>
      <c r="E318" s="4">
        <v>4</v>
      </c>
    </row>
    <row r="319" spans="1:5" x14ac:dyDescent="0.25">
      <c r="A319">
        <v>318</v>
      </c>
      <c r="D319" s="5">
        <v>3</v>
      </c>
      <c r="E319" s="4">
        <v>4</v>
      </c>
    </row>
    <row r="320" spans="1:5" x14ac:dyDescent="0.25">
      <c r="A320">
        <v>319</v>
      </c>
      <c r="D320" s="5">
        <v>3</v>
      </c>
      <c r="E320" s="4">
        <v>4</v>
      </c>
    </row>
    <row r="321" spans="1:5" x14ac:dyDescent="0.25">
      <c r="A321">
        <v>320</v>
      </c>
      <c r="D321" s="5">
        <v>3</v>
      </c>
      <c r="E321" s="4">
        <v>4</v>
      </c>
    </row>
    <row r="322" spans="1:5" x14ac:dyDescent="0.25">
      <c r="A322">
        <v>321</v>
      </c>
    </row>
    <row r="323" spans="1:5" x14ac:dyDescent="0.25">
      <c r="A323">
        <v>322</v>
      </c>
    </row>
    <row r="324" spans="1:5" x14ac:dyDescent="0.25">
      <c r="A324">
        <v>323</v>
      </c>
      <c r="B324" s="3">
        <v>1</v>
      </c>
    </row>
    <row r="325" spans="1:5" x14ac:dyDescent="0.25">
      <c r="A325">
        <v>324</v>
      </c>
      <c r="B325" s="3">
        <v>1</v>
      </c>
    </row>
    <row r="326" spans="1:5" x14ac:dyDescent="0.25">
      <c r="A326">
        <v>325</v>
      </c>
      <c r="B326" s="3">
        <v>1</v>
      </c>
    </row>
    <row r="327" spans="1:5" x14ac:dyDescent="0.25">
      <c r="A327">
        <v>326</v>
      </c>
      <c r="B327" s="3">
        <v>1</v>
      </c>
    </row>
    <row r="328" spans="1:5" x14ac:dyDescent="0.25">
      <c r="A328">
        <v>327</v>
      </c>
      <c r="B328" s="3">
        <v>1</v>
      </c>
    </row>
    <row r="329" spans="1:5" x14ac:dyDescent="0.25">
      <c r="A329">
        <v>328</v>
      </c>
      <c r="B329" s="3">
        <v>1</v>
      </c>
      <c r="C329" s="2">
        <v>2</v>
      </c>
    </row>
    <row r="330" spans="1:5" x14ac:dyDescent="0.25">
      <c r="A330">
        <v>329</v>
      </c>
      <c r="B330" s="3">
        <v>1</v>
      </c>
      <c r="C330" s="2">
        <v>2</v>
      </c>
    </row>
    <row r="331" spans="1:5" x14ac:dyDescent="0.25">
      <c r="A331">
        <v>330</v>
      </c>
      <c r="B331" s="3">
        <v>1</v>
      </c>
      <c r="C331" s="2">
        <v>2</v>
      </c>
    </row>
    <row r="332" spans="1:5" x14ac:dyDescent="0.25">
      <c r="A332">
        <v>331</v>
      </c>
      <c r="B332" s="3">
        <v>1</v>
      </c>
      <c r="C332" s="2">
        <v>2</v>
      </c>
    </row>
    <row r="333" spans="1:5" x14ac:dyDescent="0.25">
      <c r="A333">
        <v>332</v>
      </c>
      <c r="C333" s="2">
        <v>2</v>
      </c>
    </row>
    <row r="334" spans="1:5" x14ac:dyDescent="0.25">
      <c r="A334">
        <v>333</v>
      </c>
      <c r="C334" s="2">
        <v>2</v>
      </c>
    </row>
    <row r="335" spans="1:5" x14ac:dyDescent="0.25">
      <c r="A335">
        <v>334</v>
      </c>
      <c r="D335" s="5">
        <v>3</v>
      </c>
    </row>
    <row r="336" spans="1:5" x14ac:dyDescent="0.25">
      <c r="A336">
        <v>335</v>
      </c>
      <c r="D336" s="5">
        <v>3</v>
      </c>
      <c r="E336" s="4">
        <v>4</v>
      </c>
    </row>
    <row r="337" spans="1:5" x14ac:dyDescent="0.25">
      <c r="A337">
        <v>336</v>
      </c>
      <c r="D337" s="5">
        <v>3</v>
      </c>
      <c r="E337" s="4">
        <v>4</v>
      </c>
    </row>
    <row r="338" spans="1:5" x14ac:dyDescent="0.25">
      <c r="A338">
        <v>337</v>
      </c>
      <c r="D338" s="5">
        <v>3</v>
      </c>
      <c r="E338" s="4">
        <v>4</v>
      </c>
    </row>
    <row r="339" spans="1:5" x14ac:dyDescent="0.25">
      <c r="A339">
        <v>338</v>
      </c>
      <c r="D339" s="5">
        <v>3</v>
      </c>
      <c r="E339" s="4">
        <v>4</v>
      </c>
    </row>
    <row r="340" spans="1:5" x14ac:dyDescent="0.25">
      <c r="A340">
        <v>339</v>
      </c>
      <c r="D340" s="5">
        <v>3</v>
      </c>
      <c r="E340" s="4">
        <v>4</v>
      </c>
    </row>
    <row r="341" spans="1:5" x14ac:dyDescent="0.25">
      <c r="A341">
        <v>340</v>
      </c>
      <c r="D341" s="5">
        <v>3</v>
      </c>
      <c r="E341" s="4">
        <v>4</v>
      </c>
    </row>
    <row r="342" spans="1:5" x14ac:dyDescent="0.25">
      <c r="A342">
        <v>341</v>
      </c>
      <c r="D342" s="5">
        <v>3</v>
      </c>
      <c r="E342" s="4">
        <v>4</v>
      </c>
    </row>
    <row r="343" spans="1:5" x14ac:dyDescent="0.25">
      <c r="A343">
        <v>342</v>
      </c>
    </row>
    <row r="344" spans="1:5" x14ac:dyDescent="0.25">
      <c r="A344">
        <v>343</v>
      </c>
    </row>
    <row r="345" spans="1:5" x14ac:dyDescent="0.25">
      <c r="A345">
        <v>344</v>
      </c>
    </row>
    <row r="346" spans="1:5" x14ac:dyDescent="0.25">
      <c r="A346">
        <v>345</v>
      </c>
    </row>
    <row r="347" spans="1:5" x14ac:dyDescent="0.25">
      <c r="A347">
        <v>346</v>
      </c>
    </row>
    <row r="348" spans="1:5" x14ac:dyDescent="0.25">
      <c r="A348">
        <v>347</v>
      </c>
    </row>
    <row r="349" spans="1:5" x14ac:dyDescent="0.25">
      <c r="A349">
        <v>348</v>
      </c>
    </row>
    <row r="350" spans="1:5" x14ac:dyDescent="0.25">
      <c r="A350">
        <v>349</v>
      </c>
      <c r="B350" s="3">
        <v>1</v>
      </c>
    </row>
    <row r="351" spans="1:5" x14ac:dyDescent="0.25">
      <c r="A351">
        <v>350</v>
      </c>
      <c r="B351" s="3">
        <v>1</v>
      </c>
    </row>
    <row r="352" spans="1:5" x14ac:dyDescent="0.25">
      <c r="A352">
        <v>351</v>
      </c>
      <c r="B352" s="3">
        <v>1</v>
      </c>
    </row>
    <row r="353" spans="1:5" x14ac:dyDescent="0.25">
      <c r="A353">
        <v>352</v>
      </c>
      <c r="B353" s="3">
        <v>1</v>
      </c>
      <c r="C353" s="2">
        <v>2</v>
      </c>
    </row>
    <row r="354" spans="1:5" x14ac:dyDescent="0.25">
      <c r="A354">
        <v>353</v>
      </c>
      <c r="B354" s="3">
        <v>1</v>
      </c>
      <c r="C354" s="2">
        <v>2</v>
      </c>
    </row>
    <row r="355" spans="1:5" x14ac:dyDescent="0.25">
      <c r="A355">
        <v>354</v>
      </c>
      <c r="B355" s="3">
        <v>1</v>
      </c>
      <c r="C355" s="2">
        <v>2</v>
      </c>
    </row>
    <row r="356" spans="1:5" x14ac:dyDescent="0.25">
      <c r="A356">
        <v>355</v>
      </c>
      <c r="B356" s="3">
        <v>1</v>
      </c>
      <c r="C356" s="2">
        <v>2</v>
      </c>
    </row>
    <row r="357" spans="1:5" x14ac:dyDescent="0.25">
      <c r="A357">
        <v>356</v>
      </c>
      <c r="C357" s="2">
        <v>2</v>
      </c>
    </row>
    <row r="358" spans="1:5" x14ac:dyDescent="0.25">
      <c r="A358">
        <v>357</v>
      </c>
      <c r="C358" s="2">
        <v>2</v>
      </c>
    </row>
    <row r="359" spans="1:5" x14ac:dyDescent="0.25">
      <c r="A359">
        <v>358</v>
      </c>
    </row>
    <row r="360" spans="1:5" x14ac:dyDescent="0.25">
      <c r="A360">
        <v>359</v>
      </c>
      <c r="D360" s="5">
        <v>3</v>
      </c>
      <c r="E360" s="4">
        <v>4</v>
      </c>
    </row>
    <row r="361" spans="1:5" x14ac:dyDescent="0.25">
      <c r="A361">
        <v>360</v>
      </c>
      <c r="D361" s="5">
        <v>3</v>
      </c>
      <c r="E361" s="4">
        <v>4</v>
      </c>
    </row>
    <row r="362" spans="1:5" x14ac:dyDescent="0.25">
      <c r="A362">
        <v>361</v>
      </c>
      <c r="D362" s="5">
        <v>3</v>
      </c>
      <c r="E362" s="4">
        <v>4</v>
      </c>
    </row>
    <row r="363" spans="1:5" x14ac:dyDescent="0.25">
      <c r="A363">
        <v>362</v>
      </c>
      <c r="D363" s="5">
        <v>3</v>
      </c>
      <c r="E363" s="4">
        <v>4</v>
      </c>
    </row>
    <row r="364" spans="1:5" x14ac:dyDescent="0.25">
      <c r="A364">
        <v>363</v>
      </c>
      <c r="D364" s="5">
        <v>3</v>
      </c>
      <c r="E364" s="4">
        <v>4</v>
      </c>
    </row>
    <row r="365" spans="1:5" x14ac:dyDescent="0.25">
      <c r="A365">
        <v>364</v>
      </c>
      <c r="D365" s="5">
        <v>3</v>
      </c>
      <c r="E365" s="4">
        <v>4</v>
      </c>
    </row>
    <row r="366" spans="1:5" x14ac:dyDescent="0.25">
      <c r="A366">
        <v>365</v>
      </c>
      <c r="D366" s="5">
        <v>3</v>
      </c>
      <c r="E366" s="4">
        <v>4</v>
      </c>
    </row>
    <row r="367" spans="1:5" x14ac:dyDescent="0.25">
      <c r="A367">
        <v>366</v>
      </c>
    </row>
    <row r="368" spans="1:5" x14ac:dyDescent="0.25">
      <c r="A368">
        <v>367</v>
      </c>
    </row>
    <row r="369" spans="1:6" x14ac:dyDescent="0.25">
      <c r="A369">
        <v>368</v>
      </c>
      <c r="B369" s="3">
        <v>1</v>
      </c>
    </row>
    <row r="370" spans="1:6" x14ac:dyDescent="0.25">
      <c r="A370">
        <v>369</v>
      </c>
      <c r="B370" s="3">
        <v>1</v>
      </c>
    </row>
    <row r="371" spans="1:6" x14ac:dyDescent="0.25">
      <c r="A371">
        <v>370</v>
      </c>
      <c r="B371" s="3">
        <v>1</v>
      </c>
    </row>
    <row r="372" spans="1:6" x14ac:dyDescent="0.25">
      <c r="A372">
        <v>371</v>
      </c>
      <c r="B372" s="3">
        <v>1</v>
      </c>
    </row>
    <row r="373" spans="1:6" x14ac:dyDescent="0.25">
      <c r="A373">
        <v>372</v>
      </c>
      <c r="B373" s="3">
        <v>1</v>
      </c>
      <c r="C373" s="2">
        <v>2</v>
      </c>
    </row>
    <row r="374" spans="1:6" x14ac:dyDescent="0.25">
      <c r="A374">
        <v>373</v>
      </c>
      <c r="B374" s="3">
        <v>1</v>
      </c>
      <c r="C374" s="2">
        <v>2</v>
      </c>
    </row>
    <row r="375" spans="1:6" x14ac:dyDescent="0.25">
      <c r="A375">
        <v>374</v>
      </c>
      <c r="B375" s="3">
        <v>1</v>
      </c>
      <c r="C375" s="2">
        <v>2</v>
      </c>
    </row>
    <row r="376" spans="1:6" x14ac:dyDescent="0.25">
      <c r="A376">
        <v>375</v>
      </c>
      <c r="B376" s="3">
        <v>1</v>
      </c>
      <c r="C376" s="2">
        <v>2</v>
      </c>
    </row>
    <row r="377" spans="1:6" x14ac:dyDescent="0.25">
      <c r="A377">
        <v>376</v>
      </c>
      <c r="C377" s="2">
        <v>2</v>
      </c>
    </row>
    <row r="378" spans="1:6" x14ac:dyDescent="0.25">
      <c r="A378">
        <v>377</v>
      </c>
      <c r="C378" s="2">
        <v>2</v>
      </c>
    </row>
    <row r="379" spans="1:6" x14ac:dyDescent="0.25">
      <c r="A379">
        <v>378</v>
      </c>
      <c r="C379" s="2">
        <v>2</v>
      </c>
    </row>
    <row r="380" spans="1:6" x14ac:dyDescent="0.25">
      <c r="A380">
        <v>379</v>
      </c>
      <c r="C380" s="2">
        <v>2</v>
      </c>
    </row>
    <row r="381" spans="1:6" x14ac:dyDescent="0.25">
      <c r="A381">
        <v>380</v>
      </c>
      <c r="D381" s="5">
        <v>3</v>
      </c>
    </row>
    <row r="382" spans="1:6" x14ac:dyDescent="0.25">
      <c r="A382">
        <v>381</v>
      </c>
      <c r="D382" s="5">
        <v>3</v>
      </c>
      <c r="F382" t="s">
        <v>22</v>
      </c>
    </row>
    <row r="383" spans="1:6" x14ac:dyDescent="0.25">
      <c r="A383">
        <v>382</v>
      </c>
    </row>
    <row r="384" spans="1:6" x14ac:dyDescent="0.25">
      <c r="A384">
        <v>383</v>
      </c>
      <c r="F384" t="s">
        <v>22</v>
      </c>
    </row>
    <row r="385" spans="1:5" x14ac:dyDescent="0.25">
      <c r="A385">
        <v>384</v>
      </c>
      <c r="B385" s="3">
        <v>1</v>
      </c>
    </row>
    <row r="386" spans="1:5" x14ac:dyDescent="0.25">
      <c r="A386">
        <v>385</v>
      </c>
      <c r="B386" s="3">
        <v>1</v>
      </c>
    </row>
    <row r="387" spans="1:5" x14ac:dyDescent="0.25">
      <c r="A387">
        <v>386</v>
      </c>
      <c r="B387" s="3">
        <v>1</v>
      </c>
      <c r="E387" s="4">
        <v>4</v>
      </c>
    </row>
    <row r="388" spans="1:5" x14ac:dyDescent="0.25">
      <c r="A388">
        <v>387</v>
      </c>
      <c r="B388" s="3">
        <v>1</v>
      </c>
      <c r="E388" s="4">
        <v>4</v>
      </c>
    </row>
    <row r="389" spans="1:5" x14ac:dyDescent="0.25">
      <c r="A389">
        <v>388</v>
      </c>
      <c r="B389" s="3">
        <v>1</v>
      </c>
      <c r="E389" s="4">
        <v>4</v>
      </c>
    </row>
    <row r="390" spans="1:5" x14ac:dyDescent="0.25">
      <c r="A390">
        <v>389</v>
      </c>
      <c r="B390" s="3">
        <v>1</v>
      </c>
      <c r="E390" s="4">
        <v>4</v>
      </c>
    </row>
    <row r="391" spans="1:5" x14ac:dyDescent="0.25">
      <c r="A391">
        <v>390</v>
      </c>
      <c r="B391" s="3">
        <v>1</v>
      </c>
      <c r="E391" s="4">
        <v>4</v>
      </c>
    </row>
    <row r="392" spans="1:5" x14ac:dyDescent="0.25">
      <c r="A392">
        <v>391</v>
      </c>
      <c r="B392" s="3">
        <v>1</v>
      </c>
      <c r="E392" s="4">
        <v>4</v>
      </c>
    </row>
    <row r="393" spans="1:5" x14ac:dyDescent="0.25">
      <c r="A393">
        <v>392</v>
      </c>
      <c r="B393" s="3">
        <v>1</v>
      </c>
      <c r="E393" s="4">
        <v>4</v>
      </c>
    </row>
    <row r="394" spans="1:5" x14ac:dyDescent="0.25">
      <c r="A394">
        <v>393</v>
      </c>
      <c r="B394" s="3">
        <v>1</v>
      </c>
      <c r="E394" s="4">
        <v>4</v>
      </c>
    </row>
    <row r="395" spans="1:5" x14ac:dyDescent="0.25">
      <c r="A395">
        <v>394</v>
      </c>
      <c r="B395" s="3">
        <v>1</v>
      </c>
      <c r="E395" s="4">
        <v>4</v>
      </c>
    </row>
    <row r="396" spans="1:5" x14ac:dyDescent="0.25">
      <c r="A396">
        <v>395</v>
      </c>
      <c r="E396" s="4">
        <v>4</v>
      </c>
    </row>
    <row r="397" spans="1:5" x14ac:dyDescent="0.25">
      <c r="A397">
        <v>396</v>
      </c>
      <c r="D397" s="5">
        <v>3</v>
      </c>
      <c r="E397" s="4">
        <v>4</v>
      </c>
    </row>
    <row r="398" spans="1:5" x14ac:dyDescent="0.25">
      <c r="A398">
        <v>397</v>
      </c>
      <c r="D398" s="5">
        <v>3</v>
      </c>
    </row>
    <row r="399" spans="1:5" x14ac:dyDescent="0.25">
      <c r="A399">
        <v>398</v>
      </c>
      <c r="D399" s="5">
        <v>3</v>
      </c>
    </row>
    <row r="400" spans="1:5" x14ac:dyDescent="0.25">
      <c r="A400">
        <v>399</v>
      </c>
      <c r="C400" s="2">
        <v>2</v>
      </c>
      <c r="D400" s="5">
        <v>3</v>
      </c>
    </row>
    <row r="401" spans="1:5" x14ac:dyDescent="0.25">
      <c r="A401">
        <v>400</v>
      </c>
      <c r="C401" s="2">
        <v>2</v>
      </c>
      <c r="D401" s="5">
        <v>3</v>
      </c>
    </row>
    <row r="402" spans="1:5" x14ac:dyDescent="0.25">
      <c r="A402">
        <v>401</v>
      </c>
      <c r="C402" s="2">
        <v>2</v>
      </c>
      <c r="D402" s="5">
        <v>3</v>
      </c>
    </row>
    <row r="403" spans="1:5" x14ac:dyDescent="0.25">
      <c r="A403">
        <v>402</v>
      </c>
      <c r="C403" s="2">
        <v>2</v>
      </c>
      <c r="D403" s="5">
        <v>3</v>
      </c>
    </row>
    <row r="404" spans="1:5" x14ac:dyDescent="0.25">
      <c r="A404">
        <v>403</v>
      </c>
      <c r="C404" s="2">
        <v>2</v>
      </c>
      <c r="D404" s="5">
        <v>3</v>
      </c>
    </row>
    <row r="405" spans="1:5" x14ac:dyDescent="0.25">
      <c r="A405">
        <v>404</v>
      </c>
      <c r="C405" s="2">
        <v>2</v>
      </c>
    </row>
    <row r="406" spans="1:5" x14ac:dyDescent="0.25">
      <c r="A406">
        <v>405</v>
      </c>
      <c r="C406" s="2">
        <v>2</v>
      </c>
    </row>
    <row r="407" spans="1:5" x14ac:dyDescent="0.25">
      <c r="A407">
        <v>406</v>
      </c>
      <c r="C407" s="2">
        <v>2</v>
      </c>
    </row>
    <row r="408" spans="1:5" x14ac:dyDescent="0.25">
      <c r="A408">
        <v>407</v>
      </c>
      <c r="C408" s="2">
        <v>2</v>
      </c>
    </row>
    <row r="409" spans="1:5" x14ac:dyDescent="0.25">
      <c r="A409">
        <v>408</v>
      </c>
      <c r="B409" s="3">
        <v>1</v>
      </c>
      <c r="C409" s="2">
        <v>2</v>
      </c>
    </row>
    <row r="410" spans="1:5" x14ac:dyDescent="0.25">
      <c r="A410">
        <v>409</v>
      </c>
      <c r="B410" s="3">
        <v>1</v>
      </c>
    </row>
    <row r="411" spans="1:5" x14ac:dyDescent="0.25">
      <c r="A411">
        <v>410</v>
      </c>
      <c r="B411" s="3">
        <v>1</v>
      </c>
    </row>
    <row r="412" spans="1:5" x14ac:dyDescent="0.25">
      <c r="A412">
        <v>411</v>
      </c>
      <c r="B412" s="3">
        <v>1</v>
      </c>
    </row>
    <row r="413" spans="1:5" x14ac:dyDescent="0.25">
      <c r="A413">
        <v>412</v>
      </c>
      <c r="B413" s="3">
        <v>1</v>
      </c>
    </row>
    <row r="414" spans="1:5" x14ac:dyDescent="0.25">
      <c r="A414">
        <v>413</v>
      </c>
      <c r="B414" s="3">
        <v>1</v>
      </c>
      <c r="E414" s="4">
        <v>4</v>
      </c>
    </row>
    <row r="415" spans="1:5" x14ac:dyDescent="0.25">
      <c r="A415">
        <v>414</v>
      </c>
      <c r="B415" s="3">
        <v>1</v>
      </c>
      <c r="E415" s="4">
        <v>4</v>
      </c>
    </row>
    <row r="416" spans="1:5" x14ac:dyDescent="0.25">
      <c r="A416">
        <v>415</v>
      </c>
      <c r="B416" s="3">
        <v>1</v>
      </c>
      <c r="E416" s="4">
        <v>4</v>
      </c>
    </row>
    <row r="417" spans="1:5" x14ac:dyDescent="0.25">
      <c r="A417">
        <v>416</v>
      </c>
      <c r="B417" s="3">
        <v>1</v>
      </c>
      <c r="D417" s="5">
        <v>3</v>
      </c>
      <c r="E417" s="4">
        <v>4</v>
      </c>
    </row>
    <row r="418" spans="1:5" x14ac:dyDescent="0.25">
      <c r="A418">
        <v>417</v>
      </c>
      <c r="D418" s="5">
        <v>3</v>
      </c>
      <c r="E418" s="4">
        <v>4</v>
      </c>
    </row>
    <row r="419" spans="1:5" x14ac:dyDescent="0.25">
      <c r="A419">
        <v>418</v>
      </c>
      <c r="D419" s="5">
        <v>3</v>
      </c>
      <c r="E419" s="4">
        <v>4</v>
      </c>
    </row>
    <row r="420" spans="1:5" x14ac:dyDescent="0.25">
      <c r="A420">
        <v>419</v>
      </c>
      <c r="D420" s="5">
        <v>3</v>
      </c>
      <c r="E420" s="4">
        <v>4</v>
      </c>
    </row>
    <row r="421" spans="1:5" x14ac:dyDescent="0.25">
      <c r="A421">
        <v>420</v>
      </c>
      <c r="D421" s="5">
        <v>3</v>
      </c>
      <c r="E421" s="4">
        <v>4</v>
      </c>
    </row>
    <row r="422" spans="1:5" x14ac:dyDescent="0.25">
      <c r="A422">
        <v>421</v>
      </c>
      <c r="D422" s="5">
        <v>3</v>
      </c>
      <c r="E422" s="4">
        <v>4</v>
      </c>
    </row>
    <row r="423" spans="1:5" x14ac:dyDescent="0.25">
      <c r="A423">
        <v>422</v>
      </c>
      <c r="D423" s="5">
        <v>3</v>
      </c>
    </row>
    <row r="424" spans="1:5" x14ac:dyDescent="0.25">
      <c r="A424">
        <v>423</v>
      </c>
      <c r="D424" s="5">
        <v>3</v>
      </c>
    </row>
    <row r="425" spans="1:5" x14ac:dyDescent="0.25">
      <c r="A425">
        <v>424</v>
      </c>
    </row>
    <row r="426" spans="1:5" x14ac:dyDescent="0.25">
      <c r="A426">
        <v>425</v>
      </c>
    </row>
    <row r="427" spans="1:5" x14ac:dyDescent="0.25">
      <c r="A427">
        <v>426</v>
      </c>
    </row>
    <row r="428" spans="1:5" x14ac:dyDescent="0.25">
      <c r="A428">
        <v>427</v>
      </c>
      <c r="C428" s="2">
        <v>2</v>
      </c>
    </row>
    <row r="429" spans="1:5" x14ac:dyDescent="0.25">
      <c r="A429">
        <v>428</v>
      </c>
      <c r="C429" s="2">
        <v>2</v>
      </c>
    </row>
    <row r="430" spans="1:5" x14ac:dyDescent="0.25">
      <c r="A430">
        <v>429</v>
      </c>
      <c r="C430" s="2">
        <v>2</v>
      </c>
    </row>
    <row r="431" spans="1:5" x14ac:dyDescent="0.25">
      <c r="A431">
        <v>430</v>
      </c>
      <c r="B431" s="3">
        <v>1</v>
      </c>
      <c r="C431" s="2">
        <v>2</v>
      </c>
    </row>
    <row r="432" spans="1:5" x14ac:dyDescent="0.25">
      <c r="A432">
        <v>431</v>
      </c>
      <c r="B432" s="3">
        <v>1</v>
      </c>
      <c r="C432" s="2">
        <v>2</v>
      </c>
    </row>
    <row r="433" spans="1:5" x14ac:dyDescent="0.25">
      <c r="A433">
        <v>432</v>
      </c>
      <c r="B433" s="3">
        <v>1</v>
      </c>
      <c r="C433" s="2">
        <v>2</v>
      </c>
    </row>
    <row r="434" spans="1:5" x14ac:dyDescent="0.25">
      <c r="A434">
        <v>433</v>
      </c>
      <c r="B434" s="3">
        <v>1</v>
      </c>
      <c r="C434" s="2">
        <v>2</v>
      </c>
    </row>
    <row r="435" spans="1:5" x14ac:dyDescent="0.25">
      <c r="A435">
        <v>434</v>
      </c>
      <c r="B435" s="3">
        <v>1</v>
      </c>
    </row>
    <row r="436" spans="1:5" x14ac:dyDescent="0.25">
      <c r="A436">
        <v>435</v>
      </c>
      <c r="B436" s="3">
        <v>1</v>
      </c>
    </row>
    <row r="437" spans="1:5" x14ac:dyDescent="0.25">
      <c r="A437">
        <v>436</v>
      </c>
      <c r="B437" s="3">
        <v>1</v>
      </c>
      <c r="D437" s="5">
        <v>3</v>
      </c>
      <c r="E437" s="4">
        <v>4</v>
      </c>
    </row>
    <row r="438" spans="1:5" x14ac:dyDescent="0.25">
      <c r="A438">
        <v>437</v>
      </c>
      <c r="D438" s="5">
        <v>3</v>
      </c>
      <c r="E438" s="4">
        <v>4</v>
      </c>
    </row>
    <row r="439" spans="1:5" x14ac:dyDescent="0.25">
      <c r="A439">
        <v>438</v>
      </c>
      <c r="D439" s="5">
        <v>3</v>
      </c>
      <c r="E439" s="4">
        <v>4</v>
      </c>
    </row>
    <row r="440" spans="1:5" x14ac:dyDescent="0.25">
      <c r="A440">
        <v>439</v>
      </c>
      <c r="D440" s="5">
        <v>3</v>
      </c>
      <c r="E440" s="4">
        <v>4</v>
      </c>
    </row>
    <row r="441" spans="1:5" x14ac:dyDescent="0.25">
      <c r="A441">
        <v>440</v>
      </c>
      <c r="D441" s="5">
        <v>3</v>
      </c>
      <c r="E441" s="4">
        <v>4</v>
      </c>
    </row>
    <row r="442" spans="1:5" x14ac:dyDescent="0.25">
      <c r="A442">
        <v>441</v>
      </c>
      <c r="D442" s="5">
        <v>3</v>
      </c>
      <c r="E442" s="4">
        <v>4</v>
      </c>
    </row>
    <row r="443" spans="1:5" x14ac:dyDescent="0.25">
      <c r="A443">
        <v>442</v>
      </c>
      <c r="D443" s="5">
        <v>3</v>
      </c>
      <c r="E443" s="4">
        <v>4</v>
      </c>
    </row>
    <row r="444" spans="1:5" x14ac:dyDescent="0.25">
      <c r="A444">
        <v>443</v>
      </c>
    </row>
    <row r="445" spans="1:5" x14ac:dyDescent="0.25">
      <c r="A445">
        <v>444</v>
      </c>
    </row>
    <row r="446" spans="1:5" x14ac:dyDescent="0.25">
      <c r="A446">
        <v>445</v>
      </c>
    </row>
    <row r="447" spans="1:5" x14ac:dyDescent="0.25">
      <c r="A447">
        <v>446</v>
      </c>
    </row>
    <row r="448" spans="1:5" x14ac:dyDescent="0.25">
      <c r="A448">
        <v>447</v>
      </c>
    </row>
    <row r="449" spans="1:5" x14ac:dyDescent="0.25">
      <c r="A449">
        <v>448</v>
      </c>
    </row>
    <row r="450" spans="1:5" x14ac:dyDescent="0.25">
      <c r="A450">
        <v>449</v>
      </c>
    </row>
    <row r="451" spans="1:5" x14ac:dyDescent="0.25">
      <c r="A451">
        <v>450</v>
      </c>
    </row>
    <row r="452" spans="1:5" x14ac:dyDescent="0.25">
      <c r="A452">
        <v>451</v>
      </c>
      <c r="B452" s="3">
        <v>1</v>
      </c>
    </row>
    <row r="453" spans="1:5" x14ac:dyDescent="0.25">
      <c r="A453">
        <v>452</v>
      </c>
      <c r="B453" s="3">
        <v>1</v>
      </c>
    </row>
    <row r="454" spans="1:5" x14ac:dyDescent="0.25">
      <c r="A454">
        <v>453</v>
      </c>
      <c r="B454" s="3">
        <v>1</v>
      </c>
    </row>
    <row r="455" spans="1:5" x14ac:dyDescent="0.25">
      <c r="A455">
        <v>454</v>
      </c>
      <c r="B455" s="3">
        <v>1</v>
      </c>
      <c r="C455" s="2">
        <v>2</v>
      </c>
    </row>
    <row r="456" spans="1:5" x14ac:dyDescent="0.25">
      <c r="A456">
        <v>455</v>
      </c>
      <c r="B456" s="3">
        <v>1</v>
      </c>
      <c r="C456" s="2">
        <v>2</v>
      </c>
    </row>
    <row r="457" spans="1:5" x14ac:dyDescent="0.25">
      <c r="A457">
        <v>456</v>
      </c>
      <c r="B457" s="3">
        <v>1</v>
      </c>
      <c r="C457" s="2">
        <v>2</v>
      </c>
    </row>
    <row r="458" spans="1:5" x14ac:dyDescent="0.25">
      <c r="A458">
        <v>457</v>
      </c>
      <c r="C458" s="2">
        <v>2</v>
      </c>
      <c r="D458" s="5">
        <v>3</v>
      </c>
      <c r="E458" s="4">
        <v>4</v>
      </c>
    </row>
    <row r="459" spans="1:5" x14ac:dyDescent="0.25">
      <c r="A459">
        <v>458</v>
      </c>
      <c r="D459" s="5">
        <v>3</v>
      </c>
      <c r="E459" s="4">
        <v>4</v>
      </c>
    </row>
    <row r="460" spans="1:5" x14ac:dyDescent="0.25">
      <c r="A460">
        <v>459</v>
      </c>
      <c r="D460" s="5">
        <v>3</v>
      </c>
      <c r="E460" s="4">
        <v>4</v>
      </c>
    </row>
    <row r="461" spans="1:5" x14ac:dyDescent="0.25">
      <c r="A461">
        <v>460</v>
      </c>
      <c r="D461" s="5">
        <v>3</v>
      </c>
      <c r="E461" s="4">
        <v>4</v>
      </c>
    </row>
    <row r="462" spans="1:5" x14ac:dyDescent="0.25">
      <c r="A462">
        <v>461</v>
      </c>
      <c r="D462" s="5">
        <v>3</v>
      </c>
      <c r="E462" s="4">
        <v>4</v>
      </c>
    </row>
    <row r="463" spans="1:5" x14ac:dyDescent="0.25">
      <c r="A463">
        <v>462</v>
      </c>
      <c r="D463" s="5">
        <v>3</v>
      </c>
      <c r="E463" s="4">
        <v>4</v>
      </c>
    </row>
    <row r="464" spans="1:5" x14ac:dyDescent="0.25">
      <c r="A464">
        <v>463</v>
      </c>
      <c r="D464" s="5">
        <v>3</v>
      </c>
      <c r="E464" s="4">
        <v>4</v>
      </c>
    </row>
    <row r="465" spans="1:5" x14ac:dyDescent="0.25">
      <c r="A465">
        <v>464</v>
      </c>
    </row>
    <row r="466" spans="1:5" x14ac:dyDescent="0.25">
      <c r="A466">
        <v>465</v>
      </c>
    </row>
    <row r="467" spans="1:5" x14ac:dyDescent="0.25">
      <c r="A467">
        <v>466</v>
      </c>
    </row>
    <row r="468" spans="1:5" x14ac:dyDescent="0.25">
      <c r="A468">
        <v>467</v>
      </c>
    </row>
    <row r="469" spans="1:5" x14ac:dyDescent="0.25">
      <c r="A469">
        <v>468</v>
      </c>
    </row>
    <row r="470" spans="1:5" x14ac:dyDescent="0.25">
      <c r="A470">
        <v>469</v>
      </c>
    </row>
    <row r="471" spans="1:5" x14ac:dyDescent="0.25">
      <c r="A471">
        <v>470</v>
      </c>
    </row>
    <row r="472" spans="1:5" x14ac:dyDescent="0.25">
      <c r="A472">
        <v>471</v>
      </c>
      <c r="B472" s="3">
        <v>1</v>
      </c>
    </row>
    <row r="473" spans="1:5" x14ac:dyDescent="0.25">
      <c r="A473">
        <v>472</v>
      </c>
      <c r="B473" s="3">
        <v>1</v>
      </c>
    </row>
    <row r="474" spans="1:5" x14ac:dyDescent="0.25">
      <c r="A474">
        <v>473</v>
      </c>
      <c r="B474" s="3">
        <v>1</v>
      </c>
    </row>
    <row r="475" spans="1:5" x14ac:dyDescent="0.25">
      <c r="A475">
        <v>474</v>
      </c>
      <c r="B475" s="3">
        <v>1</v>
      </c>
      <c r="C475" s="2">
        <v>2</v>
      </c>
    </row>
    <row r="476" spans="1:5" x14ac:dyDescent="0.25">
      <c r="A476">
        <v>475</v>
      </c>
      <c r="B476" s="3">
        <v>1</v>
      </c>
      <c r="C476" s="2">
        <v>2</v>
      </c>
    </row>
    <row r="477" spans="1:5" x14ac:dyDescent="0.25">
      <c r="A477">
        <v>476</v>
      </c>
      <c r="B477" s="3">
        <v>1</v>
      </c>
      <c r="C477" s="2">
        <v>2</v>
      </c>
    </row>
    <row r="478" spans="1:5" x14ac:dyDescent="0.25">
      <c r="A478">
        <v>477</v>
      </c>
      <c r="C478" s="2">
        <v>2</v>
      </c>
    </row>
    <row r="479" spans="1:5" x14ac:dyDescent="0.25">
      <c r="A479">
        <v>478</v>
      </c>
      <c r="C479" s="2">
        <v>2</v>
      </c>
    </row>
    <row r="480" spans="1:5" x14ac:dyDescent="0.25">
      <c r="A480">
        <v>479</v>
      </c>
      <c r="D480" s="5">
        <v>3</v>
      </c>
      <c r="E480" s="4">
        <v>4</v>
      </c>
    </row>
    <row r="481" spans="1:5" x14ac:dyDescent="0.25">
      <c r="A481">
        <v>480</v>
      </c>
      <c r="D481" s="5">
        <v>3</v>
      </c>
      <c r="E481" s="4">
        <v>4</v>
      </c>
    </row>
    <row r="482" spans="1:5" x14ac:dyDescent="0.25">
      <c r="A482">
        <v>481</v>
      </c>
      <c r="D482" s="5">
        <v>3</v>
      </c>
      <c r="E482" s="4">
        <v>4</v>
      </c>
    </row>
    <row r="483" spans="1:5" x14ac:dyDescent="0.25">
      <c r="A483">
        <v>482</v>
      </c>
      <c r="D483" s="5">
        <v>3</v>
      </c>
      <c r="E483" s="4">
        <v>4</v>
      </c>
    </row>
    <row r="484" spans="1:5" x14ac:dyDescent="0.25">
      <c r="A484">
        <v>483</v>
      </c>
      <c r="D484" s="5">
        <v>3</v>
      </c>
      <c r="E484" s="4">
        <v>4</v>
      </c>
    </row>
    <row r="485" spans="1:5" x14ac:dyDescent="0.25">
      <c r="A485">
        <v>484</v>
      </c>
      <c r="E485" s="4">
        <v>4</v>
      </c>
    </row>
    <row r="486" spans="1:5" x14ac:dyDescent="0.25">
      <c r="A486">
        <v>485</v>
      </c>
    </row>
    <row r="487" spans="1:5" x14ac:dyDescent="0.25">
      <c r="A487">
        <v>486</v>
      </c>
    </row>
    <row r="488" spans="1:5" x14ac:dyDescent="0.25">
      <c r="A488">
        <v>487</v>
      </c>
    </row>
    <row r="489" spans="1:5" x14ac:dyDescent="0.25">
      <c r="A489">
        <v>488</v>
      </c>
    </row>
    <row r="490" spans="1:5" x14ac:dyDescent="0.25">
      <c r="A490">
        <v>489</v>
      </c>
    </row>
    <row r="491" spans="1:5" x14ac:dyDescent="0.25">
      <c r="A491">
        <v>490</v>
      </c>
    </row>
    <row r="492" spans="1:5" x14ac:dyDescent="0.25">
      <c r="A492">
        <v>491</v>
      </c>
    </row>
    <row r="493" spans="1:5" x14ac:dyDescent="0.25">
      <c r="A493">
        <v>492</v>
      </c>
    </row>
    <row r="494" spans="1:5" x14ac:dyDescent="0.25">
      <c r="A494">
        <v>493</v>
      </c>
      <c r="B494" s="3">
        <v>1</v>
      </c>
    </row>
    <row r="495" spans="1:5" x14ac:dyDescent="0.25">
      <c r="A495">
        <v>494</v>
      </c>
      <c r="B495" s="3">
        <v>1</v>
      </c>
    </row>
    <row r="496" spans="1:5" x14ac:dyDescent="0.25">
      <c r="A496">
        <v>495</v>
      </c>
      <c r="B496" s="3">
        <v>1</v>
      </c>
      <c r="C496" s="2">
        <v>2</v>
      </c>
    </row>
    <row r="497" spans="1:5" x14ac:dyDescent="0.25">
      <c r="A497">
        <v>496</v>
      </c>
      <c r="B497" s="3">
        <v>1</v>
      </c>
      <c r="C497" s="2">
        <v>2</v>
      </c>
    </row>
    <row r="498" spans="1:5" x14ac:dyDescent="0.25">
      <c r="A498">
        <v>497</v>
      </c>
      <c r="B498" s="3">
        <v>1</v>
      </c>
      <c r="C498" s="2">
        <v>2</v>
      </c>
    </row>
    <row r="499" spans="1:5" x14ac:dyDescent="0.25">
      <c r="A499">
        <v>498</v>
      </c>
      <c r="B499" s="3">
        <v>1</v>
      </c>
      <c r="C499" s="2">
        <v>2</v>
      </c>
    </row>
    <row r="500" spans="1:5" x14ac:dyDescent="0.25">
      <c r="A500">
        <v>499</v>
      </c>
      <c r="C500" s="2">
        <v>2</v>
      </c>
    </row>
    <row r="501" spans="1:5" x14ac:dyDescent="0.25">
      <c r="A501">
        <v>500</v>
      </c>
      <c r="D501" s="5">
        <v>3</v>
      </c>
      <c r="E501" s="4">
        <v>4</v>
      </c>
    </row>
    <row r="502" spans="1:5" x14ac:dyDescent="0.25">
      <c r="A502">
        <v>501</v>
      </c>
      <c r="D502" s="5">
        <v>3</v>
      </c>
      <c r="E502" s="4">
        <v>4</v>
      </c>
    </row>
    <row r="503" spans="1:5" x14ac:dyDescent="0.25">
      <c r="A503">
        <v>502</v>
      </c>
      <c r="D503" s="5">
        <v>3</v>
      </c>
      <c r="E503" s="4">
        <v>4</v>
      </c>
    </row>
    <row r="504" spans="1:5" x14ac:dyDescent="0.25">
      <c r="A504">
        <v>503</v>
      </c>
      <c r="D504" s="5">
        <v>3</v>
      </c>
      <c r="E504" s="4">
        <v>4</v>
      </c>
    </row>
    <row r="505" spans="1:5" x14ac:dyDescent="0.25">
      <c r="A505">
        <v>504</v>
      </c>
      <c r="D505" s="5">
        <v>3</v>
      </c>
      <c r="E505" s="4">
        <v>4</v>
      </c>
    </row>
    <row r="506" spans="1:5" x14ac:dyDescent="0.25">
      <c r="A506">
        <v>505</v>
      </c>
      <c r="D506" s="5">
        <v>3</v>
      </c>
      <c r="E506" s="4">
        <v>4</v>
      </c>
    </row>
    <row r="507" spans="1:5" x14ac:dyDescent="0.25">
      <c r="A507">
        <v>506</v>
      </c>
    </row>
    <row r="508" spans="1:5" x14ac:dyDescent="0.25">
      <c r="A508">
        <v>507</v>
      </c>
    </row>
    <row r="509" spans="1:5" x14ac:dyDescent="0.25">
      <c r="A509">
        <v>508</v>
      </c>
    </row>
    <row r="510" spans="1:5" x14ac:dyDescent="0.25">
      <c r="A510">
        <v>509</v>
      </c>
    </row>
    <row r="511" spans="1:5" x14ac:dyDescent="0.25">
      <c r="A511">
        <v>510</v>
      </c>
    </row>
    <row r="512" spans="1:5" x14ac:dyDescent="0.25">
      <c r="A512">
        <v>511</v>
      </c>
    </row>
    <row r="513" spans="1:5" x14ac:dyDescent="0.25">
      <c r="A513">
        <v>512</v>
      </c>
      <c r="B513" s="3">
        <v>1</v>
      </c>
    </row>
    <row r="514" spans="1:5" x14ac:dyDescent="0.25">
      <c r="A514">
        <v>513</v>
      </c>
      <c r="B514" s="3">
        <v>1</v>
      </c>
      <c r="C514" s="2">
        <v>2</v>
      </c>
    </row>
    <row r="515" spans="1:5" x14ac:dyDescent="0.25">
      <c r="A515">
        <v>514</v>
      </c>
      <c r="B515" s="3">
        <v>1</v>
      </c>
      <c r="C515" s="2">
        <v>2</v>
      </c>
    </row>
    <row r="516" spans="1:5" x14ac:dyDescent="0.25">
      <c r="A516">
        <v>515</v>
      </c>
      <c r="B516" s="3">
        <v>1</v>
      </c>
      <c r="C516" s="2">
        <v>2</v>
      </c>
    </row>
    <row r="517" spans="1:5" x14ac:dyDescent="0.25">
      <c r="A517">
        <v>516</v>
      </c>
      <c r="B517" s="3">
        <v>1</v>
      </c>
      <c r="C517" s="2">
        <v>2</v>
      </c>
    </row>
    <row r="518" spans="1:5" x14ac:dyDescent="0.25">
      <c r="A518">
        <v>517</v>
      </c>
      <c r="B518" s="3">
        <v>1</v>
      </c>
      <c r="C518" s="2">
        <v>2</v>
      </c>
    </row>
    <row r="519" spans="1:5" x14ac:dyDescent="0.25">
      <c r="A519">
        <v>518</v>
      </c>
      <c r="C519" s="2">
        <v>2</v>
      </c>
    </row>
    <row r="520" spans="1:5" x14ac:dyDescent="0.25">
      <c r="A520">
        <v>519</v>
      </c>
      <c r="C520" s="2">
        <v>2</v>
      </c>
    </row>
    <row r="521" spans="1:5" x14ac:dyDescent="0.25">
      <c r="A521">
        <v>520</v>
      </c>
    </row>
    <row r="522" spans="1:5" x14ac:dyDescent="0.25">
      <c r="A522">
        <v>521</v>
      </c>
      <c r="D522" s="5">
        <v>3</v>
      </c>
      <c r="E522" s="4">
        <v>4</v>
      </c>
    </row>
    <row r="523" spans="1:5" x14ac:dyDescent="0.25">
      <c r="A523">
        <v>522</v>
      </c>
      <c r="D523" s="5">
        <v>3</v>
      </c>
      <c r="E523" s="4">
        <v>4</v>
      </c>
    </row>
    <row r="524" spans="1:5" x14ac:dyDescent="0.25">
      <c r="A524">
        <v>523</v>
      </c>
      <c r="D524" s="5">
        <v>3</v>
      </c>
      <c r="E524" s="4">
        <v>4</v>
      </c>
    </row>
    <row r="525" spans="1:5" x14ac:dyDescent="0.25">
      <c r="A525">
        <v>524</v>
      </c>
      <c r="D525" s="5">
        <v>3</v>
      </c>
      <c r="E525" s="4">
        <v>4</v>
      </c>
    </row>
    <row r="526" spans="1:5" x14ac:dyDescent="0.25">
      <c r="A526">
        <v>525</v>
      </c>
      <c r="D526" s="5">
        <v>3</v>
      </c>
      <c r="E526" s="4">
        <v>4</v>
      </c>
    </row>
    <row r="527" spans="1:5" x14ac:dyDescent="0.25">
      <c r="A527">
        <v>526</v>
      </c>
      <c r="D527" s="5">
        <v>3</v>
      </c>
      <c r="E527" s="4">
        <v>4</v>
      </c>
    </row>
    <row r="528" spans="1:5" x14ac:dyDescent="0.25">
      <c r="A528">
        <v>527</v>
      </c>
    </row>
    <row r="529" spans="1:5" x14ac:dyDescent="0.25">
      <c r="A529">
        <v>528</v>
      </c>
    </row>
    <row r="530" spans="1:5" x14ac:dyDescent="0.25">
      <c r="A530">
        <v>529</v>
      </c>
    </row>
    <row r="531" spans="1:5" x14ac:dyDescent="0.25">
      <c r="A531">
        <v>530</v>
      </c>
    </row>
    <row r="532" spans="1:5" x14ac:dyDescent="0.25">
      <c r="A532">
        <v>531</v>
      </c>
    </row>
    <row r="533" spans="1:5" x14ac:dyDescent="0.25">
      <c r="A533">
        <v>532</v>
      </c>
      <c r="B533" s="3">
        <v>1</v>
      </c>
    </row>
    <row r="534" spans="1:5" x14ac:dyDescent="0.25">
      <c r="A534">
        <v>533</v>
      </c>
      <c r="B534" s="3">
        <v>1</v>
      </c>
    </row>
    <row r="535" spans="1:5" x14ac:dyDescent="0.25">
      <c r="A535">
        <v>534</v>
      </c>
      <c r="B535" s="3">
        <v>1</v>
      </c>
      <c r="C535" s="2">
        <v>2</v>
      </c>
    </row>
    <row r="536" spans="1:5" x14ac:dyDescent="0.25">
      <c r="A536">
        <v>535</v>
      </c>
      <c r="B536" s="3">
        <v>1</v>
      </c>
      <c r="C536" s="2">
        <v>2</v>
      </c>
    </row>
    <row r="537" spans="1:5" x14ac:dyDescent="0.25">
      <c r="A537">
        <v>536</v>
      </c>
      <c r="B537" s="3">
        <v>1</v>
      </c>
      <c r="C537" s="2">
        <v>2</v>
      </c>
    </row>
    <row r="538" spans="1:5" x14ac:dyDescent="0.25">
      <c r="A538">
        <v>537</v>
      </c>
      <c r="B538" s="3">
        <v>1</v>
      </c>
      <c r="C538" s="2">
        <v>2</v>
      </c>
    </row>
    <row r="539" spans="1:5" x14ac:dyDescent="0.25">
      <c r="A539">
        <v>538</v>
      </c>
      <c r="C539" s="2">
        <v>2</v>
      </c>
    </row>
    <row r="540" spans="1:5" x14ac:dyDescent="0.25">
      <c r="A540">
        <v>539</v>
      </c>
      <c r="C540" s="2">
        <v>2</v>
      </c>
    </row>
    <row r="541" spans="1:5" x14ac:dyDescent="0.25">
      <c r="A541">
        <v>540</v>
      </c>
      <c r="C541" s="2">
        <v>2</v>
      </c>
    </row>
    <row r="542" spans="1:5" x14ac:dyDescent="0.25">
      <c r="A542">
        <v>541</v>
      </c>
    </row>
    <row r="543" spans="1:5" x14ac:dyDescent="0.25">
      <c r="A543">
        <v>542</v>
      </c>
    </row>
    <row r="544" spans="1:5" x14ac:dyDescent="0.25">
      <c r="A544">
        <v>543</v>
      </c>
      <c r="D544" s="5">
        <v>3</v>
      </c>
      <c r="E544" s="4">
        <v>4</v>
      </c>
    </row>
    <row r="545" spans="1:5" x14ac:dyDescent="0.25">
      <c r="A545">
        <v>544</v>
      </c>
      <c r="D545" s="5">
        <v>3</v>
      </c>
      <c r="E545" s="4">
        <v>4</v>
      </c>
    </row>
    <row r="546" spans="1:5" x14ac:dyDescent="0.25">
      <c r="A546">
        <v>545</v>
      </c>
      <c r="D546" s="5">
        <v>3</v>
      </c>
      <c r="E546" s="4">
        <v>4</v>
      </c>
    </row>
    <row r="547" spans="1:5" x14ac:dyDescent="0.25">
      <c r="A547">
        <v>546</v>
      </c>
      <c r="D547" s="5">
        <v>3</v>
      </c>
      <c r="E547" s="4">
        <v>4</v>
      </c>
    </row>
    <row r="548" spans="1:5" x14ac:dyDescent="0.25">
      <c r="A548">
        <v>547</v>
      </c>
      <c r="D548" s="5">
        <v>3</v>
      </c>
      <c r="E548" s="4">
        <v>4</v>
      </c>
    </row>
    <row r="549" spans="1:5" x14ac:dyDescent="0.25">
      <c r="A549">
        <v>548</v>
      </c>
      <c r="D549" s="5">
        <v>3</v>
      </c>
      <c r="E549" s="4">
        <v>4</v>
      </c>
    </row>
    <row r="550" spans="1:5" x14ac:dyDescent="0.25">
      <c r="A550">
        <v>549</v>
      </c>
      <c r="D550" s="5">
        <v>3</v>
      </c>
      <c r="E550" s="4">
        <v>4</v>
      </c>
    </row>
    <row r="551" spans="1:5" x14ac:dyDescent="0.25">
      <c r="A551">
        <v>550</v>
      </c>
      <c r="B551" s="3">
        <v>1</v>
      </c>
    </row>
    <row r="552" spans="1:5" x14ac:dyDescent="0.25">
      <c r="A552">
        <v>551</v>
      </c>
      <c r="B552" s="3">
        <v>1</v>
      </c>
    </row>
    <row r="553" spans="1:5" x14ac:dyDescent="0.25">
      <c r="A553">
        <v>552</v>
      </c>
      <c r="B553" s="3">
        <v>1</v>
      </c>
    </row>
    <row r="554" spans="1:5" x14ac:dyDescent="0.25">
      <c r="A554">
        <v>553</v>
      </c>
      <c r="B554" s="3">
        <v>1</v>
      </c>
    </row>
    <row r="555" spans="1:5" x14ac:dyDescent="0.25">
      <c r="A555">
        <v>554</v>
      </c>
      <c r="B555" s="3">
        <v>1</v>
      </c>
      <c r="C555" s="2">
        <v>2</v>
      </c>
    </row>
    <row r="556" spans="1:5" x14ac:dyDescent="0.25">
      <c r="A556">
        <v>555</v>
      </c>
      <c r="B556" s="3">
        <v>1</v>
      </c>
      <c r="C556" s="2">
        <v>2</v>
      </c>
    </row>
    <row r="557" spans="1:5" x14ac:dyDescent="0.25">
      <c r="A557">
        <v>556</v>
      </c>
      <c r="B557" s="3">
        <v>1</v>
      </c>
      <c r="C557" s="2">
        <v>2</v>
      </c>
    </row>
    <row r="558" spans="1:5" x14ac:dyDescent="0.25">
      <c r="A558">
        <v>557</v>
      </c>
      <c r="B558" s="3">
        <v>1</v>
      </c>
      <c r="C558" s="2">
        <v>2</v>
      </c>
    </row>
    <row r="559" spans="1:5" x14ac:dyDescent="0.25">
      <c r="A559">
        <v>558</v>
      </c>
      <c r="B559" s="3">
        <v>1</v>
      </c>
      <c r="C559" s="2">
        <v>2</v>
      </c>
    </row>
    <row r="560" spans="1:5" x14ac:dyDescent="0.25">
      <c r="A560">
        <v>559</v>
      </c>
      <c r="C560" s="2">
        <v>2</v>
      </c>
    </row>
    <row r="561" spans="1:6" x14ac:dyDescent="0.25">
      <c r="A561">
        <v>560</v>
      </c>
      <c r="C561" s="2">
        <v>2</v>
      </c>
      <c r="F561" t="s">
        <v>22</v>
      </c>
    </row>
    <row r="562" spans="1:6" x14ac:dyDescent="0.25">
      <c r="A562">
        <v>561</v>
      </c>
    </row>
    <row r="563" spans="1:6" x14ac:dyDescent="0.25">
      <c r="A563">
        <v>562</v>
      </c>
      <c r="F563" t="s">
        <v>22</v>
      </c>
    </row>
    <row r="564" spans="1:6" x14ac:dyDescent="0.25">
      <c r="A564">
        <v>563</v>
      </c>
      <c r="C564" s="2">
        <v>2</v>
      </c>
    </row>
    <row r="565" spans="1:6" x14ac:dyDescent="0.25">
      <c r="A565">
        <v>564</v>
      </c>
      <c r="C565" s="2">
        <v>2</v>
      </c>
    </row>
    <row r="566" spans="1:6" x14ac:dyDescent="0.25">
      <c r="A566">
        <v>565</v>
      </c>
      <c r="C566" s="2">
        <v>2</v>
      </c>
      <c r="D566" s="5">
        <v>3</v>
      </c>
    </row>
    <row r="567" spans="1:6" x14ac:dyDescent="0.25">
      <c r="A567">
        <v>566</v>
      </c>
      <c r="C567" s="2">
        <v>2</v>
      </c>
      <c r="D567" s="5">
        <v>3</v>
      </c>
    </row>
    <row r="568" spans="1:6" x14ac:dyDescent="0.25">
      <c r="A568">
        <v>567</v>
      </c>
      <c r="C568" s="2">
        <v>2</v>
      </c>
      <c r="D568" s="5">
        <v>3</v>
      </c>
    </row>
    <row r="569" spans="1:6" x14ac:dyDescent="0.25">
      <c r="A569">
        <v>568</v>
      </c>
      <c r="C569" s="2">
        <v>2</v>
      </c>
      <c r="D569" s="5">
        <v>3</v>
      </c>
    </row>
    <row r="570" spans="1:6" x14ac:dyDescent="0.25">
      <c r="A570">
        <v>569</v>
      </c>
      <c r="C570" s="2">
        <v>2</v>
      </c>
      <c r="D570" s="5">
        <v>3</v>
      </c>
    </row>
    <row r="571" spans="1:6" x14ac:dyDescent="0.25">
      <c r="A571">
        <v>570</v>
      </c>
      <c r="C571" s="2">
        <v>2</v>
      </c>
      <c r="D571" s="5">
        <v>3</v>
      </c>
    </row>
    <row r="572" spans="1:6" x14ac:dyDescent="0.25">
      <c r="A572">
        <v>571</v>
      </c>
      <c r="C572" s="2">
        <v>2</v>
      </c>
      <c r="D572" s="5">
        <v>3</v>
      </c>
    </row>
    <row r="573" spans="1:6" x14ac:dyDescent="0.25">
      <c r="A573">
        <v>572</v>
      </c>
      <c r="C573" s="2">
        <v>2</v>
      </c>
      <c r="D573" s="5">
        <v>3</v>
      </c>
      <c r="E573" s="4">
        <v>4</v>
      </c>
    </row>
    <row r="574" spans="1:6" x14ac:dyDescent="0.25">
      <c r="A574">
        <v>573</v>
      </c>
      <c r="D574" s="5">
        <v>3</v>
      </c>
      <c r="E574" s="4">
        <v>4</v>
      </c>
    </row>
    <row r="575" spans="1:6" x14ac:dyDescent="0.25">
      <c r="A575">
        <v>574</v>
      </c>
      <c r="D575" s="5">
        <v>3</v>
      </c>
      <c r="E575" s="4">
        <v>4</v>
      </c>
    </row>
    <row r="576" spans="1:6" x14ac:dyDescent="0.25">
      <c r="A576">
        <v>575</v>
      </c>
      <c r="D576" s="5">
        <v>3</v>
      </c>
      <c r="E576" s="4">
        <v>4</v>
      </c>
    </row>
    <row r="577" spans="1:5" x14ac:dyDescent="0.25">
      <c r="A577">
        <v>576</v>
      </c>
      <c r="E577" s="4">
        <v>4</v>
      </c>
    </row>
    <row r="578" spans="1:5" x14ac:dyDescent="0.25">
      <c r="A578">
        <v>577</v>
      </c>
      <c r="E578" s="4">
        <v>4</v>
      </c>
    </row>
    <row r="579" spans="1:5" x14ac:dyDescent="0.25">
      <c r="A579">
        <v>578</v>
      </c>
      <c r="E579" s="4">
        <v>4</v>
      </c>
    </row>
    <row r="580" spans="1:5" x14ac:dyDescent="0.25">
      <c r="A580">
        <v>579</v>
      </c>
      <c r="E580" s="4">
        <v>4</v>
      </c>
    </row>
    <row r="581" spans="1:5" x14ac:dyDescent="0.25">
      <c r="A581">
        <v>580</v>
      </c>
      <c r="E581" s="4">
        <v>4</v>
      </c>
    </row>
    <row r="582" spans="1:5" x14ac:dyDescent="0.25">
      <c r="A582">
        <v>581</v>
      </c>
      <c r="B582" s="3">
        <v>1</v>
      </c>
    </row>
    <row r="583" spans="1:5" x14ac:dyDescent="0.25">
      <c r="A583">
        <v>582</v>
      </c>
      <c r="B583" s="3">
        <v>1</v>
      </c>
    </row>
    <row r="584" spans="1:5" x14ac:dyDescent="0.25">
      <c r="A584">
        <v>583</v>
      </c>
      <c r="B584" s="3">
        <v>1</v>
      </c>
    </row>
    <row r="585" spans="1:5" x14ac:dyDescent="0.25">
      <c r="A585">
        <v>584</v>
      </c>
      <c r="B585" s="3">
        <v>1</v>
      </c>
    </row>
    <row r="586" spans="1:5" x14ac:dyDescent="0.25">
      <c r="A586">
        <v>585</v>
      </c>
      <c r="B586" s="3">
        <v>1</v>
      </c>
      <c r="C586" s="2">
        <v>2</v>
      </c>
    </row>
    <row r="587" spans="1:5" x14ac:dyDescent="0.25">
      <c r="A587">
        <v>586</v>
      </c>
      <c r="B587" s="3">
        <v>1</v>
      </c>
      <c r="C587" s="2">
        <v>2</v>
      </c>
    </row>
    <row r="588" spans="1:5" x14ac:dyDescent="0.25">
      <c r="A588">
        <v>587</v>
      </c>
      <c r="B588" s="3">
        <v>1</v>
      </c>
      <c r="C588" s="2">
        <v>2</v>
      </c>
    </row>
    <row r="589" spans="1:5" x14ac:dyDescent="0.25">
      <c r="A589">
        <v>588</v>
      </c>
      <c r="B589" s="3">
        <v>1</v>
      </c>
      <c r="C589" s="2">
        <v>2</v>
      </c>
    </row>
    <row r="590" spans="1:5" x14ac:dyDescent="0.25">
      <c r="A590">
        <v>589</v>
      </c>
      <c r="C590" s="2">
        <v>2</v>
      </c>
    </row>
    <row r="591" spans="1:5" x14ac:dyDescent="0.25">
      <c r="A591">
        <v>590</v>
      </c>
      <c r="C591" s="2">
        <v>2</v>
      </c>
    </row>
    <row r="592" spans="1:5" x14ac:dyDescent="0.25">
      <c r="A592">
        <v>591</v>
      </c>
      <c r="C592" s="2">
        <v>2</v>
      </c>
    </row>
    <row r="593" spans="1:5" x14ac:dyDescent="0.25">
      <c r="A593">
        <v>592</v>
      </c>
      <c r="C593" s="2">
        <v>2</v>
      </c>
    </row>
    <row r="594" spans="1:5" x14ac:dyDescent="0.25">
      <c r="A594">
        <v>593</v>
      </c>
      <c r="D594" s="5">
        <v>3</v>
      </c>
      <c r="E594" s="4">
        <v>4</v>
      </c>
    </row>
    <row r="595" spans="1:5" x14ac:dyDescent="0.25">
      <c r="A595">
        <v>594</v>
      </c>
      <c r="D595" s="5">
        <v>3</v>
      </c>
      <c r="E595" s="4">
        <v>4</v>
      </c>
    </row>
    <row r="596" spans="1:5" x14ac:dyDescent="0.25">
      <c r="A596">
        <v>595</v>
      </c>
      <c r="D596" s="5">
        <v>3</v>
      </c>
      <c r="E596" s="4">
        <v>4</v>
      </c>
    </row>
    <row r="597" spans="1:5" x14ac:dyDescent="0.25">
      <c r="A597">
        <v>596</v>
      </c>
      <c r="D597" s="5">
        <v>3</v>
      </c>
      <c r="E597" s="4">
        <v>4</v>
      </c>
    </row>
    <row r="598" spans="1:5" x14ac:dyDescent="0.25">
      <c r="A598">
        <v>597</v>
      </c>
      <c r="D598" s="5">
        <v>3</v>
      </c>
      <c r="E598" s="4">
        <v>4</v>
      </c>
    </row>
    <row r="599" spans="1:5" x14ac:dyDescent="0.25">
      <c r="A599">
        <v>598</v>
      </c>
      <c r="D599" s="5">
        <v>3</v>
      </c>
      <c r="E599" s="4">
        <v>4</v>
      </c>
    </row>
    <row r="600" spans="1:5" x14ac:dyDescent="0.25">
      <c r="A600">
        <v>599</v>
      </c>
      <c r="D600" s="5">
        <v>3</v>
      </c>
      <c r="E600" s="4">
        <v>4</v>
      </c>
    </row>
    <row r="601" spans="1:5" x14ac:dyDescent="0.25">
      <c r="A601">
        <v>600</v>
      </c>
      <c r="E601" s="4">
        <v>4</v>
      </c>
    </row>
    <row r="602" spans="1:5" x14ac:dyDescent="0.25">
      <c r="A602">
        <v>601</v>
      </c>
    </row>
    <row r="603" spans="1:5" x14ac:dyDescent="0.25">
      <c r="A603">
        <v>602</v>
      </c>
    </row>
    <row r="604" spans="1:5" x14ac:dyDescent="0.25">
      <c r="A604">
        <v>603</v>
      </c>
    </row>
    <row r="605" spans="1:5" x14ac:dyDescent="0.25">
      <c r="A605">
        <v>604</v>
      </c>
    </row>
    <row r="606" spans="1:5" x14ac:dyDescent="0.25">
      <c r="A606">
        <v>605</v>
      </c>
      <c r="B606" s="3">
        <v>1</v>
      </c>
    </row>
    <row r="607" spans="1:5" x14ac:dyDescent="0.25">
      <c r="A607">
        <v>606</v>
      </c>
      <c r="B607" s="3">
        <v>1</v>
      </c>
    </row>
    <row r="608" spans="1:5" x14ac:dyDescent="0.25">
      <c r="A608">
        <v>607</v>
      </c>
      <c r="B608" s="3">
        <v>1</v>
      </c>
      <c r="C608" s="2">
        <v>2</v>
      </c>
    </row>
    <row r="609" spans="1:5" x14ac:dyDescent="0.25">
      <c r="A609">
        <v>608</v>
      </c>
      <c r="B609" s="3">
        <v>1</v>
      </c>
      <c r="C609" s="2">
        <v>2</v>
      </c>
    </row>
    <row r="610" spans="1:5" x14ac:dyDescent="0.25">
      <c r="A610">
        <v>609</v>
      </c>
      <c r="B610" s="3">
        <v>1</v>
      </c>
      <c r="C610" s="2">
        <v>2</v>
      </c>
    </row>
    <row r="611" spans="1:5" x14ac:dyDescent="0.25">
      <c r="A611">
        <v>610</v>
      </c>
      <c r="B611" s="3">
        <v>1</v>
      </c>
      <c r="C611" s="2">
        <v>2</v>
      </c>
    </row>
    <row r="612" spans="1:5" x14ac:dyDescent="0.25">
      <c r="A612">
        <v>611</v>
      </c>
      <c r="B612" s="3">
        <v>1</v>
      </c>
      <c r="C612" s="2">
        <v>2</v>
      </c>
    </row>
    <row r="613" spans="1:5" x14ac:dyDescent="0.25">
      <c r="A613">
        <v>612</v>
      </c>
      <c r="C613" s="2">
        <v>2</v>
      </c>
      <c r="D613" s="5">
        <v>3</v>
      </c>
    </row>
    <row r="614" spans="1:5" x14ac:dyDescent="0.25">
      <c r="A614">
        <v>613</v>
      </c>
      <c r="D614" s="5">
        <v>3</v>
      </c>
      <c r="E614" s="4">
        <v>4</v>
      </c>
    </row>
    <row r="615" spans="1:5" x14ac:dyDescent="0.25">
      <c r="A615">
        <v>614</v>
      </c>
      <c r="D615" s="5">
        <v>3</v>
      </c>
      <c r="E615" s="4">
        <v>4</v>
      </c>
    </row>
    <row r="616" spans="1:5" x14ac:dyDescent="0.25">
      <c r="A616">
        <v>615</v>
      </c>
      <c r="D616" s="5">
        <v>3</v>
      </c>
      <c r="E616" s="4">
        <v>4</v>
      </c>
    </row>
    <row r="617" spans="1:5" x14ac:dyDescent="0.25">
      <c r="A617">
        <v>616</v>
      </c>
      <c r="D617" s="5">
        <v>3</v>
      </c>
      <c r="E617" s="4">
        <v>4</v>
      </c>
    </row>
    <row r="618" spans="1:5" x14ac:dyDescent="0.25">
      <c r="A618">
        <v>617</v>
      </c>
      <c r="D618" s="5">
        <v>3</v>
      </c>
      <c r="E618" s="4">
        <v>4</v>
      </c>
    </row>
    <row r="619" spans="1:5" x14ac:dyDescent="0.25">
      <c r="A619">
        <v>618</v>
      </c>
      <c r="D619" s="5">
        <v>3</v>
      </c>
      <c r="E619" s="4">
        <v>4</v>
      </c>
    </row>
    <row r="620" spans="1:5" x14ac:dyDescent="0.25">
      <c r="A620">
        <v>619</v>
      </c>
      <c r="D620" s="5">
        <v>3</v>
      </c>
      <c r="E620" s="4">
        <v>4</v>
      </c>
    </row>
    <row r="621" spans="1:5" x14ac:dyDescent="0.25">
      <c r="A621">
        <v>620</v>
      </c>
    </row>
    <row r="622" spans="1:5" x14ac:dyDescent="0.25">
      <c r="A622">
        <v>621</v>
      </c>
    </row>
    <row r="623" spans="1:5" x14ac:dyDescent="0.25">
      <c r="A623">
        <v>622</v>
      </c>
    </row>
    <row r="624" spans="1:5" x14ac:dyDescent="0.25">
      <c r="A624">
        <v>623</v>
      </c>
    </row>
    <row r="625" spans="1:5" x14ac:dyDescent="0.25">
      <c r="A625">
        <v>624</v>
      </c>
    </row>
    <row r="626" spans="1:5" x14ac:dyDescent="0.25">
      <c r="A626">
        <v>625</v>
      </c>
      <c r="B626" s="3">
        <v>1</v>
      </c>
    </row>
    <row r="627" spans="1:5" x14ac:dyDescent="0.25">
      <c r="A627">
        <v>626</v>
      </c>
      <c r="B627" s="3">
        <v>1</v>
      </c>
    </row>
    <row r="628" spans="1:5" x14ac:dyDescent="0.25">
      <c r="A628">
        <v>627</v>
      </c>
      <c r="B628" s="3">
        <v>1</v>
      </c>
      <c r="C628" s="2">
        <v>2</v>
      </c>
    </row>
    <row r="629" spans="1:5" x14ac:dyDescent="0.25">
      <c r="A629">
        <v>628</v>
      </c>
      <c r="B629" s="3">
        <v>1</v>
      </c>
      <c r="C629" s="2">
        <v>2</v>
      </c>
    </row>
    <row r="630" spans="1:5" x14ac:dyDescent="0.25">
      <c r="A630">
        <v>629</v>
      </c>
      <c r="B630" s="3">
        <v>1</v>
      </c>
      <c r="C630" s="2">
        <v>2</v>
      </c>
    </row>
    <row r="631" spans="1:5" x14ac:dyDescent="0.25">
      <c r="A631">
        <v>630</v>
      </c>
      <c r="B631" s="3">
        <v>1</v>
      </c>
      <c r="C631" s="2">
        <v>2</v>
      </c>
    </row>
    <row r="632" spans="1:5" x14ac:dyDescent="0.25">
      <c r="A632">
        <v>631</v>
      </c>
      <c r="C632" s="2">
        <v>2</v>
      </c>
    </row>
    <row r="633" spans="1:5" x14ac:dyDescent="0.25">
      <c r="A633">
        <v>632</v>
      </c>
      <c r="C633" s="2">
        <v>2</v>
      </c>
    </row>
    <row r="634" spans="1:5" x14ac:dyDescent="0.25">
      <c r="A634">
        <v>633</v>
      </c>
    </row>
    <row r="635" spans="1:5" x14ac:dyDescent="0.25">
      <c r="A635">
        <v>634</v>
      </c>
    </row>
    <row r="636" spans="1:5" x14ac:dyDescent="0.25">
      <c r="A636">
        <v>635</v>
      </c>
      <c r="D636" s="5">
        <v>3</v>
      </c>
      <c r="E636" s="4">
        <v>4</v>
      </c>
    </row>
    <row r="637" spans="1:5" x14ac:dyDescent="0.25">
      <c r="A637">
        <v>636</v>
      </c>
      <c r="D637" s="5">
        <v>3</v>
      </c>
      <c r="E637" s="4">
        <v>4</v>
      </c>
    </row>
    <row r="638" spans="1:5" x14ac:dyDescent="0.25">
      <c r="A638">
        <v>637</v>
      </c>
      <c r="D638" s="5">
        <v>3</v>
      </c>
      <c r="E638" s="4">
        <v>4</v>
      </c>
    </row>
    <row r="639" spans="1:5" x14ac:dyDescent="0.25">
      <c r="A639">
        <v>638</v>
      </c>
      <c r="D639" s="5">
        <v>3</v>
      </c>
      <c r="E639" s="4">
        <v>4</v>
      </c>
    </row>
    <row r="640" spans="1:5" x14ac:dyDescent="0.25">
      <c r="A640">
        <v>639</v>
      </c>
      <c r="D640" s="5">
        <v>3</v>
      </c>
      <c r="E640" s="4">
        <v>4</v>
      </c>
    </row>
    <row r="641" spans="1:5" x14ac:dyDescent="0.25">
      <c r="A641">
        <v>640</v>
      </c>
      <c r="D641" s="5">
        <v>3</v>
      </c>
      <c r="E641" s="4">
        <v>4</v>
      </c>
    </row>
    <row r="642" spans="1:5" x14ac:dyDescent="0.25">
      <c r="A642">
        <v>641</v>
      </c>
    </row>
    <row r="643" spans="1:5" x14ac:dyDescent="0.25">
      <c r="A643">
        <v>642</v>
      </c>
    </row>
    <row r="644" spans="1:5" x14ac:dyDescent="0.25">
      <c r="A644">
        <v>643</v>
      </c>
    </row>
    <row r="645" spans="1:5" x14ac:dyDescent="0.25">
      <c r="A645">
        <v>644</v>
      </c>
      <c r="B645" s="3">
        <v>1</v>
      </c>
    </row>
    <row r="646" spans="1:5" x14ac:dyDescent="0.25">
      <c r="A646">
        <v>645</v>
      </c>
      <c r="B646" s="3">
        <v>1</v>
      </c>
    </row>
    <row r="647" spans="1:5" x14ac:dyDescent="0.25">
      <c r="A647">
        <v>646</v>
      </c>
      <c r="B647" s="3">
        <v>1</v>
      </c>
    </row>
    <row r="648" spans="1:5" x14ac:dyDescent="0.25">
      <c r="A648">
        <v>647</v>
      </c>
      <c r="B648" s="3">
        <v>1</v>
      </c>
      <c r="C648" s="2">
        <v>2</v>
      </c>
    </row>
    <row r="649" spans="1:5" x14ac:dyDescent="0.25">
      <c r="A649">
        <v>648</v>
      </c>
      <c r="B649" s="3">
        <v>1</v>
      </c>
      <c r="C649" s="2">
        <v>2</v>
      </c>
    </row>
    <row r="650" spans="1:5" x14ac:dyDescent="0.25">
      <c r="A650">
        <v>649</v>
      </c>
      <c r="B650" s="3">
        <v>1</v>
      </c>
      <c r="C650" s="2">
        <v>2</v>
      </c>
    </row>
    <row r="651" spans="1:5" x14ac:dyDescent="0.25">
      <c r="A651">
        <v>650</v>
      </c>
      <c r="C651" s="2">
        <v>2</v>
      </c>
    </row>
    <row r="652" spans="1:5" x14ac:dyDescent="0.25">
      <c r="A652">
        <v>651</v>
      </c>
      <c r="C652" s="2">
        <v>2</v>
      </c>
    </row>
    <row r="653" spans="1:5" x14ac:dyDescent="0.25">
      <c r="A653">
        <v>652</v>
      </c>
    </row>
    <row r="654" spans="1:5" x14ac:dyDescent="0.25">
      <c r="A654">
        <v>653</v>
      </c>
      <c r="D654" s="5">
        <v>3</v>
      </c>
      <c r="E654" s="4">
        <v>4</v>
      </c>
    </row>
    <row r="655" spans="1:5" x14ac:dyDescent="0.25">
      <c r="A655">
        <v>654</v>
      </c>
      <c r="D655" s="5">
        <v>3</v>
      </c>
      <c r="E655" s="4">
        <v>4</v>
      </c>
    </row>
    <row r="656" spans="1:5" x14ac:dyDescent="0.25">
      <c r="A656">
        <v>655</v>
      </c>
      <c r="D656" s="5">
        <v>3</v>
      </c>
      <c r="E656" s="4">
        <v>4</v>
      </c>
    </row>
    <row r="657" spans="1:5" x14ac:dyDescent="0.25">
      <c r="A657">
        <v>656</v>
      </c>
      <c r="D657" s="5">
        <v>3</v>
      </c>
      <c r="E657" s="4">
        <v>4</v>
      </c>
    </row>
    <row r="658" spans="1:5" x14ac:dyDescent="0.25">
      <c r="A658">
        <v>657</v>
      </c>
      <c r="D658" s="5">
        <v>3</v>
      </c>
      <c r="E658" s="4">
        <v>4</v>
      </c>
    </row>
    <row r="659" spans="1:5" x14ac:dyDescent="0.25">
      <c r="A659">
        <v>658</v>
      </c>
      <c r="D659" s="5">
        <v>3</v>
      </c>
      <c r="E659" s="4">
        <v>4</v>
      </c>
    </row>
    <row r="660" spans="1:5" x14ac:dyDescent="0.25">
      <c r="A660">
        <v>659</v>
      </c>
    </row>
    <row r="661" spans="1:5" x14ac:dyDescent="0.25">
      <c r="A661">
        <v>660</v>
      </c>
    </row>
    <row r="662" spans="1:5" x14ac:dyDescent="0.25">
      <c r="A662">
        <v>661</v>
      </c>
    </row>
    <row r="663" spans="1:5" x14ac:dyDescent="0.25">
      <c r="A663">
        <v>662</v>
      </c>
    </row>
    <row r="664" spans="1:5" x14ac:dyDescent="0.25">
      <c r="A664">
        <v>663</v>
      </c>
    </row>
    <row r="665" spans="1:5" x14ac:dyDescent="0.25">
      <c r="A665">
        <v>664</v>
      </c>
    </row>
    <row r="666" spans="1:5" x14ac:dyDescent="0.25">
      <c r="A666">
        <v>665</v>
      </c>
    </row>
    <row r="667" spans="1:5" x14ac:dyDescent="0.25">
      <c r="A667">
        <v>666</v>
      </c>
    </row>
    <row r="668" spans="1:5" x14ac:dyDescent="0.25">
      <c r="A668">
        <v>667</v>
      </c>
      <c r="B668" s="3">
        <v>1</v>
      </c>
    </row>
    <row r="669" spans="1:5" x14ac:dyDescent="0.25">
      <c r="A669">
        <v>668</v>
      </c>
      <c r="B669" s="3">
        <v>1</v>
      </c>
    </row>
    <row r="670" spans="1:5" x14ac:dyDescent="0.25">
      <c r="A670">
        <v>669</v>
      </c>
      <c r="B670" s="3">
        <v>1</v>
      </c>
      <c r="C670" s="2">
        <v>2</v>
      </c>
    </row>
    <row r="671" spans="1:5" x14ac:dyDescent="0.25">
      <c r="A671">
        <v>670</v>
      </c>
      <c r="B671" s="3">
        <v>1</v>
      </c>
      <c r="C671" s="2">
        <v>2</v>
      </c>
    </row>
    <row r="672" spans="1:5" x14ac:dyDescent="0.25">
      <c r="A672">
        <v>671</v>
      </c>
      <c r="B672" s="3">
        <v>1</v>
      </c>
      <c r="C672" s="2">
        <v>2</v>
      </c>
    </row>
    <row r="673" spans="1:5" x14ac:dyDescent="0.25">
      <c r="A673">
        <v>672</v>
      </c>
      <c r="B673" s="3">
        <v>1</v>
      </c>
      <c r="C673" s="2">
        <v>2</v>
      </c>
    </row>
    <row r="674" spans="1:5" x14ac:dyDescent="0.25">
      <c r="A674">
        <v>673</v>
      </c>
      <c r="C674" s="2">
        <v>2</v>
      </c>
    </row>
    <row r="675" spans="1:5" x14ac:dyDescent="0.25">
      <c r="A675">
        <v>674</v>
      </c>
      <c r="C675" s="2">
        <v>2</v>
      </c>
    </row>
    <row r="676" spans="1:5" x14ac:dyDescent="0.25">
      <c r="A676">
        <v>675</v>
      </c>
      <c r="E676" s="4">
        <v>4</v>
      </c>
    </row>
    <row r="677" spans="1:5" x14ac:dyDescent="0.25">
      <c r="A677">
        <v>676</v>
      </c>
      <c r="D677" s="5">
        <v>3</v>
      </c>
      <c r="E677" s="4">
        <v>4</v>
      </c>
    </row>
    <row r="678" spans="1:5" x14ac:dyDescent="0.25">
      <c r="A678">
        <v>677</v>
      </c>
      <c r="D678" s="5">
        <v>3</v>
      </c>
      <c r="E678" s="4">
        <v>4</v>
      </c>
    </row>
    <row r="679" spans="1:5" x14ac:dyDescent="0.25">
      <c r="A679">
        <v>678</v>
      </c>
      <c r="D679" s="5">
        <v>3</v>
      </c>
      <c r="E679" s="4">
        <v>4</v>
      </c>
    </row>
    <row r="680" spans="1:5" x14ac:dyDescent="0.25">
      <c r="A680">
        <v>679</v>
      </c>
      <c r="D680" s="5">
        <v>3</v>
      </c>
      <c r="E680" s="4">
        <v>4</v>
      </c>
    </row>
    <row r="681" spans="1:5" x14ac:dyDescent="0.25">
      <c r="A681">
        <v>680</v>
      </c>
      <c r="D681" s="5">
        <v>3</v>
      </c>
      <c r="E681" s="4">
        <v>4</v>
      </c>
    </row>
    <row r="682" spans="1:5" x14ac:dyDescent="0.25">
      <c r="A682">
        <v>681</v>
      </c>
      <c r="E682" s="4">
        <v>4</v>
      </c>
    </row>
    <row r="683" spans="1:5" x14ac:dyDescent="0.25">
      <c r="A683">
        <v>682</v>
      </c>
    </row>
    <row r="684" spans="1:5" x14ac:dyDescent="0.25">
      <c r="A684">
        <v>683</v>
      </c>
    </row>
    <row r="685" spans="1:5" x14ac:dyDescent="0.25">
      <c r="A685">
        <v>684</v>
      </c>
    </row>
    <row r="686" spans="1:5" x14ac:dyDescent="0.25">
      <c r="A686">
        <v>685</v>
      </c>
    </row>
    <row r="687" spans="1:5" x14ac:dyDescent="0.25">
      <c r="A687">
        <v>686</v>
      </c>
      <c r="B687" s="3">
        <v>1</v>
      </c>
    </row>
    <row r="688" spans="1:5" x14ac:dyDescent="0.25">
      <c r="A688">
        <v>687</v>
      </c>
      <c r="B688" s="3">
        <v>1</v>
      </c>
    </row>
    <row r="689" spans="1:5" x14ac:dyDescent="0.25">
      <c r="A689">
        <v>688</v>
      </c>
      <c r="B689" s="3">
        <v>1</v>
      </c>
      <c r="C689" s="2">
        <v>2</v>
      </c>
    </row>
    <row r="690" spans="1:5" x14ac:dyDescent="0.25">
      <c r="A690">
        <v>689</v>
      </c>
      <c r="B690" s="3">
        <v>1</v>
      </c>
      <c r="C690" s="2">
        <v>2</v>
      </c>
    </row>
    <row r="691" spans="1:5" x14ac:dyDescent="0.25">
      <c r="A691">
        <v>690</v>
      </c>
      <c r="B691" s="3">
        <v>1</v>
      </c>
      <c r="C691" s="2">
        <v>2</v>
      </c>
    </row>
    <row r="692" spans="1:5" x14ac:dyDescent="0.25">
      <c r="A692">
        <v>691</v>
      </c>
      <c r="B692" s="3">
        <v>1</v>
      </c>
      <c r="C692" s="2">
        <v>2</v>
      </c>
    </row>
    <row r="693" spans="1:5" x14ac:dyDescent="0.25">
      <c r="A693">
        <v>692</v>
      </c>
      <c r="C693" s="2">
        <v>2</v>
      </c>
    </row>
    <row r="694" spans="1:5" x14ac:dyDescent="0.25">
      <c r="A694">
        <v>693</v>
      </c>
      <c r="C694" s="2">
        <v>2</v>
      </c>
    </row>
    <row r="695" spans="1:5" x14ac:dyDescent="0.25">
      <c r="A695">
        <v>694</v>
      </c>
      <c r="C695" s="2">
        <v>2</v>
      </c>
    </row>
    <row r="696" spans="1:5" x14ac:dyDescent="0.25">
      <c r="A696">
        <v>695</v>
      </c>
      <c r="D696" s="5">
        <v>3</v>
      </c>
    </row>
    <row r="697" spans="1:5" x14ac:dyDescent="0.25">
      <c r="A697">
        <v>696</v>
      </c>
      <c r="D697" s="5">
        <v>3</v>
      </c>
      <c r="E697" s="4">
        <v>4</v>
      </c>
    </row>
    <row r="698" spans="1:5" x14ac:dyDescent="0.25">
      <c r="A698">
        <v>697</v>
      </c>
      <c r="D698" s="5">
        <v>3</v>
      </c>
      <c r="E698" s="4">
        <v>4</v>
      </c>
    </row>
    <row r="699" spans="1:5" x14ac:dyDescent="0.25">
      <c r="A699">
        <v>698</v>
      </c>
      <c r="D699" s="5">
        <v>3</v>
      </c>
      <c r="E699" s="4">
        <v>4</v>
      </c>
    </row>
    <row r="700" spans="1:5" x14ac:dyDescent="0.25">
      <c r="A700">
        <v>699</v>
      </c>
      <c r="D700" s="5">
        <v>3</v>
      </c>
      <c r="E700" s="4">
        <v>4</v>
      </c>
    </row>
    <row r="701" spans="1:5" x14ac:dyDescent="0.25">
      <c r="A701">
        <v>700</v>
      </c>
      <c r="D701" s="5">
        <v>3</v>
      </c>
      <c r="E701" s="4">
        <v>4</v>
      </c>
    </row>
    <row r="702" spans="1:5" x14ac:dyDescent="0.25">
      <c r="A702">
        <v>701</v>
      </c>
      <c r="D702" s="5">
        <v>3</v>
      </c>
      <c r="E702" s="4">
        <v>4</v>
      </c>
    </row>
    <row r="703" spans="1:5" x14ac:dyDescent="0.25">
      <c r="A703">
        <v>702</v>
      </c>
      <c r="D703" s="5">
        <v>3</v>
      </c>
      <c r="E703" s="4">
        <v>4</v>
      </c>
    </row>
    <row r="704" spans="1:5" x14ac:dyDescent="0.25">
      <c r="A704">
        <v>703</v>
      </c>
      <c r="E704" s="4">
        <v>4</v>
      </c>
    </row>
    <row r="705" spans="1:6" x14ac:dyDescent="0.25">
      <c r="A705">
        <v>704</v>
      </c>
    </row>
    <row r="706" spans="1:6" x14ac:dyDescent="0.25">
      <c r="A706">
        <v>705</v>
      </c>
    </row>
    <row r="707" spans="1:6" x14ac:dyDescent="0.25">
      <c r="A707">
        <v>706</v>
      </c>
      <c r="B707" s="3">
        <v>1</v>
      </c>
    </row>
    <row r="708" spans="1:6" x14ac:dyDescent="0.25">
      <c r="A708">
        <v>707</v>
      </c>
      <c r="B708" s="3">
        <v>1</v>
      </c>
    </row>
    <row r="709" spans="1:6" x14ac:dyDescent="0.25">
      <c r="A709">
        <v>708</v>
      </c>
      <c r="B709" s="3">
        <v>1</v>
      </c>
    </row>
    <row r="710" spans="1:6" x14ac:dyDescent="0.25">
      <c r="A710">
        <v>709</v>
      </c>
      <c r="B710" s="3">
        <v>1</v>
      </c>
    </row>
    <row r="711" spans="1:6" x14ac:dyDescent="0.25">
      <c r="A711">
        <v>710</v>
      </c>
      <c r="B711" s="3">
        <v>1</v>
      </c>
      <c r="C711" s="2">
        <v>2</v>
      </c>
    </row>
    <row r="712" spans="1:6" x14ac:dyDescent="0.25">
      <c r="A712">
        <v>711</v>
      </c>
      <c r="B712" s="3">
        <v>1</v>
      </c>
      <c r="C712" s="2">
        <v>2</v>
      </c>
    </row>
    <row r="713" spans="1:6" x14ac:dyDescent="0.25">
      <c r="A713">
        <v>712</v>
      </c>
      <c r="B713" s="3">
        <v>1</v>
      </c>
      <c r="C713" s="2">
        <v>2</v>
      </c>
    </row>
    <row r="714" spans="1:6" x14ac:dyDescent="0.25">
      <c r="A714">
        <v>713</v>
      </c>
      <c r="B714" s="3">
        <v>1</v>
      </c>
      <c r="C714" s="2">
        <v>2</v>
      </c>
    </row>
    <row r="715" spans="1:6" x14ac:dyDescent="0.25">
      <c r="A715">
        <v>714</v>
      </c>
      <c r="C715" s="2">
        <v>2</v>
      </c>
    </row>
    <row r="716" spans="1:6" x14ac:dyDescent="0.25">
      <c r="A716">
        <v>715</v>
      </c>
      <c r="C716" s="2">
        <v>2</v>
      </c>
    </row>
    <row r="717" spans="1:6" x14ac:dyDescent="0.25">
      <c r="A717">
        <v>716</v>
      </c>
      <c r="C717" s="2">
        <v>2</v>
      </c>
    </row>
    <row r="718" spans="1:6" x14ac:dyDescent="0.25">
      <c r="A718">
        <v>717</v>
      </c>
      <c r="C718" s="2">
        <v>2</v>
      </c>
    </row>
    <row r="719" spans="1:6" x14ac:dyDescent="0.25">
      <c r="A719">
        <v>718</v>
      </c>
    </row>
    <row r="720" spans="1:6" x14ac:dyDescent="0.25">
      <c r="A720">
        <v>719</v>
      </c>
      <c r="F720" t="s">
        <v>22</v>
      </c>
    </row>
    <row r="721" spans="1:6" x14ac:dyDescent="0.25">
      <c r="A721">
        <v>720</v>
      </c>
    </row>
    <row r="722" spans="1:6" x14ac:dyDescent="0.25">
      <c r="A722">
        <v>721</v>
      </c>
      <c r="F722" t="s">
        <v>22</v>
      </c>
    </row>
    <row r="723" spans="1:6" x14ac:dyDescent="0.25">
      <c r="A723">
        <v>722</v>
      </c>
      <c r="C723" s="2">
        <v>2</v>
      </c>
    </row>
    <row r="724" spans="1:6" x14ac:dyDescent="0.25">
      <c r="A724">
        <v>723</v>
      </c>
      <c r="C724" s="2">
        <v>2</v>
      </c>
    </row>
    <row r="725" spans="1:6" x14ac:dyDescent="0.25">
      <c r="A725">
        <v>724</v>
      </c>
      <c r="C725" s="2">
        <v>2</v>
      </c>
    </row>
    <row r="726" spans="1:6" x14ac:dyDescent="0.25">
      <c r="A726">
        <v>725</v>
      </c>
      <c r="C726" s="2">
        <v>2</v>
      </c>
    </row>
    <row r="727" spans="1:6" x14ac:dyDescent="0.25">
      <c r="A727">
        <v>726</v>
      </c>
      <c r="C727" s="2">
        <v>2</v>
      </c>
      <c r="D727" s="5">
        <v>3</v>
      </c>
    </row>
    <row r="728" spans="1:6" x14ac:dyDescent="0.25">
      <c r="A728">
        <v>727</v>
      </c>
      <c r="C728" s="2">
        <v>2</v>
      </c>
      <c r="D728" s="5">
        <v>3</v>
      </c>
    </row>
    <row r="729" spans="1:6" x14ac:dyDescent="0.25">
      <c r="A729">
        <v>728</v>
      </c>
      <c r="C729" s="2">
        <v>2</v>
      </c>
      <c r="D729" s="5">
        <v>3</v>
      </c>
    </row>
    <row r="730" spans="1:6" x14ac:dyDescent="0.25">
      <c r="A730">
        <v>729</v>
      </c>
      <c r="C730" s="2">
        <v>2</v>
      </c>
      <c r="D730" s="5">
        <v>3</v>
      </c>
      <c r="E730" s="4">
        <v>4</v>
      </c>
    </row>
    <row r="731" spans="1:6" x14ac:dyDescent="0.25">
      <c r="A731">
        <v>730</v>
      </c>
      <c r="C731" s="2">
        <v>2</v>
      </c>
      <c r="D731" s="5">
        <v>3</v>
      </c>
      <c r="E731" s="4">
        <v>4</v>
      </c>
    </row>
    <row r="732" spans="1:6" x14ac:dyDescent="0.25">
      <c r="A732">
        <v>731</v>
      </c>
      <c r="D732" s="5">
        <v>3</v>
      </c>
      <c r="E732" s="4">
        <v>4</v>
      </c>
    </row>
    <row r="733" spans="1:6" x14ac:dyDescent="0.25">
      <c r="A733">
        <v>732</v>
      </c>
      <c r="D733" s="5">
        <v>3</v>
      </c>
      <c r="E733" s="4">
        <v>4</v>
      </c>
    </row>
    <row r="734" spans="1:6" x14ac:dyDescent="0.25">
      <c r="A734">
        <v>733</v>
      </c>
      <c r="D734" s="5">
        <v>3</v>
      </c>
      <c r="E734" s="4">
        <v>4</v>
      </c>
    </row>
    <row r="735" spans="1:6" x14ac:dyDescent="0.25">
      <c r="A735">
        <v>734</v>
      </c>
      <c r="D735" s="5">
        <v>3</v>
      </c>
      <c r="E735" s="4">
        <v>4</v>
      </c>
    </row>
    <row r="736" spans="1:6" x14ac:dyDescent="0.25">
      <c r="A736">
        <v>735</v>
      </c>
      <c r="D736" s="5">
        <v>3</v>
      </c>
      <c r="E736" s="4">
        <v>4</v>
      </c>
    </row>
    <row r="737" spans="1:5" x14ac:dyDescent="0.25">
      <c r="A737">
        <v>736</v>
      </c>
      <c r="E737" s="4">
        <v>4</v>
      </c>
    </row>
    <row r="738" spans="1:5" x14ac:dyDescent="0.25">
      <c r="A738">
        <v>737</v>
      </c>
      <c r="E738" s="4">
        <v>4</v>
      </c>
    </row>
    <row r="739" spans="1:5" x14ac:dyDescent="0.25">
      <c r="A739">
        <v>738</v>
      </c>
    </row>
    <row r="740" spans="1:5" x14ac:dyDescent="0.25">
      <c r="A740">
        <v>739</v>
      </c>
      <c r="B740" s="3">
        <v>1</v>
      </c>
    </row>
    <row r="741" spans="1:5" x14ac:dyDescent="0.25">
      <c r="A741">
        <v>740</v>
      </c>
      <c r="B741" s="3">
        <v>1</v>
      </c>
    </row>
    <row r="742" spans="1:5" x14ac:dyDescent="0.25">
      <c r="A742">
        <v>741</v>
      </c>
      <c r="B742" s="3">
        <v>1</v>
      </c>
    </row>
    <row r="743" spans="1:5" x14ac:dyDescent="0.25">
      <c r="A743">
        <v>742</v>
      </c>
      <c r="B743" s="3">
        <v>1</v>
      </c>
    </row>
    <row r="744" spans="1:5" x14ac:dyDescent="0.25">
      <c r="A744">
        <v>743</v>
      </c>
      <c r="B744" s="3">
        <v>1</v>
      </c>
    </row>
    <row r="745" spans="1:5" x14ac:dyDescent="0.25">
      <c r="A745">
        <v>744</v>
      </c>
      <c r="B745" s="3">
        <v>1</v>
      </c>
    </row>
    <row r="746" spans="1:5" x14ac:dyDescent="0.25">
      <c r="A746">
        <v>745</v>
      </c>
      <c r="B746" s="3">
        <v>1</v>
      </c>
    </row>
    <row r="747" spans="1:5" x14ac:dyDescent="0.25">
      <c r="A747">
        <v>746</v>
      </c>
      <c r="B747" s="3">
        <v>1</v>
      </c>
    </row>
    <row r="748" spans="1:5" x14ac:dyDescent="0.25">
      <c r="A748">
        <v>747</v>
      </c>
      <c r="B748" s="3">
        <v>1</v>
      </c>
      <c r="C748" s="2">
        <v>2</v>
      </c>
    </row>
    <row r="749" spans="1:5" x14ac:dyDescent="0.25">
      <c r="A749">
        <v>748</v>
      </c>
      <c r="B749" s="3">
        <v>1</v>
      </c>
      <c r="C749" s="2">
        <v>2</v>
      </c>
    </row>
    <row r="750" spans="1:5" x14ac:dyDescent="0.25">
      <c r="A750">
        <v>749</v>
      </c>
      <c r="B750" s="3">
        <v>1</v>
      </c>
      <c r="C750" s="2">
        <v>2</v>
      </c>
    </row>
    <row r="751" spans="1:5" x14ac:dyDescent="0.25">
      <c r="A751">
        <v>750</v>
      </c>
      <c r="C751" s="2">
        <v>2</v>
      </c>
      <c r="D751" s="5">
        <v>3</v>
      </c>
    </row>
    <row r="752" spans="1:5" x14ac:dyDescent="0.25">
      <c r="A752">
        <v>751</v>
      </c>
      <c r="C752" s="2">
        <v>2</v>
      </c>
      <c r="D752" s="5">
        <v>3</v>
      </c>
      <c r="E752" s="4">
        <v>4</v>
      </c>
    </row>
    <row r="753" spans="1:5" x14ac:dyDescent="0.25">
      <c r="A753">
        <v>752</v>
      </c>
      <c r="C753" s="2">
        <v>2</v>
      </c>
      <c r="D753" s="5">
        <v>3</v>
      </c>
      <c r="E753" s="4">
        <v>4</v>
      </c>
    </row>
    <row r="754" spans="1:5" x14ac:dyDescent="0.25">
      <c r="A754">
        <v>753</v>
      </c>
      <c r="D754" s="5">
        <v>3</v>
      </c>
      <c r="E754" s="4">
        <v>4</v>
      </c>
    </row>
    <row r="755" spans="1:5" x14ac:dyDescent="0.25">
      <c r="A755">
        <v>754</v>
      </c>
      <c r="D755" s="5">
        <v>3</v>
      </c>
      <c r="E755" s="4">
        <v>4</v>
      </c>
    </row>
    <row r="756" spans="1:5" x14ac:dyDescent="0.25">
      <c r="A756">
        <v>755</v>
      </c>
      <c r="D756" s="5">
        <v>3</v>
      </c>
      <c r="E756" s="4">
        <v>4</v>
      </c>
    </row>
    <row r="757" spans="1:5" x14ac:dyDescent="0.25">
      <c r="A757">
        <v>756</v>
      </c>
      <c r="D757" s="5">
        <v>3</v>
      </c>
      <c r="E757" s="4">
        <v>4</v>
      </c>
    </row>
    <row r="758" spans="1:5" x14ac:dyDescent="0.25">
      <c r="A758">
        <v>757</v>
      </c>
      <c r="D758" s="5">
        <v>3</v>
      </c>
      <c r="E758" s="4">
        <v>4</v>
      </c>
    </row>
    <row r="759" spans="1:5" x14ac:dyDescent="0.25">
      <c r="A759">
        <v>758</v>
      </c>
      <c r="D759" s="5">
        <v>3</v>
      </c>
      <c r="E759" s="4">
        <v>4</v>
      </c>
    </row>
    <row r="760" spans="1:5" x14ac:dyDescent="0.25">
      <c r="A760">
        <v>759</v>
      </c>
      <c r="E760" s="4">
        <v>4</v>
      </c>
    </row>
    <row r="761" spans="1:5" x14ac:dyDescent="0.25">
      <c r="A761">
        <v>760</v>
      </c>
    </row>
    <row r="762" spans="1:5" x14ac:dyDescent="0.25">
      <c r="A762">
        <v>761</v>
      </c>
    </row>
    <row r="763" spans="1:5" x14ac:dyDescent="0.25">
      <c r="A763">
        <v>762</v>
      </c>
    </row>
    <row r="764" spans="1:5" x14ac:dyDescent="0.25">
      <c r="A764">
        <v>763</v>
      </c>
    </row>
    <row r="765" spans="1:5" x14ac:dyDescent="0.25">
      <c r="A765">
        <v>764</v>
      </c>
      <c r="B765" s="3">
        <v>1</v>
      </c>
    </row>
    <row r="766" spans="1:5" x14ac:dyDescent="0.25">
      <c r="A766">
        <v>765</v>
      </c>
      <c r="B766" s="3">
        <v>1</v>
      </c>
    </row>
    <row r="767" spans="1:5" x14ac:dyDescent="0.25">
      <c r="A767">
        <v>766</v>
      </c>
      <c r="B767" s="3">
        <v>1</v>
      </c>
    </row>
    <row r="768" spans="1:5" x14ac:dyDescent="0.25">
      <c r="A768">
        <v>767</v>
      </c>
      <c r="B768" s="3">
        <v>1</v>
      </c>
    </row>
    <row r="769" spans="1:5" x14ac:dyDescent="0.25">
      <c r="A769">
        <v>768</v>
      </c>
      <c r="B769" s="3">
        <v>1</v>
      </c>
      <c r="C769" s="2">
        <v>2</v>
      </c>
    </row>
    <row r="770" spans="1:5" x14ac:dyDescent="0.25">
      <c r="A770">
        <v>769</v>
      </c>
      <c r="B770" s="3">
        <v>1</v>
      </c>
      <c r="C770" s="2">
        <v>2</v>
      </c>
    </row>
    <row r="771" spans="1:5" x14ac:dyDescent="0.25">
      <c r="A771">
        <v>770</v>
      </c>
      <c r="B771" s="3">
        <v>1</v>
      </c>
      <c r="C771" s="2">
        <v>2</v>
      </c>
    </row>
    <row r="772" spans="1:5" x14ac:dyDescent="0.25">
      <c r="A772">
        <v>771</v>
      </c>
      <c r="C772" s="2">
        <v>2</v>
      </c>
      <c r="D772" s="5">
        <v>3</v>
      </c>
    </row>
    <row r="773" spans="1:5" x14ac:dyDescent="0.25">
      <c r="A773">
        <v>772</v>
      </c>
      <c r="C773" s="2">
        <v>2</v>
      </c>
      <c r="D773" s="5">
        <v>3</v>
      </c>
      <c r="E773" s="4">
        <v>4</v>
      </c>
    </row>
    <row r="774" spans="1:5" x14ac:dyDescent="0.25">
      <c r="A774">
        <v>773</v>
      </c>
      <c r="D774" s="5">
        <v>3</v>
      </c>
      <c r="E774" s="4">
        <v>4</v>
      </c>
    </row>
    <row r="775" spans="1:5" x14ac:dyDescent="0.25">
      <c r="A775">
        <v>774</v>
      </c>
      <c r="D775" s="5">
        <v>3</v>
      </c>
      <c r="E775" s="4">
        <v>4</v>
      </c>
    </row>
    <row r="776" spans="1:5" x14ac:dyDescent="0.25">
      <c r="A776">
        <v>775</v>
      </c>
      <c r="D776" s="5">
        <v>3</v>
      </c>
      <c r="E776" s="4">
        <v>4</v>
      </c>
    </row>
    <row r="777" spans="1:5" x14ac:dyDescent="0.25">
      <c r="A777">
        <v>776</v>
      </c>
      <c r="D777" s="5">
        <v>3</v>
      </c>
      <c r="E777" s="4">
        <v>4</v>
      </c>
    </row>
    <row r="778" spans="1:5" x14ac:dyDescent="0.25">
      <c r="A778">
        <v>777</v>
      </c>
      <c r="D778" s="5">
        <v>3</v>
      </c>
      <c r="E778" s="4">
        <v>4</v>
      </c>
    </row>
    <row r="779" spans="1:5" x14ac:dyDescent="0.25">
      <c r="A779">
        <v>778</v>
      </c>
      <c r="D779" s="5">
        <v>3</v>
      </c>
      <c r="E779" s="4">
        <v>4</v>
      </c>
    </row>
    <row r="780" spans="1:5" x14ac:dyDescent="0.25">
      <c r="A780">
        <v>779</v>
      </c>
    </row>
    <row r="781" spans="1:5" x14ac:dyDescent="0.25">
      <c r="A781">
        <v>780</v>
      </c>
    </row>
    <row r="782" spans="1:5" x14ac:dyDescent="0.25">
      <c r="A782">
        <v>781</v>
      </c>
    </row>
    <row r="783" spans="1:5" x14ac:dyDescent="0.25">
      <c r="A783">
        <v>782</v>
      </c>
    </row>
    <row r="784" spans="1:5" x14ac:dyDescent="0.25">
      <c r="A784">
        <v>783</v>
      </c>
    </row>
    <row r="785" spans="1:5" x14ac:dyDescent="0.25">
      <c r="A785">
        <v>784</v>
      </c>
      <c r="B785" s="3">
        <v>1</v>
      </c>
    </row>
    <row r="786" spans="1:5" x14ac:dyDescent="0.25">
      <c r="A786">
        <v>785</v>
      </c>
      <c r="B786" s="3">
        <v>1</v>
      </c>
    </row>
    <row r="787" spans="1:5" x14ac:dyDescent="0.25">
      <c r="A787">
        <v>786</v>
      </c>
      <c r="B787" s="3">
        <v>1</v>
      </c>
    </row>
    <row r="788" spans="1:5" x14ac:dyDescent="0.25">
      <c r="A788">
        <v>787</v>
      </c>
      <c r="B788" s="3">
        <v>1</v>
      </c>
      <c r="C788" s="2">
        <v>2</v>
      </c>
    </row>
    <row r="789" spans="1:5" x14ac:dyDescent="0.25">
      <c r="A789">
        <v>788</v>
      </c>
      <c r="B789" s="3">
        <v>1</v>
      </c>
      <c r="C789" s="2">
        <v>2</v>
      </c>
    </row>
    <row r="790" spans="1:5" x14ac:dyDescent="0.25">
      <c r="A790">
        <v>789</v>
      </c>
      <c r="B790" s="3">
        <v>1</v>
      </c>
      <c r="C790" s="2">
        <v>2</v>
      </c>
    </row>
    <row r="791" spans="1:5" x14ac:dyDescent="0.25">
      <c r="A791">
        <v>790</v>
      </c>
      <c r="B791" s="3">
        <v>1</v>
      </c>
      <c r="C791" s="2">
        <v>2</v>
      </c>
    </row>
    <row r="792" spans="1:5" x14ac:dyDescent="0.25">
      <c r="A792">
        <v>791</v>
      </c>
      <c r="C792" s="2">
        <v>2</v>
      </c>
      <c r="D792" s="5">
        <v>3</v>
      </c>
    </row>
    <row r="793" spans="1:5" x14ac:dyDescent="0.25">
      <c r="A793">
        <v>792</v>
      </c>
      <c r="D793" s="5">
        <v>3</v>
      </c>
      <c r="E793" s="4">
        <v>4</v>
      </c>
    </row>
    <row r="794" spans="1:5" x14ac:dyDescent="0.25">
      <c r="A794">
        <v>793</v>
      </c>
      <c r="D794" s="5">
        <v>3</v>
      </c>
      <c r="E794" s="4">
        <v>4</v>
      </c>
    </row>
    <row r="795" spans="1:5" x14ac:dyDescent="0.25">
      <c r="A795">
        <v>794</v>
      </c>
      <c r="D795" s="5">
        <v>3</v>
      </c>
      <c r="E795" s="4">
        <v>4</v>
      </c>
    </row>
    <row r="796" spans="1:5" x14ac:dyDescent="0.25">
      <c r="A796">
        <v>795</v>
      </c>
      <c r="D796" s="5">
        <v>3</v>
      </c>
      <c r="E796" s="4">
        <v>4</v>
      </c>
    </row>
    <row r="797" spans="1:5" x14ac:dyDescent="0.25">
      <c r="A797">
        <v>796</v>
      </c>
      <c r="D797" s="5">
        <v>3</v>
      </c>
      <c r="E797" s="4">
        <v>4</v>
      </c>
    </row>
    <row r="798" spans="1:5" x14ac:dyDescent="0.25">
      <c r="A798">
        <v>797</v>
      </c>
      <c r="E798" s="4">
        <v>4</v>
      </c>
    </row>
    <row r="799" spans="1:5" x14ac:dyDescent="0.25">
      <c r="A799">
        <v>798</v>
      </c>
      <c r="E799" s="4">
        <v>4</v>
      </c>
    </row>
    <row r="800" spans="1:5" x14ac:dyDescent="0.25">
      <c r="A800">
        <v>799</v>
      </c>
    </row>
    <row r="801" spans="1:5" x14ac:dyDescent="0.25">
      <c r="A801">
        <v>800</v>
      </c>
    </row>
    <row r="802" spans="1:5" x14ac:dyDescent="0.25">
      <c r="A802">
        <v>801</v>
      </c>
    </row>
    <row r="803" spans="1:5" x14ac:dyDescent="0.25">
      <c r="A803">
        <v>802</v>
      </c>
    </row>
    <row r="804" spans="1:5" x14ac:dyDescent="0.25">
      <c r="A804">
        <v>803</v>
      </c>
    </row>
    <row r="805" spans="1:5" x14ac:dyDescent="0.25">
      <c r="A805">
        <v>804</v>
      </c>
      <c r="B805" s="3">
        <v>1</v>
      </c>
    </row>
    <row r="806" spans="1:5" x14ac:dyDescent="0.25">
      <c r="A806">
        <v>805</v>
      </c>
      <c r="B806" s="3">
        <v>1</v>
      </c>
      <c r="C806" s="2">
        <v>2</v>
      </c>
    </row>
    <row r="807" spans="1:5" x14ac:dyDescent="0.25">
      <c r="A807">
        <v>806</v>
      </c>
      <c r="B807" s="3">
        <v>1</v>
      </c>
      <c r="C807" s="2">
        <v>2</v>
      </c>
    </row>
    <row r="808" spans="1:5" x14ac:dyDescent="0.25">
      <c r="A808">
        <v>807</v>
      </c>
      <c r="B808" s="3">
        <v>1</v>
      </c>
      <c r="C808" s="2">
        <v>2</v>
      </c>
    </row>
    <row r="809" spans="1:5" x14ac:dyDescent="0.25">
      <c r="A809">
        <v>808</v>
      </c>
      <c r="B809" s="3">
        <v>1</v>
      </c>
      <c r="C809" s="2">
        <v>2</v>
      </c>
    </row>
    <row r="810" spans="1:5" x14ac:dyDescent="0.25">
      <c r="A810">
        <v>809</v>
      </c>
      <c r="B810" s="3">
        <v>1</v>
      </c>
      <c r="C810" s="2">
        <v>2</v>
      </c>
    </row>
    <row r="811" spans="1:5" x14ac:dyDescent="0.25">
      <c r="A811">
        <v>810</v>
      </c>
    </row>
    <row r="812" spans="1:5" x14ac:dyDescent="0.25">
      <c r="A812">
        <v>811</v>
      </c>
      <c r="E812" s="4">
        <v>4</v>
      </c>
    </row>
    <row r="813" spans="1:5" x14ac:dyDescent="0.25">
      <c r="A813">
        <v>812</v>
      </c>
      <c r="D813" s="5">
        <v>3</v>
      </c>
      <c r="E813" s="4">
        <v>4</v>
      </c>
    </row>
    <row r="814" spans="1:5" x14ac:dyDescent="0.25">
      <c r="A814">
        <v>813</v>
      </c>
      <c r="D814" s="5">
        <v>3</v>
      </c>
      <c r="E814" s="4">
        <v>4</v>
      </c>
    </row>
    <row r="815" spans="1:5" x14ac:dyDescent="0.25">
      <c r="A815">
        <v>814</v>
      </c>
      <c r="D815" s="5">
        <v>3</v>
      </c>
      <c r="E815" s="4">
        <v>4</v>
      </c>
    </row>
    <row r="816" spans="1:5" x14ac:dyDescent="0.25">
      <c r="A816">
        <v>815</v>
      </c>
      <c r="D816" s="5">
        <v>3</v>
      </c>
      <c r="E816" s="4">
        <v>4</v>
      </c>
    </row>
    <row r="817" spans="1:5" x14ac:dyDescent="0.25">
      <c r="A817">
        <v>816</v>
      </c>
      <c r="D817" s="5">
        <v>3</v>
      </c>
      <c r="E817" s="4">
        <v>4</v>
      </c>
    </row>
    <row r="818" spans="1:5" x14ac:dyDescent="0.25">
      <c r="A818">
        <v>817</v>
      </c>
    </row>
    <row r="819" spans="1:5" x14ac:dyDescent="0.25">
      <c r="A819">
        <v>818</v>
      </c>
    </row>
    <row r="820" spans="1:5" x14ac:dyDescent="0.25">
      <c r="A820">
        <v>819</v>
      </c>
    </row>
    <row r="821" spans="1:5" x14ac:dyDescent="0.25">
      <c r="A821">
        <v>820</v>
      </c>
    </row>
    <row r="822" spans="1:5" x14ac:dyDescent="0.25">
      <c r="A822">
        <v>821</v>
      </c>
    </row>
    <row r="823" spans="1:5" x14ac:dyDescent="0.25">
      <c r="A823">
        <v>822</v>
      </c>
    </row>
    <row r="824" spans="1:5" x14ac:dyDescent="0.25">
      <c r="A824">
        <v>823</v>
      </c>
    </row>
    <row r="825" spans="1:5" x14ac:dyDescent="0.25">
      <c r="A825">
        <v>824</v>
      </c>
      <c r="B825" s="3">
        <v>1</v>
      </c>
    </row>
    <row r="826" spans="1:5" x14ac:dyDescent="0.25">
      <c r="A826">
        <v>825</v>
      </c>
      <c r="B826" s="3">
        <v>1</v>
      </c>
    </row>
    <row r="827" spans="1:5" x14ac:dyDescent="0.25">
      <c r="A827">
        <v>826</v>
      </c>
      <c r="B827" s="3">
        <v>1</v>
      </c>
      <c r="C827" s="2">
        <v>2</v>
      </c>
    </row>
    <row r="828" spans="1:5" x14ac:dyDescent="0.25">
      <c r="A828">
        <v>827</v>
      </c>
      <c r="B828" s="3">
        <v>1</v>
      </c>
      <c r="C828" s="2">
        <v>2</v>
      </c>
    </row>
    <row r="829" spans="1:5" x14ac:dyDescent="0.25">
      <c r="A829">
        <v>828</v>
      </c>
      <c r="B829" s="3">
        <v>1</v>
      </c>
      <c r="C829" s="2">
        <v>2</v>
      </c>
    </row>
    <row r="830" spans="1:5" x14ac:dyDescent="0.25">
      <c r="A830">
        <v>829</v>
      </c>
      <c r="B830" s="3">
        <v>1</v>
      </c>
      <c r="C830" s="2">
        <v>2</v>
      </c>
    </row>
    <row r="831" spans="1:5" x14ac:dyDescent="0.25">
      <c r="A831">
        <v>830</v>
      </c>
      <c r="C831" s="2">
        <v>2</v>
      </c>
    </row>
    <row r="832" spans="1:5" x14ac:dyDescent="0.25">
      <c r="A832">
        <v>831</v>
      </c>
      <c r="D832" s="5">
        <v>3</v>
      </c>
      <c r="E832" s="4">
        <v>4</v>
      </c>
    </row>
    <row r="833" spans="1:5" x14ac:dyDescent="0.25">
      <c r="A833">
        <v>832</v>
      </c>
      <c r="D833" s="5">
        <v>3</v>
      </c>
      <c r="E833" s="4">
        <v>4</v>
      </c>
    </row>
    <row r="834" spans="1:5" x14ac:dyDescent="0.25">
      <c r="A834">
        <v>833</v>
      </c>
      <c r="D834" s="5">
        <v>3</v>
      </c>
      <c r="E834" s="4">
        <v>4</v>
      </c>
    </row>
    <row r="835" spans="1:5" x14ac:dyDescent="0.25">
      <c r="A835">
        <v>834</v>
      </c>
      <c r="D835" s="5">
        <v>3</v>
      </c>
      <c r="E835" s="4">
        <v>4</v>
      </c>
    </row>
    <row r="836" spans="1:5" x14ac:dyDescent="0.25">
      <c r="A836">
        <v>835</v>
      </c>
      <c r="D836" s="5">
        <v>3</v>
      </c>
      <c r="E836" s="4">
        <v>4</v>
      </c>
    </row>
    <row r="837" spans="1:5" x14ac:dyDescent="0.25">
      <c r="A837">
        <v>836</v>
      </c>
      <c r="D837" s="5">
        <v>3</v>
      </c>
      <c r="E837" s="4">
        <v>4</v>
      </c>
    </row>
    <row r="838" spans="1:5" x14ac:dyDescent="0.25">
      <c r="A838">
        <v>837</v>
      </c>
      <c r="D838" s="5">
        <v>3</v>
      </c>
      <c r="E838" s="4">
        <v>4</v>
      </c>
    </row>
    <row r="839" spans="1:5" x14ac:dyDescent="0.25">
      <c r="A839">
        <v>838</v>
      </c>
    </row>
    <row r="840" spans="1:5" x14ac:dyDescent="0.25">
      <c r="A840">
        <v>839</v>
      </c>
    </row>
    <row r="841" spans="1:5" x14ac:dyDescent="0.25">
      <c r="A841">
        <v>840</v>
      </c>
    </row>
    <row r="842" spans="1:5" x14ac:dyDescent="0.25">
      <c r="A842">
        <v>841</v>
      </c>
    </row>
    <row r="843" spans="1:5" x14ac:dyDescent="0.25">
      <c r="A843">
        <v>842</v>
      </c>
    </row>
    <row r="844" spans="1:5" x14ac:dyDescent="0.25">
      <c r="A844">
        <v>843</v>
      </c>
      <c r="B844" s="3">
        <v>1</v>
      </c>
    </row>
    <row r="845" spans="1:5" x14ac:dyDescent="0.25">
      <c r="A845">
        <v>844</v>
      </c>
      <c r="B845" s="3">
        <v>1</v>
      </c>
    </row>
    <row r="846" spans="1:5" x14ac:dyDescent="0.25">
      <c r="A846">
        <v>845</v>
      </c>
      <c r="B846" s="3">
        <v>1</v>
      </c>
      <c r="C846" s="2">
        <v>2</v>
      </c>
    </row>
    <row r="847" spans="1:5" x14ac:dyDescent="0.25">
      <c r="A847">
        <v>846</v>
      </c>
      <c r="B847" s="3">
        <v>1</v>
      </c>
      <c r="C847" s="2">
        <v>2</v>
      </c>
    </row>
    <row r="848" spans="1:5" x14ac:dyDescent="0.25">
      <c r="A848">
        <v>847</v>
      </c>
      <c r="B848" s="3">
        <v>1</v>
      </c>
      <c r="C848" s="2">
        <v>2</v>
      </c>
    </row>
    <row r="849" spans="1:5" x14ac:dyDescent="0.25">
      <c r="A849">
        <v>848</v>
      </c>
      <c r="B849" s="3">
        <v>1</v>
      </c>
      <c r="C849" s="2">
        <v>2</v>
      </c>
    </row>
    <row r="850" spans="1:5" x14ac:dyDescent="0.25">
      <c r="A850">
        <v>849</v>
      </c>
      <c r="B850" s="3">
        <v>1</v>
      </c>
      <c r="C850" s="2">
        <v>2</v>
      </c>
    </row>
    <row r="851" spans="1:5" x14ac:dyDescent="0.25">
      <c r="A851">
        <v>850</v>
      </c>
      <c r="C851" s="2">
        <v>2</v>
      </c>
    </row>
    <row r="852" spans="1:5" x14ac:dyDescent="0.25">
      <c r="A852">
        <v>851</v>
      </c>
      <c r="D852" s="5">
        <v>3</v>
      </c>
      <c r="E852" s="4">
        <v>4</v>
      </c>
    </row>
    <row r="853" spans="1:5" x14ac:dyDescent="0.25">
      <c r="A853">
        <v>852</v>
      </c>
      <c r="D853" s="5">
        <v>3</v>
      </c>
      <c r="E853" s="4">
        <v>4</v>
      </c>
    </row>
    <row r="854" spans="1:5" x14ac:dyDescent="0.25">
      <c r="A854">
        <v>853</v>
      </c>
      <c r="D854" s="5">
        <v>3</v>
      </c>
      <c r="E854" s="4">
        <v>4</v>
      </c>
    </row>
    <row r="855" spans="1:5" x14ac:dyDescent="0.25">
      <c r="A855">
        <v>854</v>
      </c>
      <c r="D855" s="5">
        <v>3</v>
      </c>
      <c r="E855" s="4">
        <v>4</v>
      </c>
    </row>
    <row r="856" spans="1:5" x14ac:dyDescent="0.25">
      <c r="A856">
        <v>855</v>
      </c>
      <c r="D856" s="5">
        <v>3</v>
      </c>
      <c r="E856" s="4">
        <v>4</v>
      </c>
    </row>
    <row r="857" spans="1:5" x14ac:dyDescent="0.25">
      <c r="A857">
        <v>856</v>
      </c>
      <c r="D857" s="5">
        <v>3</v>
      </c>
      <c r="E857" s="4">
        <v>4</v>
      </c>
    </row>
    <row r="858" spans="1:5" x14ac:dyDescent="0.25">
      <c r="A858">
        <v>857</v>
      </c>
      <c r="D858" s="5">
        <v>3</v>
      </c>
      <c r="E858" s="4">
        <v>4</v>
      </c>
    </row>
    <row r="859" spans="1:5" x14ac:dyDescent="0.25">
      <c r="A859">
        <v>858</v>
      </c>
    </row>
    <row r="860" spans="1:5" x14ac:dyDescent="0.25">
      <c r="A860">
        <v>859</v>
      </c>
    </row>
    <row r="861" spans="1:5" x14ac:dyDescent="0.25">
      <c r="A861">
        <v>860</v>
      </c>
    </row>
    <row r="862" spans="1:5" x14ac:dyDescent="0.25">
      <c r="A862">
        <v>861</v>
      </c>
    </row>
    <row r="863" spans="1:5" x14ac:dyDescent="0.25">
      <c r="A863">
        <v>862</v>
      </c>
    </row>
    <row r="864" spans="1:5" x14ac:dyDescent="0.25">
      <c r="A864">
        <v>863</v>
      </c>
      <c r="B864" s="3">
        <v>1</v>
      </c>
    </row>
    <row r="865" spans="1:6" x14ac:dyDescent="0.25">
      <c r="A865">
        <v>864</v>
      </c>
      <c r="B865" s="3">
        <v>1</v>
      </c>
    </row>
    <row r="866" spans="1:6" x14ac:dyDescent="0.25">
      <c r="A866">
        <v>865</v>
      </c>
      <c r="B866" s="3">
        <v>1</v>
      </c>
    </row>
    <row r="867" spans="1:6" x14ac:dyDescent="0.25">
      <c r="A867">
        <v>866</v>
      </c>
      <c r="B867" s="3">
        <v>1</v>
      </c>
      <c r="C867" s="2">
        <v>2</v>
      </c>
    </row>
    <row r="868" spans="1:6" x14ac:dyDescent="0.25">
      <c r="A868">
        <v>867</v>
      </c>
      <c r="B868" s="3">
        <v>1</v>
      </c>
      <c r="C868" s="2">
        <v>2</v>
      </c>
    </row>
    <row r="869" spans="1:6" x14ac:dyDescent="0.25">
      <c r="A869">
        <v>868</v>
      </c>
      <c r="B869" s="3">
        <v>1</v>
      </c>
      <c r="C869" s="2">
        <v>2</v>
      </c>
    </row>
    <row r="870" spans="1:6" x14ac:dyDescent="0.25">
      <c r="A870">
        <v>869</v>
      </c>
      <c r="B870" s="3">
        <v>1</v>
      </c>
      <c r="C870" s="2">
        <v>2</v>
      </c>
    </row>
    <row r="871" spans="1:6" x14ac:dyDescent="0.25">
      <c r="A871">
        <v>870</v>
      </c>
      <c r="C871" s="2">
        <v>2</v>
      </c>
    </row>
    <row r="872" spans="1:6" x14ac:dyDescent="0.25">
      <c r="A872">
        <v>871</v>
      </c>
      <c r="C872" s="2">
        <v>2</v>
      </c>
    </row>
    <row r="873" spans="1:6" x14ac:dyDescent="0.25">
      <c r="A873">
        <v>872</v>
      </c>
      <c r="C873" s="2">
        <v>2</v>
      </c>
    </row>
    <row r="874" spans="1:6" x14ac:dyDescent="0.25">
      <c r="A874">
        <v>873</v>
      </c>
      <c r="D874" s="5">
        <v>3</v>
      </c>
    </row>
    <row r="875" spans="1:6" x14ac:dyDescent="0.25">
      <c r="A875">
        <v>874</v>
      </c>
      <c r="D875" s="5">
        <v>3</v>
      </c>
      <c r="F875" t="s">
        <v>22</v>
      </c>
    </row>
    <row r="876" spans="1:6" x14ac:dyDescent="0.25">
      <c r="A876">
        <v>875</v>
      </c>
    </row>
    <row r="877" spans="1:6" x14ac:dyDescent="0.25">
      <c r="A877">
        <v>876</v>
      </c>
      <c r="F877" t="s">
        <v>22</v>
      </c>
    </row>
    <row r="878" spans="1:6" x14ac:dyDescent="0.25">
      <c r="A878">
        <v>877</v>
      </c>
      <c r="B878" s="3">
        <v>1</v>
      </c>
    </row>
    <row r="879" spans="1:6" x14ac:dyDescent="0.25">
      <c r="A879">
        <v>878</v>
      </c>
      <c r="B879" s="3">
        <v>1</v>
      </c>
    </row>
    <row r="880" spans="1:6" x14ac:dyDescent="0.25">
      <c r="A880">
        <v>879</v>
      </c>
      <c r="B880" s="3">
        <v>1</v>
      </c>
    </row>
    <row r="881" spans="1:5" x14ac:dyDescent="0.25">
      <c r="A881">
        <v>880</v>
      </c>
      <c r="B881" s="3">
        <v>1</v>
      </c>
    </row>
    <row r="882" spans="1:5" x14ac:dyDescent="0.25">
      <c r="A882">
        <v>881</v>
      </c>
      <c r="B882" s="3">
        <v>1</v>
      </c>
    </row>
    <row r="883" spans="1:5" x14ac:dyDescent="0.25">
      <c r="A883">
        <v>882</v>
      </c>
      <c r="B883" s="3">
        <v>1</v>
      </c>
    </row>
    <row r="884" spans="1:5" x14ac:dyDescent="0.25">
      <c r="A884">
        <v>883</v>
      </c>
      <c r="B884" s="3">
        <v>1</v>
      </c>
      <c r="E884" s="4">
        <v>4</v>
      </c>
    </row>
    <row r="885" spans="1:5" x14ac:dyDescent="0.25">
      <c r="A885">
        <v>884</v>
      </c>
      <c r="B885" s="3">
        <v>1</v>
      </c>
      <c r="D885" s="5">
        <v>3</v>
      </c>
      <c r="E885" s="4">
        <v>4</v>
      </c>
    </row>
    <row r="886" spans="1:5" x14ac:dyDescent="0.25">
      <c r="A886">
        <v>885</v>
      </c>
      <c r="B886" s="3">
        <v>1</v>
      </c>
      <c r="D886" s="5">
        <v>3</v>
      </c>
      <c r="E886" s="4">
        <v>4</v>
      </c>
    </row>
    <row r="887" spans="1:5" x14ac:dyDescent="0.25">
      <c r="A887">
        <v>886</v>
      </c>
      <c r="D887" s="5">
        <v>3</v>
      </c>
      <c r="E887" s="4">
        <v>4</v>
      </c>
    </row>
    <row r="888" spans="1:5" x14ac:dyDescent="0.25">
      <c r="A888">
        <v>887</v>
      </c>
      <c r="D888" s="5">
        <v>3</v>
      </c>
      <c r="E888" s="4">
        <v>4</v>
      </c>
    </row>
    <row r="889" spans="1:5" x14ac:dyDescent="0.25">
      <c r="A889">
        <v>888</v>
      </c>
      <c r="D889" s="5">
        <v>3</v>
      </c>
      <c r="E889" s="4">
        <v>4</v>
      </c>
    </row>
    <row r="890" spans="1:5" x14ac:dyDescent="0.25">
      <c r="A890">
        <v>889</v>
      </c>
      <c r="D890" s="5">
        <v>3</v>
      </c>
      <c r="E890" s="4">
        <v>4</v>
      </c>
    </row>
    <row r="891" spans="1:5" x14ac:dyDescent="0.25">
      <c r="A891">
        <v>890</v>
      </c>
      <c r="D891" s="5">
        <v>3</v>
      </c>
      <c r="E891" s="4">
        <v>4</v>
      </c>
    </row>
    <row r="892" spans="1:5" x14ac:dyDescent="0.25">
      <c r="A892">
        <v>891</v>
      </c>
      <c r="D892" s="5">
        <v>3</v>
      </c>
      <c r="E892" s="4">
        <v>4</v>
      </c>
    </row>
    <row r="893" spans="1:5" x14ac:dyDescent="0.25">
      <c r="A893">
        <v>892</v>
      </c>
      <c r="D893" s="5">
        <v>3</v>
      </c>
      <c r="E893" s="4">
        <v>4</v>
      </c>
    </row>
    <row r="894" spans="1:5" x14ac:dyDescent="0.25">
      <c r="A894">
        <v>893</v>
      </c>
    </row>
    <row r="895" spans="1:5" x14ac:dyDescent="0.25">
      <c r="A895">
        <v>894</v>
      </c>
    </row>
    <row r="896" spans="1:5" x14ac:dyDescent="0.25">
      <c r="A896">
        <v>895</v>
      </c>
    </row>
    <row r="897" spans="1:5" x14ac:dyDescent="0.25">
      <c r="A897">
        <v>896</v>
      </c>
    </row>
    <row r="898" spans="1:5" x14ac:dyDescent="0.25">
      <c r="A898">
        <v>897</v>
      </c>
    </row>
    <row r="899" spans="1:5" x14ac:dyDescent="0.25">
      <c r="A899">
        <v>898</v>
      </c>
    </row>
    <row r="900" spans="1:5" x14ac:dyDescent="0.25">
      <c r="A900">
        <v>899</v>
      </c>
      <c r="C900" s="2">
        <v>2</v>
      </c>
    </row>
    <row r="901" spans="1:5" x14ac:dyDescent="0.25">
      <c r="A901">
        <v>900</v>
      </c>
      <c r="B901" s="3">
        <v>1</v>
      </c>
      <c r="C901" s="2">
        <v>2</v>
      </c>
    </row>
    <row r="902" spans="1:5" x14ac:dyDescent="0.25">
      <c r="A902">
        <v>901</v>
      </c>
      <c r="B902" s="3">
        <v>1</v>
      </c>
      <c r="C902" s="2">
        <v>2</v>
      </c>
    </row>
    <row r="903" spans="1:5" x14ac:dyDescent="0.25">
      <c r="A903">
        <v>902</v>
      </c>
      <c r="B903" s="3">
        <v>1</v>
      </c>
      <c r="C903" s="2">
        <v>2</v>
      </c>
    </row>
    <row r="904" spans="1:5" x14ac:dyDescent="0.25">
      <c r="A904">
        <v>903</v>
      </c>
      <c r="B904" s="3">
        <v>1</v>
      </c>
      <c r="C904" s="2">
        <v>2</v>
      </c>
    </row>
    <row r="905" spans="1:5" x14ac:dyDescent="0.25">
      <c r="A905">
        <v>904</v>
      </c>
      <c r="B905" s="3">
        <v>1</v>
      </c>
      <c r="C905" s="2">
        <v>2</v>
      </c>
    </row>
    <row r="906" spans="1:5" x14ac:dyDescent="0.25">
      <c r="A906">
        <v>905</v>
      </c>
      <c r="B906" s="3">
        <v>1</v>
      </c>
    </row>
    <row r="907" spans="1:5" x14ac:dyDescent="0.25">
      <c r="A907">
        <v>906</v>
      </c>
      <c r="B907" s="3">
        <v>1</v>
      </c>
    </row>
    <row r="908" spans="1:5" x14ac:dyDescent="0.25">
      <c r="A908">
        <v>907</v>
      </c>
    </row>
    <row r="909" spans="1:5" x14ac:dyDescent="0.25">
      <c r="A909">
        <v>908</v>
      </c>
      <c r="D909" s="5">
        <v>3</v>
      </c>
      <c r="E909" s="4">
        <v>4</v>
      </c>
    </row>
    <row r="910" spans="1:5" x14ac:dyDescent="0.25">
      <c r="A910">
        <v>909</v>
      </c>
      <c r="D910" s="5">
        <v>3</v>
      </c>
      <c r="E910" s="4">
        <v>4</v>
      </c>
    </row>
    <row r="911" spans="1:5" x14ac:dyDescent="0.25">
      <c r="A911">
        <v>910</v>
      </c>
      <c r="D911" s="5">
        <v>3</v>
      </c>
      <c r="E911" s="4">
        <v>4</v>
      </c>
    </row>
    <row r="912" spans="1:5" x14ac:dyDescent="0.25">
      <c r="A912">
        <v>911</v>
      </c>
      <c r="D912" s="5">
        <v>3</v>
      </c>
      <c r="E912" s="4">
        <v>4</v>
      </c>
    </row>
    <row r="913" spans="1:5" x14ac:dyDescent="0.25">
      <c r="A913">
        <v>912</v>
      </c>
      <c r="D913" s="5">
        <v>3</v>
      </c>
      <c r="E913" s="4">
        <v>4</v>
      </c>
    </row>
    <row r="914" spans="1:5" x14ac:dyDescent="0.25">
      <c r="A914">
        <v>913</v>
      </c>
      <c r="D914" s="5">
        <v>3</v>
      </c>
      <c r="E914" s="4">
        <v>4</v>
      </c>
    </row>
    <row r="915" spans="1:5" x14ac:dyDescent="0.25">
      <c r="A915">
        <v>914</v>
      </c>
      <c r="E915" s="4">
        <v>4</v>
      </c>
    </row>
    <row r="916" spans="1:5" x14ac:dyDescent="0.25">
      <c r="A916">
        <v>915</v>
      </c>
    </row>
    <row r="917" spans="1:5" x14ac:dyDescent="0.25">
      <c r="A917">
        <v>916</v>
      </c>
    </row>
    <row r="918" spans="1:5" x14ac:dyDescent="0.25">
      <c r="A918">
        <v>917</v>
      </c>
    </row>
    <row r="919" spans="1:5" x14ac:dyDescent="0.25">
      <c r="A919">
        <v>918</v>
      </c>
      <c r="C919" s="2">
        <v>2</v>
      </c>
    </row>
    <row r="920" spans="1:5" x14ac:dyDescent="0.25">
      <c r="A920">
        <v>919</v>
      </c>
      <c r="C920" s="2">
        <v>2</v>
      </c>
    </row>
    <row r="921" spans="1:5" x14ac:dyDescent="0.25">
      <c r="A921">
        <v>920</v>
      </c>
      <c r="B921" s="3">
        <v>1</v>
      </c>
      <c r="C921" s="2">
        <v>2</v>
      </c>
    </row>
    <row r="922" spans="1:5" x14ac:dyDescent="0.25">
      <c r="A922">
        <v>921</v>
      </c>
      <c r="B922" s="3">
        <v>1</v>
      </c>
      <c r="C922" s="2">
        <v>2</v>
      </c>
    </row>
    <row r="923" spans="1:5" x14ac:dyDescent="0.25">
      <c r="A923">
        <v>922</v>
      </c>
      <c r="B923" s="3">
        <v>1</v>
      </c>
      <c r="C923" s="2">
        <v>2</v>
      </c>
    </row>
    <row r="924" spans="1:5" x14ac:dyDescent="0.25">
      <c r="A924">
        <v>923</v>
      </c>
      <c r="B924" s="3">
        <v>1</v>
      </c>
      <c r="C924" s="2">
        <v>2</v>
      </c>
    </row>
    <row r="925" spans="1:5" x14ac:dyDescent="0.25">
      <c r="A925">
        <v>924</v>
      </c>
      <c r="B925" s="3">
        <v>1</v>
      </c>
      <c r="C925" s="2">
        <v>2</v>
      </c>
    </row>
    <row r="926" spans="1:5" x14ac:dyDescent="0.25">
      <c r="A926">
        <v>925</v>
      </c>
      <c r="B926" s="3">
        <v>1</v>
      </c>
    </row>
    <row r="927" spans="1:5" x14ac:dyDescent="0.25">
      <c r="A927">
        <v>926</v>
      </c>
      <c r="B927" s="3">
        <v>1</v>
      </c>
    </row>
    <row r="928" spans="1:5" x14ac:dyDescent="0.25">
      <c r="A928">
        <v>927</v>
      </c>
      <c r="D928" s="5">
        <v>3</v>
      </c>
      <c r="E928" s="4">
        <v>4</v>
      </c>
    </row>
    <row r="929" spans="1:5" x14ac:dyDescent="0.25">
      <c r="A929">
        <v>928</v>
      </c>
      <c r="D929" s="5">
        <v>3</v>
      </c>
      <c r="E929" s="4">
        <v>4</v>
      </c>
    </row>
    <row r="930" spans="1:5" x14ac:dyDescent="0.25">
      <c r="A930">
        <v>929</v>
      </c>
      <c r="D930" s="5">
        <v>3</v>
      </c>
      <c r="E930" s="4">
        <v>4</v>
      </c>
    </row>
    <row r="931" spans="1:5" x14ac:dyDescent="0.25">
      <c r="A931">
        <v>930</v>
      </c>
      <c r="D931" s="5">
        <v>3</v>
      </c>
      <c r="E931" s="4">
        <v>4</v>
      </c>
    </row>
    <row r="932" spans="1:5" x14ac:dyDescent="0.25">
      <c r="A932">
        <v>931</v>
      </c>
      <c r="D932" s="5">
        <v>3</v>
      </c>
      <c r="E932" s="4">
        <v>4</v>
      </c>
    </row>
    <row r="933" spans="1:5" x14ac:dyDescent="0.25">
      <c r="A933">
        <v>932</v>
      </c>
      <c r="D933" s="5">
        <v>3</v>
      </c>
      <c r="E933" s="4">
        <v>4</v>
      </c>
    </row>
    <row r="934" spans="1:5" x14ac:dyDescent="0.25">
      <c r="A934">
        <v>933</v>
      </c>
      <c r="E934" s="4">
        <v>4</v>
      </c>
    </row>
    <row r="935" spans="1:5" x14ac:dyDescent="0.25">
      <c r="A935">
        <v>934</v>
      </c>
    </row>
    <row r="936" spans="1:5" x14ac:dyDescent="0.25">
      <c r="A936">
        <v>935</v>
      </c>
    </row>
    <row r="937" spans="1:5" x14ac:dyDescent="0.25">
      <c r="A937">
        <v>936</v>
      </c>
    </row>
    <row r="938" spans="1:5" x14ac:dyDescent="0.25">
      <c r="A938">
        <v>937</v>
      </c>
    </row>
    <row r="939" spans="1:5" x14ac:dyDescent="0.25">
      <c r="A939">
        <v>938</v>
      </c>
    </row>
    <row r="940" spans="1:5" x14ac:dyDescent="0.25">
      <c r="A940">
        <v>939</v>
      </c>
    </row>
    <row r="941" spans="1:5" x14ac:dyDescent="0.25">
      <c r="A941">
        <v>940</v>
      </c>
    </row>
    <row r="942" spans="1:5" x14ac:dyDescent="0.25">
      <c r="A942">
        <v>941</v>
      </c>
      <c r="B942" s="3">
        <v>1</v>
      </c>
    </row>
    <row r="943" spans="1:5" x14ac:dyDescent="0.25">
      <c r="A943">
        <v>942</v>
      </c>
      <c r="B943" s="3">
        <v>1</v>
      </c>
    </row>
    <row r="944" spans="1:5" x14ac:dyDescent="0.25">
      <c r="A944">
        <v>943</v>
      </c>
      <c r="B944" s="3">
        <v>1</v>
      </c>
      <c r="C944" s="2">
        <v>2</v>
      </c>
    </row>
    <row r="945" spans="1:5" x14ac:dyDescent="0.25">
      <c r="A945">
        <v>944</v>
      </c>
      <c r="B945" s="3">
        <v>1</v>
      </c>
      <c r="C945" s="2">
        <v>2</v>
      </c>
    </row>
    <row r="946" spans="1:5" x14ac:dyDescent="0.25">
      <c r="A946">
        <v>945</v>
      </c>
      <c r="B946" s="3">
        <v>1</v>
      </c>
      <c r="C946" s="2">
        <v>2</v>
      </c>
    </row>
    <row r="947" spans="1:5" x14ac:dyDescent="0.25">
      <c r="A947">
        <v>946</v>
      </c>
      <c r="B947" s="3">
        <v>1</v>
      </c>
      <c r="C947" s="2">
        <v>2</v>
      </c>
    </row>
    <row r="948" spans="1:5" x14ac:dyDescent="0.25">
      <c r="A948">
        <v>947</v>
      </c>
      <c r="C948" s="2">
        <v>2</v>
      </c>
    </row>
    <row r="949" spans="1:5" x14ac:dyDescent="0.25">
      <c r="A949">
        <v>948</v>
      </c>
    </row>
    <row r="950" spans="1:5" x14ac:dyDescent="0.25">
      <c r="A950">
        <v>949</v>
      </c>
      <c r="D950" s="5">
        <v>3</v>
      </c>
      <c r="E950" s="4">
        <v>4</v>
      </c>
    </row>
    <row r="951" spans="1:5" x14ac:dyDescent="0.25">
      <c r="A951">
        <v>950</v>
      </c>
      <c r="D951" s="5">
        <v>3</v>
      </c>
      <c r="E951" s="4">
        <v>4</v>
      </c>
    </row>
    <row r="952" spans="1:5" x14ac:dyDescent="0.25">
      <c r="A952">
        <v>951</v>
      </c>
      <c r="D952" s="5">
        <v>3</v>
      </c>
      <c r="E952" s="4">
        <v>4</v>
      </c>
    </row>
    <row r="953" spans="1:5" x14ac:dyDescent="0.25">
      <c r="A953">
        <v>952</v>
      </c>
      <c r="D953" s="5">
        <v>3</v>
      </c>
      <c r="E953" s="4">
        <v>4</v>
      </c>
    </row>
    <row r="954" spans="1:5" x14ac:dyDescent="0.25">
      <c r="A954">
        <v>953</v>
      </c>
      <c r="D954" s="5">
        <v>3</v>
      </c>
      <c r="E954" s="4">
        <v>4</v>
      </c>
    </row>
    <row r="955" spans="1:5" x14ac:dyDescent="0.25">
      <c r="A955">
        <v>954</v>
      </c>
    </row>
    <row r="956" spans="1:5" x14ac:dyDescent="0.25">
      <c r="A956">
        <v>955</v>
      </c>
    </row>
    <row r="957" spans="1:5" x14ac:dyDescent="0.25">
      <c r="A957">
        <v>956</v>
      </c>
    </row>
    <row r="958" spans="1:5" x14ac:dyDescent="0.25">
      <c r="A958">
        <v>957</v>
      </c>
    </row>
    <row r="959" spans="1:5" x14ac:dyDescent="0.25">
      <c r="A959">
        <v>958</v>
      </c>
    </row>
    <row r="960" spans="1:5" x14ac:dyDescent="0.25">
      <c r="A960">
        <v>959</v>
      </c>
    </row>
    <row r="961" spans="1:5" x14ac:dyDescent="0.25">
      <c r="A961">
        <v>960</v>
      </c>
    </row>
    <row r="962" spans="1:5" x14ac:dyDescent="0.25">
      <c r="A962">
        <v>961</v>
      </c>
    </row>
    <row r="963" spans="1:5" x14ac:dyDescent="0.25">
      <c r="A963">
        <v>962</v>
      </c>
      <c r="B963" s="3">
        <v>1</v>
      </c>
    </row>
    <row r="964" spans="1:5" x14ac:dyDescent="0.25">
      <c r="A964">
        <v>963</v>
      </c>
      <c r="B964" s="3">
        <v>1</v>
      </c>
    </row>
    <row r="965" spans="1:5" x14ac:dyDescent="0.25">
      <c r="A965">
        <v>964</v>
      </c>
      <c r="B965" s="3">
        <v>1</v>
      </c>
      <c r="C965" s="2">
        <v>2</v>
      </c>
    </row>
    <row r="966" spans="1:5" x14ac:dyDescent="0.25">
      <c r="A966">
        <v>965</v>
      </c>
      <c r="B966" s="3">
        <v>1</v>
      </c>
      <c r="C966" s="2">
        <v>2</v>
      </c>
    </row>
    <row r="967" spans="1:5" x14ac:dyDescent="0.25">
      <c r="A967">
        <v>966</v>
      </c>
      <c r="B967" s="3">
        <v>1</v>
      </c>
      <c r="C967" s="2">
        <v>2</v>
      </c>
    </row>
    <row r="968" spans="1:5" x14ac:dyDescent="0.25">
      <c r="A968">
        <v>967</v>
      </c>
      <c r="B968" s="3">
        <v>1</v>
      </c>
      <c r="C968" s="2">
        <v>2</v>
      </c>
    </row>
    <row r="969" spans="1:5" x14ac:dyDescent="0.25">
      <c r="A969">
        <v>968</v>
      </c>
      <c r="C969" s="2">
        <v>2</v>
      </c>
    </row>
    <row r="970" spans="1:5" x14ac:dyDescent="0.25">
      <c r="A970">
        <v>969</v>
      </c>
    </row>
    <row r="971" spans="1:5" x14ac:dyDescent="0.25">
      <c r="A971">
        <v>970</v>
      </c>
      <c r="D971" s="5">
        <v>3</v>
      </c>
      <c r="E971" s="4">
        <v>4</v>
      </c>
    </row>
    <row r="972" spans="1:5" x14ac:dyDescent="0.25">
      <c r="A972">
        <v>971</v>
      </c>
      <c r="D972" s="5">
        <v>3</v>
      </c>
      <c r="E972" s="4">
        <v>4</v>
      </c>
    </row>
    <row r="973" spans="1:5" x14ac:dyDescent="0.25">
      <c r="A973">
        <v>972</v>
      </c>
      <c r="D973" s="5">
        <v>3</v>
      </c>
      <c r="E973" s="4">
        <v>4</v>
      </c>
    </row>
    <row r="974" spans="1:5" x14ac:dyDescent="0.25">
      <c r="A974">
        <v>973</v>
      </c>
      <c r="D974" s="5">
        <v>3</v>
      </c>
      <c r="E974" s="4">
        <v>4</v>
      </c>
    </row>
    <row r="975" spans="1:5" x14ac:dyDescent="0.25">
      <c r="A975">
        <v>974</v>
      </c>
      <c r="D975" s="5">
        <v>3</v>
      </c>
      <c r="E975" s="4">
        <v>4</v>
      </c>
    </row>
    <row r="976" spans="1:5" x14ac:dyDescent="0.25">
      <c r="A976">
        <v>975</v>
      </c>
      <c r="D976" s="5">
        <v>3</v>
      </c>
      <c r="E976" s="4">
        <v>4</v>
      </c>
    </row>
    <row r="977" spans="1:5" x14ac:dyDescent="0.25">
      <c r="A977">
        <v>976</v>
      </c>
    </row>
    <row r="978" spans="1:5" x14ac:dyDescent="0.25">
      <c r="A978">
        <v>977</v>
      </c>
    </row>
    <row r="979" spans="1:5" x14ac:dyDescent="0.25">
      <c r="A979">
        <v>978</v>
      </c>
    </row>
    <row r="980" spans="1:5" x14ac:dyDescent="0.25">
      <c r="A980">
        <v>979</v>
      </c>
    </row>
    <row r="981" spans="1:5" x14ac:dyDescent="0.25">
      <c r="A981">
        <v>980</v>
      </c>
      <c r="B981" s="3">
        <v>1</v>
      </c>
    </row>
    <row r="982" spans="1:5" x14ac:dyDescent="0.25">
      <c r="A982">
        <v>981</v>
      </c>
      <c r="B982" s="3">
        <v>1</v>
      </c>
      <c r="C982" s="2">
        <v>2</v>
      </c>
    </row>
    <row r="983" spans="1:5" x14ac:dyDescent="0.25">
      <c r="A983">
        <v>982</v>
      </c>
      <c r="B983" s="3">
        <v>1</v>
      </c>
      <c r="C983" s="2">
        <v>2</v>
      </c>
    </row>
    <row r="984" spans="1:5" x14ac:dyDescent="0.25">
      <c r="A984">
        <v>983</v>
      </c>
      <c r="B984" s="3">
        <v>1</v>
      </c>
      <c r="C984" s="2">
        <v>2</v>
      </c>
    </row>
    <row r="985" spans="1:5" x14ac:dyDescent="0.25">
      <c r="A985">
        <v>984</v>
      </c>
      <c r="B985" s="3">
        <v>1</v>
      </c>
      <c r="C985" s="2">
        <v>2</v>
      </c>
    </row>
    <row r="986" spans="1:5" x14ac:dyDescent="0.25">
      <c r="A986">
        <v>985</v>
      </c>
      <c r="B986" s="3">
        <v>1</v>
      </c>
      <c r="C986" s="2">
        <v>2</v>
      </c>
    </row>
    <row r="987" spans="1:5" x14ac:dyDescent="0.25">
      <c r="A987">
        <v>986</v>
      </c>
      <c r="C987" s="2">
        <v>2</v>
      </c>
    </row>
    <row r="988" spans="1:5" x14ac:dyDescent="0.25">
      <c r="A988">
        <v>987</v>
      </c>
    </row>
    <row r="989" spans="1:5" x14ac:dyDescent="0.25">
      <c r="A989">
        <v>988</v>
      </c>
      <c r="D989" s="5">
        <v>3</v>
      </c>
    </row>
    <row r="990" spans="1:5" x14ac:dyDescent="0.25">
      <c r="A990">
        <v>989</v>
      </c>
      <c r="D990" s="5">
        <v>3</v>
      </c>
      <c r="E990" s="4">
        <v>4</v>
      </c>
    </row>
    <row r="991" spans="1:5" x14ac:dyDescent="0.25">
      <c r="A991">
        <v>990</v>
      </c>
      <c r="D991" s="5">
        <v>3</v>
      </c>
      <c r="E991" s="4">
        <v>4</v>
      </c>
    </row>
    <row r="992" spans="1:5" x14ac:dyDescent="0.25">
      <c r="A992">
        <v>991</v>
      </c>
      <c r="D992" s="5">
        <v>3</v>
      </c>
      <c r="E992" s="4">
        <v>4</v>
      </c>
    </row>
    <row r="993" spans="1:5" x14ac:dyDescent="0.25">
      <c r="A993">
        <v>992</v>
      </c>
      <c r="D993" s="5">
        <v>3</v>
      </c>
      <c r="E993" s="4">
        <v>4</v>
      </c>
    </row>
    <row r="994" spans="1:5" x14ac:dyDescent="0.25">
      <c r="A994">
        <v>993</v>
      </c>
      <c r="D994" s="5">
        <v>3</v>
      </c>
      <c r="E994" s="4">
        <v>4</v>
      </c>
    </row>
    <row r="995" spans="1:5" x14ac:dyDescent="0.25">
      <c r="A995">
        <v>994</v>
      </c>
      <c r="D995" s="5">
        <v>3</v>
      </c>
      <c r="E995" s="4">
        <v>4</v>
      </c>
    </row>
    <row r="996" spans="1:5" x14ac:dyDescent="0.25">
      <c r="A996">
        <v>995</v>
      </c>
      <c r="E996" s="4">
        <v>4</v>
      </c>
    </row>
    <row r="997" spans="1:5" x14ac:dyDescent="0.25">
      <c r="A997">
        <v>996</v>
      </c>
    </row>
    <row r="998" spans="1:5" x14ac:dyDescent="0.25">
      <c r="A998">
        <v>997</v>
      </c>
    </row>
    <row r="999" spans="1:5" x14ac:dyDescent="0.25">
      <c r="A999">
        <v>998</v>
      </c>
    </row>
    <row r="1000" spans="1:5" x14ac:dyDescent="0.25">
      <c r="A1000">
        <v>999</v>
      </c>
      <c r="B1000" s="3">
        <v>1</v>
      </c>
    </row>
    <row r="1001" spans="1:5" x14ac:dyDescent="0.25">
      <c r="A1001">
        <v>1000</v>
      </c>
      <c r="B1001" s="3">
        <v>1</v>
      </c>
      <c r="C1001" s="2">
        <v>2</v>
      </c>
    </row>
    <row r="1002" spans="1:5" x14ac:dyDescent="0.25">
      <c r="A1002">
        <v>1001</v>
      </c>
      <c r="B1002" s="3">
        <v>1</v>
      </c>
      <c r="C1002" s="2">
        <v>2</v>
      </c>
    </row>
    <row r="1003" spans="1:5" x14ac:dyDescent="0.25">
      <c r="A1003">
        <v>1002</v>
      </c>
      <c r="B1003" s="3">
        <v>1</v>
      </c>
      <c r="C1003" s="2">
        <v>2</v>
      </c>
    </row>
    <row r="1004" spans="1:5" x14ac:dyDescent="0.25">
      <c r="A1004">
        <v>1003</v>
      </c>
      <c r="B1004" s="3">
        <v>1</v>
      </c>
      <c r="C1004" s="2">
        <v>2</v>
      </c>
    </row>
    <row r="1005" spans="1:5" x14ac:dyDescent="0.25">
      <c r="A1005">
        <v>1004</v>
      </c>
      <c r="B1005" s="3">
        <v>1</v>
      </c>
      <c r="C1005" s="2">
        <v>2</v>
      </c>
    </row>
    <row r="1006" spans="1:5" x14ac:dyDescent="0.25">
      <c r="A1006">
        <v>1005</v>
      </c>
      <c r="B1006" s="3">
        <v>1</v>
      </c>
      <c r="C1006" s="2">
        <v>2</v>
      </c>
    </row>
    <row r="1007" spans="1:5" x14ac:dyDescent="0.25">
      <c r="A1007">
        <v>1006</v>
      </c>
      <c r="C1007" s="2">
        <v>2</v>
      </c>
    </row>
    <row r="1008" spans="1:5" x14ac:dyDescent="0.25">
      <c r="A1008">
        <v>1007</v>
      </c>
      <c r="C1008" s="2">
        <v>2</v>
      </c>
    </row>
    <row r="1009" spans="1:6" x14ac:dyDescent="0.25">
      <c r="A1009">
        <v>1008</v>
      </c>
    </row>
    <row r="1010" spans="1:6" x14ac:dyDescent="0.25">
      <c r="A1010">
        <v>1009</v>
      </c>
    </row>
    <row r="1011" spans="1:6" x14ac:dyDescent="0.25">
      <c r="A1011">
        <v>1010</v>
      </c>
      <c r="E1011" s="4">
        <v>4</v>
      </c>
    </row>
    <row r="1012" spans="1:6" x14ac:dyDescent="0.25">
      <c r="A1012">
        <v>1011</v>
      </c>
      <c r="D1012" s="5">
        <v>3</v>
      </c>
      <c r="E1012" s="4">
        <v>4</v>
      </c>
    </row>
    <row r="1013" spans="1:6" x14ac:dyDescent="0.25">
      <c r="A1013">
        <v>1012</v>
      </c>
      <c r="D1013" s="5">
        <v>3</v>
      </c>
      <c r="E1013" s="4">
        <v>4</v>
      </c>
    </row>
    <row r="1014" spans="1:6" x14ac:dyDescent="0.25">
      <c r="A1014">
        <v>1013</v>
      </c>
      <c r="D1014" s="5">
        <v>3</v>
      </c>
      <c r="E1014" s="4">
        <v>4</v>
      </c>
    </row>
    <row r="1015" spans="1:6" x14ac:dyDescent="0.25">
      <c r="A1015">
        <v>1014</v>
      </c>
      <c r="D1015" s="5">
        <v>3</v>
      </c>
      <c r="E1015" s="4">
        <v>4</v>
      </c>
    </row>
    <row r="1016" spans="1:6" x14ac:dyDescent="0.25">
      <c r="A1016">
        <v>1015</v>
      </c>
      <c r="D1016" s="5">
        <v>3</v>
      </c>
      <c r="E1016" s="4">
        <v>4</v>
      </c>
    </row>
    <row r="1017" spans="1:6" x14ac:dyDescent="0.25">
      <c r="A1017">
        <v>1016</v>
      </c>
      <c r="D1017" s="5">
        <v>3</v>
      </c>
      <c r="E1017" s="4">
        <v>4</v>
      </c>
    </row>
    <row r="1018" spans="1:6" x14ac:dyDescent="0.25">
      <c r="A1018">
        <v>1017</v>
      </c>
      <c r="B1018" s="3">
        <v>1</v>
      </c>
      <c r="D1018" s="5">
        <v>3</v>
      </c>
      <c r="E1018" s="4">
        <v>4</v>
      </c>
    </row>
    <row r="1019" spans="1:6" x14ac:dyDescent="0.25">
      <c r="A1019">
        <v>1018</v>
      </c>
      <c r="B1019" s="3">
        <v>1</v>
      </c>
      <c r="D1019" s="5">
        <v>3</v>
      </c>
    </row>
    <row r="1020" spans="1:6" x14ac:dyDescent="0.25">
      <c r="A1020">
        <v>1019</v>
      </c>
      <c r="B1020" s="3">
        <v>1</v>
      </c>
    </row>
    <row r="1021" spans="1:6" x14ac:dyDescent="0.25">
      <c r="A1021">
        <v>1020</v>
      </c>
      <c r="B1021" s="3">
        <v>1</v>
      </c>
      <c r="C1021" s="2">
        <v>2</v>
      </c>
      <c r="F1021" t="s">
        <v>22</v>
      </c>
    </row>
    <row r="1022" spans="1:6" x14ac:dyDescent="0.25">
      <c r="A1022">
        <v>1021</v>
      </c>
    </row>
    <row r="1023" spans="1:6" x14ac:dyDescent="0.25">
      <c r="A1023">
        <v>1022</v>
      </c>
      <c r="F1023" t="s">
        <v>22</v>
      </c>
    </row>
    <row r="1024" spans="1:6" x14ac:dyDescent="0.25">
      <c r="A1024">
        <v>1023</v>
      </c>
      <c r="C1024" s="2">
        <v>2</v>
      </c>
    </row>
    <row r="1025" spans="1:5" x14ac:dyDescent="0.25">
      <c r="A1025">
        <v>1024</v>
      </c>
      <c r="C1025" s="2">
        <v>2</v>
      </c>
    </row>
    <row r="1026" spans="1:5" x14ac:dyDescent="0.25">
      <c r="A1026">
        <v>1025</v>
      </c>
      <c r="C1026" s="2">
        <v>2</v>
      </c>
    </row>
    <row r="1027" spans="1:5" x14ac:dyDescent="0.25">
      <c r="A1027">
        <v>1026</v>
      </c>
      <c r="C1027" s="2">
        <v>2</v>
      </c>
    </row>
    <row r="1028" spans="1:5" x14ac:dyDescent="0.25">
      <c r="A1028">
        <v>1027</v>
      </c>
      <c r="B1028" s="3">
        <v>1</v>
      </c>
      <c r="C1028" s="2">
        <v>2</v>
      </c>
    </row>
    <row r="1029" spans="1:5" x14ac:dyDescent="0.25">
      <c r="A1029">
        <v>1028</v>
      </c>
      <c r="B1029" s="3">
        <v>1</v>
      </c>
      <c r="C1029" s="2">
        <v>2</v>
      </c>
    </row>
    <row r="1030" spans="1:5" x14ac:dyDescent="0.25">
      <c r="A1030">
        <v>1029</v>
      </c>
      <c r="B1030" s="3">
        <v>1</v>
      </c>
      <c r="C1030" s="2">
        <v>2</v>
      </c>
    </row>
    <row r="1031" spans="1:5" x14ac:dyDescent="0.25">
      <c r="A1031">
        <v>1030</v>
      </c>
      <c r="B1031" s="3">
        <v>1</v>
      </c>
      <c r="C1031" s="2">
        <v>2</v>
      </c>
    </row>
    <row r="1032" spans="1:5" x14ac:dyDescent="0.25">
      <c r="A1032">
        <v>1031</v>
      </c>
      <c r="B1032" s="3">
        <v>1</v>
      </c>
      <c r="D1032" s="5">
        <v>3</v>
      </c>
      <c r="E1032" s="4">
        <v>4</v>
      </c>
    </row>
    <row r="1033" spans="1:5" x14ac:dyDescent="0.25">
      <c r="A1033">
        <v>1032</v>
      </c>
      <c r="B1033" s="3">
        <v>1</v>
      </c>
      <c r="D1033" s="5">
        <v>3</v>
      </c>
      <c r="E1033" s="4">
        <v>4</v>
      </c>
    </row>
    <row r="1034" spans="1:5" x14ac:dyDescent="0.25">
      <c r="A1034">
        <v>1033</v>
      </c>
      <c r="D1034" s="5">
        <v>3</v>
      </c>
      <c r="E1034" s="4">
        <v>4</v>
      </c>
    </row>
    <row r="1035" spans="1:5" x14ac:dyDescent="0.25">
      <c r="A1035">
        <v>1034</v>
      </c>
      <c r="D1035" s="5">
        <v>3</v>
      </c>
      <c r="E1035" s="4">
        <v>4</v>
      </c>
    </row>
    <row r="1036" spans="1:5" x14ac:dyDescent="0.25">
      <c r="A1036">
        <v>1035</v>
      </c>
      <c r="D1036" s="5">
        <v>3</v>
      </c>
      <c r="E1036" s="4">
        <v>4</v>
      </c>
    </row>
    <row r="1037" spans="1:5" x14ac:dyDescent="0.25">
      <c r="A1037">
        <v>1036</v>
      </c>
      <c r="D1037" s="5">
        <v>3</v>
      </c>
      <c r="E1037" s="4">
        <v>4</v>
      </c>
    </row>
    <row r="1038" spans="1:5" x14ac:dyDescent="0.25">
      <c r="A1038">
        <v>1037</v>
      </c>
      <c r="D1038" s="5">
        <v>3</v>
      </c>
      <c r="E1038" s="4">
        <v>4</v>
      </c>
    </row>
    <row r="1039" spans="1:5" x14ac:dyDescent="0.25">
      <c r="A1039">
        <v>1038</v>
      </c>
      <c r="E1039" s="4">
        <v>4</v>
      </c>
    </row>
    <row r="1040" spans="1:5" x14ac:dyDescent="0.25">
      <c r="A1040">
        <v>1039</v>
      </c>
    </row>
    <row r="1041" spans="1:3" x14ac:dyDescent="0.25">
      <c r="A1041">
        <v>1040</v>
      </c>
    </row>
    <row r="1042" spans="1:3" x14ac:dyDescent="0.25">
      <c r="A1042">
        <v>1041</v>
      </c>
    </row>
    <row r="1043" spans="1:3" x14ac:dyDescent="0.25">
      <c r="A1043">
        <v>1042</v>
      </c>
    </row>
    <row r="1044" spans="1:3" x14ac:dyDescent="0.25">
      <c r="A1044">
        <v>1043</v>
      </c>
    </row>
    <row r="1045" spans="1:3" x14ac:dyDescent="0.25">
      <c r="A1045">
        <v>1044</v>
      </c>
    </row>
    <row r="1046" spans="1:3" x14ac:dyDescent="0.25">
      <c r="A1046">
        <v>1045</v>
      </c>
    </row>
    <row r="1047" spans="1:3" x14ac:dyDescent="0.25">
      <c r="A1047">
        <v>1046</v>
      </c>
    </row>
    <row r="1048" spans="1:3" x14ac:dyDescent="0.25">
      <c r="A1048">
        <v>1047</v>
      </c>
    </row>
    <row r="1049" spans="1:3" x14ac:dyDescent="0.25">
      <c r="A1049">
        <v>1048</v>
      </c>
      <c r="C1049" s="2">
        <v>2</v>
      </c>
    </row>
    <row r="1050" spans="1:3" x14ac:dyDescent="0.25">
      <c r="A1050">
        <v>1049</v>
      </c>
      <c r="C1050" s="2">
        <v>2</v>
      </c>
    </row>
    <row r="1051" spans="1:3" x14ac:dyDescent="0.25">
      <c r="A1051">
        <v>1050</v>
      </c>
      <c r="C1051" s="2">
        <v>2</v>
      </c>
    </row>
    <row r="1052" spans="1:3" x14ac:dyDescent="0.25">
      <c r="A1052">
        <v>1051</v>
      </c>
      <c r="B1052" s="3">
        <v>1</v>
      </c>
      <c r="C1052" s="2">
        <v>2</v>
      </c>
    </row>
    <row r="1053" spans="1:3" x14ac:dyDescent="0.25">
      <c r="A1053">
        <v>1052</v>
      </c>
      <c r="B1053" s="3">
        <v>1</v>
      </c>
      <c r="C1053" s="2">
        <v>2</v>
      </c>
    </row>
    <row r="1054" spans="1:3" x14ac:dyDescent="0.25">
      <c r="A1054">
        <v>1053</v>
      </c>
      <c r="B1054" s="3">
        <v>1</v>
      </c>
      <c r="C1054" s="2">
        <v>2</v>
      </c>
    </row>
    <row r="1055" spans="1:3" x14ac:dyDescent="0.25">
      <c r="A1055">
        <v>1054</v>
      </c>
      <c r="B1055" s="3">
        <v>1</v>
      </c>
      <c r="C1055" s="2">
        <v>2</v>
      </c>
    </row>
    <row r="1056" spans="1:3" x14ac:dyDescent="0.25">
      <c r="A1056">
        <v>1055</v>
      </c>
      <c r="B1056" s="3">
        <v>1</v>
      </c>
    </row>
    <row r="1057" spans="1:5" x14ac:dyDescent="0.25">
      <c r="A1057">
        <v>1056</v>
      </c>
      <c r="B1057" s="3">
        <v>1</v>
      </c>
      <c r="D1057" s="5">
        <v>3</v>
      </c>
      <c r="E1057" s="4">
        <v>4</v>
      </c>
    </row>
    <row r="1058" spans="1:5" x14ac:dyDescent="0.25">
      <c r="A1058">
        <v>1057</v>
      </c>
      <c r="D1058" s="5">
        <v>3</v>
      </c>
      <c r="E1058" s="4">
        <v>4</v>
      </c>
    </row>
    <row r="1059" spans="1:5" x14ac:dyDescent="0.25">
      <c r="A1059">
        <v>1058</v>
      </c>
      <c r="D1059" s="5">
        <v>3</v>
      </c>
      <c r="E1059" s="4">
        <v>4</v>
      </c>
    </row>
    <row r="1060" spans="1:5" x14ac:dyDescent="0.25">
      <c r="A1060">
        <v>1059</v>
      </c>
      <c r="D1060" s="5">
        <v>3</v>
      </c>
      <c r="E1060" s="4">
        <v>4</v>
      </c>
    </row>
    <row r="1061" spans="1:5" x14ac:dyDescent="0.25">
      <c r="A1061">
        <v>1060</v>
      </c>
      <c r="D1061" s="5">
        <v>3</v>
      </c>
      <c r="E1061" s="4">
        <v>4</v>
      </c>
    </row>
    <row r="1062" spans="1:5" x14ac:dyDescent="0.25">
      <c r="A1062">
        <v>1061</v>
      </c>
      <c r="D1062" s="5">
        <v>3</v>
      </c>
      <c r="E1062" s="4">
        <v>4</v>
      </c>
    </row>
    <row r="1063" spans="1:5" x14ac:dyDescent="0.25">
      <c r="A1063">
        <v>1062</v>
      </c>
    </row>
    <row r="1064" spans="1:5" x14ac:dyDescent="0.25">
      <c r="A1064">
        <v>1063</v>
      </c>
    </row>
    <row r="1065" spans="1:5" x14ac:dyDescent="0.25">
      <c r="A1065">
        <v>1064</v>
      </c>
    </row>
    <row r="1066" spans="1:5" x14ac:dyDescent="0.25">
      <c r="A1066">
        <v>1065</v>
      </c>
    </row>
    <row r="1067" spans="1:5" x14ac:dyDescent="0.25">
      <c r="A1067">
        <v>1066</v>
      </c>
    </row>
    <row r="1068" spans="1:5" x14ac:dyDescent="0.25">
      <c r="A1068">
        <v>1067</v>
      </c>
    </row>
    <row r="1069" spans="1:5" x14ac:dyDescent="0.25">
      <c r="A1069">
        <v>1068</v>
      </c>
    </row>
    <row r="1070" spans="1:5" x14ac:dyDescent="0.25">
      <c r="A1070">
        <v>1069</v>
      </c>
      <c r="C1070" s="2">
        <v>2</v>
      </c>
    </row>
    <row r="1071" spans="1:5" x14ac:dyDescent="0.25">
      <c r="A1071">
        <v>1070</v>
      </c>
      <c r="C1071" s="2">
        <v>2</v>
      </c>
    </row>
    <row r="1072" spans="1:5" x14ac:dyDescent="0.25">
      <c r="A1072">
        <v>1071</v>
      </c>
      <c r="B1072" s="3">
        <v>1</v>
      </c>
      <c r="C1072" s="2">
        <v>2</v>
      </c>
    </row>
    <row r="1073" spans="1:5" x14ac:dyDescent="0.25">
      <c r="A1073">
        <v>1072</v>
      </c>
      <c r="B1073" s="3">
        <v>1</v>
      </c>
      <c r="C1073" s="2">
        <v>2</v>
      </c>
    </row>
    <row r="1074" spans="1:5" x14ac:dyDescent="0.25">
      <c r="A1074">
        <v>1073</v>
      </c>
      <c r="B1074" s="3">
        <v>1</v>
      </c>
      <c r="C1074" s="2">
        <v>2</v>
      </c>
    </row>
    <row r="1075" spans="1:5" x14ac:dyDescent="0.25">
      <c r="A1075">
        <v>1074</v>
      </c>
      <c r="B1075" s="3">
        <v>1</v>
      </c>
      <c r="C1075" s="2">
        <v>2</v>
      </c>
    </row>
    <row r="1076" spans="1:5" x14ac:dyDescent="0.25">
      <c r="A1076">
        <v>1075</v>
      </c>
      <c r="B1076" s="3">
        <v>1</v>
      </c>
    </row>
    <row r="1077" spans="1:5" x14ac:dyDescent="0.25">
      <c r="A1077">
        <v>1076</v>
      </c>
    </row>
    <row r="1078" spans="1:5" x14ac:dyDescent="0.25">
      <c r="A1078">
        <v>1077</v>
      </c>
      <c r="D1078" s="5">
        <v>3</v>
      </c>
    </row>
    <row r="1079" spans="1:5" x14ac:dyDescent="0.25">
      <c r="A1079">
        <v>1078</v>
      </c>
      <c r="D1079" s="5">
        <v>3</v>
      </c>
      <c r="E1079" s="4">
        <v>4</v>
      </c>
    </row>
    <row r="1080" spans="1:5" x14ac:dyDescent="0.25">
      <c r="A1080">
        <v>1079</v>
      </c>
      <c r="D1080" s="5">
        <v>3</v>
      </c>
      <c r="E1080" s="4">
        <v>4</v>
      </c>
    </row>
    <row r="1081" spans="1:5" x14ac:dyDescent="0.25">
      <c r="A1081">
        <v>1080</v>
      </c>
      <c r="D1081" s="5">
        <v>3</v>
      </c>
      <c r="E1081" s="4">
        <v>4</v>
      </c>
    </row>
    <row r="1082" spans="1:5" x14ac:dyDescent="0.25">
      <c r="A1082">
        <v>1081</v>
      </c>
      <c r="D1082" s="5">
        <v>3</v>
      </c>
      <c r="E1082" s="4">
        <v>4</v>
      </c>
    </row>
    <row r="1083" spans="1:5" x14ac:dyDescent="0.25">
      <c r="A1083">
        <v>1082</v>
      </c>
      <c r="D1083" s="5">
        <v>3</v>
      </c>
      <c r="E1083" s="4">
        <v>4</v>
      </c>
    </row>
    <row r="1084" spans="1:5" x14ac:dyDescent="0.25">
      <c r="A1084">
        <v>1083</v>
      </c>
      <c r="E1084" s="4">
        <v>4</v>
      </c>
    </row>
    <row r="1085" spans="1:5" x14ac:dyDescent="0.25">
      <c r="A1085">
        <v>1084</v>
      </c>
    </row>
    <row r="1086" spans="1:5" x14ac:dyDescent="0.25">
      <c r="A1086">
        <v>1085</v>
      </c>
    </row>
    <row r="1087" spans="1:5" x14ac:dyDescent="0.25">
      <c r="A1087">
        <v>1086</v>
      </c>
    </row>
    <row r="1088" spans="1:5" x14ac:dyDescent="0.25">
      <c r="A1088">
        <v>1087</v>
      </c>
    </row>
    <row r="1089" spans="1:5" x14ac:dyDescent="0.25">
      <c r="A1089">
        <v>1088</v>
      </c>
    </row>
    <row r="1090" spans="1:5" x14ac:dyDescent="0.25">
      <c r="A1090">
        <v>1089</v>
      </c>
    </row>
    <row r="1091" spans="1:5" x14ac:dyDescent="0.25">
      <c r="A1091">
        <v>1090</v>
      </c>
    </row>
    <row r="1092" spans="1:5" x14ac:dyDescent="0.25">
      <c r="A1092">
        <v>1091</v>
      </c>
      <c r="C1092" s="2">
        <v>2</v>
      </c>
    </row>
    <row r="1093" spans="1:5" x14ac:dyDescent="0.25">
      <c r="A1093">
        <v>1092</v>
      </c>
      <c r="B1093" s="3">
        <v>1</v>
      </c>
      <c r="C1093" s="2">
        <v>2</v>
      </c>
    </row>
    <row r="1094" spans="1:5" x14ac:dyDescent="0.25">
      <c r="A1094">
        <v>1093</v>
      </c>
      <c r="B1094" s="3">
        <v>1</v>
      </c>
      <c r="C1094" s="2">
        <v>2</v>
      </c>
    </row>
    <row r="1095" spans="1:5" x14ac:dyDescent="0.25">
      <c r="A1095">
        <v>1094</v>
      </c>
      <c r="B1095" s="3">
        <v>1</v>
      </c>
      <c r="C1095" s="2">
        <v>2</v>
      </c>
    </row>
    <row r="1096" spans="1:5" x14ac:dyDescent="0.25">
      <c r="A1096">
        <v>1095</v>
      </c>
      <c r="B1096" s="3">
        <v>1</v>
      </c>
      <c r="C1096" s="2">
        <v>2</v>
      </c>
    </row>
    <row r="1097" spans="1:5" x14ac:dyDescent="0.25">
      <c r="A1097">
        <v>1096</v>
      </c>
      <c r="B1097" s="3">
        <v>1</v>
      </c>
    </row>
    <row r="1098" spans="1:5" x14ac:dyDescent="0.25">
      <c r="A1098">
        <v>1097</v>
      </c>
      <c r="B1098" s="3">
        <v>1</v>
      </c>
    </row>
    <row r="1099" spans="1:5" x14ac:dyDescent="0.25">
      <c r="A1099">
        <v>1098</v>
      </c>
    </row>
    <row r="1100" spans="1:5" x14ac:dyDescent="0.25">
      <c r="A1100">
        <v>1099</v>
      </c>
      <c r="D1100" s="5">
        <v>3</v>
      </c>
      <c r="E1100" s="4">
        <v>4</v>
      </c>
    </row>
    <row r="1101" spans="1:5" x14ac:dyDescent="0.25">
      <c r="A1101">
        <v>1100</v>
      </c>
      <c r="D1101" s="5">
        <v>3</v>
      </c>
      <c r="E1101" s="4">
        <v>4</v>
      </c>
    </row>
    <row r="1102" spans="1:5" x14ac:dyDescent="0.25">
      <c r="A1102">
        <v>1101</v>
      </c>
      <c r="D1102" s="5">
        <v>3</v>
      </c>
      <c r="E1102" s="4">
        <v>4</v>
      </c>
    </row>
    <row r="1103" spans="1:5" x14ac:dyDescent="0.25">
      <c r="A1103">
        <v>1102</v>
      </c>
      <c r="D1103" s="5">
        <v>3</v>
      </c>
      <c r="E1103" s="4">
        <v>4</v>
      </c>
    </row>
    <row r="1104" spans="1:5" x14ac:dyDescent="0.25">
      <c r="A1104">
        <v>1103</v>
      </c>
      <c r="D1104" s="5">
        <v>3</v>
      </c>
      <c r="E1104" s="4">
        <v>4</v>
      </c>
    </row>
    <row r="1105" spans="1:5" x14ac:dyDescent="0.25">
      <c r="A1105">
        <v>1104</v>
      </c>
      <c r="D1105" s="5">
        <v>3</v>
      </c>
      <c r="E1105" s="4">
        <v>4</v>
      </c>
    </row>
    <row r="1106" spans="1:5" x14ac:dyDescent="0.25">
      <c r="A1106">
        <v>1105</v>
      </c>
    </row>
    <row r="1107" spans="1:5" x14ac:dyDescent="0.25">
      <c r="A1107">
        <v>1106</v>
      </c>
    </row>
    <row r="1108" spans="1:5" x14ac:dyDescent="0.25">
      <c r="A1108">
        <v>1107</v>
      </c>
    </row>
    <row r="1109" spans="1:5" x14ac:dyDescent="0.25">
      <c r="A1109">
        <v>1108</v>
      </c>
    </row>
    <row r="1110" spans="1:5" x14ac:dyDescent="0.25">
      <c r="A1110">
        <v>1109</v>
      </c>
    </row>
    <row r="1111" spans="1:5" x14ac:dyDescent="0.25">
      <c r="A1111">
        <v>1110</v>
      </c>
    </row>
    <row r="1112" spans="1:5" x14ac:dyDescent="0.25">
      <c r="A1112">
        <v>1111</v>
      </c>
      <c r="C1112" s="2">
        <v>2</v>
      </c>
    </row>
    <row r="1113" spans="1:5" x14ac:dyDescent="0.25">
      <c r="A1113">
        <v>1112</v>
      </c>
      <c r="C1113" s="2">
        <v>2</v>
      </c>
    </row>
    <row r="1114" spans="1:5" x14ac:dyDescent="0.25">
      <c r="A1114">
        <v>1113</v>
      </c>
      <c r="B1114" s="3">
        <v>1</v>
      </c>
      <c r="C1114" s="2">
        <v>2</v>
      </c>
    </row>
    <row r="1115" spans="1:5" x14ac:dyDescent="0.25">
      <c r="A1115">
        <v>1114</v>
      </c>
      <c r="B1115" s="3">
        <v>1</v>
      </c>
      <c r="C1115" s="2">
        <v>2</v>
      </c>
    </row>
    <row r="1116" spans="1:5" x14ac:dyDescent="0.25">
      <c r="A1116">
        <v>1115</v>
      </c>
      <c r="B1116" s="3">
        <v>1</v>
      </c>
      <c r="C1116" s="2">
        <v>2</v>
      </c>
    </row>
    <row r="1117" spans="1:5" x14ac:dyDescent="0.25">
      <c r="A1117">
        <v>1116</v>
      </c>
      <c r="B1117" s="3">
        <v>1</v>
      </c>
      <c r="C1117" s="2">
        <v>2</v>
      </c>
    </row>
    <row r="1118" spans="1:5" x14ac:dyDescent="0.25">
      <c r="A1118">
        <v>1117</v>
      </c>
      <c r="B1118" s="3">
        <v>1</v>
      </c>
    </row>
    <row r="1119" spans="1:5" x14ac:dyDescent="0.25">
      <c r="A1119">
        <v>1118</v>
      </c>
      <c r="B1119" s="3">
        <v>1</v>
      </c>
    </row>
    <row r="1120" spans="1:5" x14ac:dyDescent="0.25">
      <c r="A1120">
        <v>1119</v>
      </c>
      <c r="B1120" s="3">
        <v>1</v>
      </c>
    </row>
    <row r="1121" spans="1:5" x14ac:dyDescent="0.25">
      <c r="A1121">
        <v>1120</v>
      </c>
    </row>
    <row r="1122" spans="1:5" x14ac:dyDescent="0.25">
      <c r="A1122">
        <v>1121</v>
      </c>
      <c r="D1122" s="5">
        <v>3</v>
      </c>
    </row>
    <row r="1123" spans="1:5" x14ac:dyDescent="0.25">
      <c r="A1123">
        <v>1122</v>
      </c>
      <c r="D1123" s="5">
        <v>3</v>
      </c>
      <c r="E1123" s="4">
        <v>4</v>
      </c>
    </row>
    <row r="1124" spans="1:5" x14ac:dyDescent="0.25">
      <c r="A1124">
        <v>1123</v>
      </c>
      <c r="D1124" s="5">
        <v>3</v>
      </c>
      <c r="E1124" s="4">
        <v>4</v>
      </c>
    </row>
    <row r="1125" spans="1:5" x14ac:dyDescent="0.25">
      <c r="A1125">
        <v>1124</v>
      </c>
      <c r="D1125" s="5">
        <v>3</v>
      </c>
      <c r="E1125" s="4">
        <v>4</v>
      </c>
    </row>
    <row r="1126" spans="1:5" x14ac:dyDescent="0.25">
      <c r="A1126">
        <v>1125</v>
      </c>
      <c r="D1126" s="5">
        <v>3</v>
      </c>
      <c r="E1126" s="4">
        <v>4</v>
      </c>
    </row>
    <row r="1127" spans="1:5" x14ac:dyDescent="0.25">
      <c r="A1127">
        <v>1126</v>
      </c>
      <c r="D1127" s="5">
        <v>3</v>
      </c>
      <c r="E1127" s="4">
        <v>4</v>
      </c>
    </row>
    <row r="1128" spans="1:5" x14ac:dyDescent="0.25">
      <c r="A1128">
        <v>1127</v>
      </c>
      <c r="D1128" s="5">
        <v>3</v>
      </c>
      <c r="E1128" s="4">
        <v>4</v>
      </c>
    </row>
    <row r="1129" spans="1:5" x14ac:dyDescent="0.25">
      <c r="A1129">
        <v>1128</v>
      </c>
    </row>
    <row r="1130" spans="1:5" x14ac:dyDescent="0.25">
      <c r="A1130">
        <v>1129</v>
      </c>
      <c r="C1130" s="2">
        <v>2</v>
      </c>
    </row>
    <row r="1131" spans="1:5" x14ac:dyDescent="0.25">
      <c r="A1131">
        <v>1130</v>
      </c>
      <c r="C1131" s="2">
        <v>2</v>
      </c>
    </row>
    <row r="1132" spans="1:5" x14ac:dyDescent="0.25">
      <c r="A1132">
        <v>1131</v>
      </c>
      <c r="C1132" s="2">
        <v>2</v>
      </c>
    </row>
    <row r="1133" spans="1:5" x14ac:dyDescent="0.25">
      <c r="A1133">
        <v>1132</v>
      </c>
      <c r="C1133" s="2">
        <v>2</v>
      </c>
    </row>
    <row r="1134" spans="1:5" x14ac:dyDescent="0.25">
      <c r="A1134">
        <v>1133</v>
      </c>
      <c r="B1134" s="3">
        <v>1</v>
      </c>
      <c r="C1134" s="2">
        <v>2</v>
      </c>
    </row>
    <row r="1135" spans="1:5" x14ac:dyDescent="0.25">
      <c r="A1135">
        <v>1134</v>
      </c>
      <c r="B1135" s="3">
        <v>1</v>
      </c>
      <c r="C1135" s="2">
        <v>2</v>
      </c>
    </row>
    <row r="1136" spans="1:5" x14ac:dyDescent="0.25">
      <c r="A1136">
        <v>1135</v>
      </c>
      <c r="B1136" s="3">
        <v>1</v>
      </c>
      <c r="C1136" s="2">
        <v>2</v>
      </c>
    </row>
    <row r="1137" spans="1:6" x14ac:dyDescent="0.25">
      <c r="A1137">
        <v>1136</v>
      </c>
      <c r="B1137" s="3">
        <v>1</v>
      </c>
    </row>
    <row r="1138" spans="1:6" x14ac:dyDescent="0.25">
      <c r="A1138">
        <v>1137</v>
      </c>
      <c r="B1138" s="3">
        <v>1</v>
      </c>
    </row>
    <row r="1139" spans="1:6" x14ac:dyDescent="0.25">
      <c r="A1139">
        <v>1138</v>
      </c>
      <c r="B1139" s="3">
        <v>1</v>
      </c>
    </row>
    <row r="1140" spans="1:6" x14ac:dyDescent="0.25">
      <c r="A1140">
        <v>1139</v>
      </c>
      <c r="B1140" s="3">
        <v>1</v>
      </c>
    </row>
    <row r="1141" spans="1:6" x14ac:dyDescent="0.25">
      <c r="A1141">
        <v>1140</v>
      </c>
      <c r="B1141" s="3">
        <v>1</v>
      </c>
    </row>
    <row r="1142" spans="1:6" x14ac:dyDescent="0.25">
      <c r="A1142">
        <v>1141</v>
      </c>
    </row>
    <row r="1143" spans="1:6" x14ac:dyDescent="0.25">
      <c r="A1143">
        <v>1142</v>
      </c>
      <c r="F1143" t="s">
        <v>22</v>
      </c>
    </row>
    <row r="1144" spans="1:6" x14ac:dyDescent="0.25">
      <c r="A1144">
        <v>1143</v>
      </c>
    </row>
    <row r="1145" spans="1:6" x14ac:dyDescent="0.25">
      <c r="A1145">
        <v>1144</v>
      </c>
      <c r="F1145" t="s">
        <v>22</v>
      </c>
    </row>
    <row r="1146" spans="1:6" x14ac:dyDescent="0.25">
      <c r="A1146">
        <v>1145</v>
      </c>
      <c r="C1146" s="2">
        <v>2</v>
      </c>
    </row>
    <row r="1147" spans="1:6" x14ac:dyDescent="0.25">
      <c r="A1147">
        <v>1146</v>
      </c>
      <c r="C1147" s="2">
        <v>2</v>
      </c>
    </row>
    <row r="1148" spans="1:6" x14ac:dyDescent="0.25">
      <c r="A1148">
        <v>1147</v>
      </c>
      <c r="B1148" s="3">
        <v>1</v>
      </c>
      <c r="C1148" s="2">
        <v>2</v>
      </c>
    </row>
    <row r="1149" spans="1:6" x14ac:dyDescent="0.25">
      <c r="A1149">
        <v>1148</v>
      </c>
      <c r="B1149" s="3">
        <v>1</v>
      </c>
      <c r="C1149" s="2">
        <v>2</v>
      </c>
    </row>
    <row r="1150" spans="1:6" x14ac:dyDescent="0.25">
      <c r="A1150">
        <v>1149</v>
      </c>
      <c r="B1150" s="3">
        <v>1</v>
      </c>
      <c r="C1150" s="2">
        <v>2</v>
      </c>
    </row>
    <row r="1151" spans="1:6" x14ac:dyDescent="0.25">
      <c r="A1151">
        <v>1150</v>
      </c>
      <c r="B1151" s="3">
        <v>1</v>
      </c>
      <c r="C1151" s="2">
        <v>2</v>
      </c>
    </row>
    <row r="1152" spans="1:6" x14ac:dyDescent="0.25">
      <c r="A1152">
        <v>1151</v>
      </c>
      <c r="B1152" s="3">
        <v>1</v>
      </c>
      <c r="C1152" s="2">
        <v>2</v>
      </c>
    </row>
    <row r="1153" spans="1:5" x14ac:dyDescent="0.25">
      <c r="A1153">
        <v>1152</v>
      </c>
      <c r="B1153" s="3">
        <v>1</v>
      </c>
      <c r="C1153" s="2">
        <v>2</v>
      </c>
    </row>
    <row r="1154" spans="1:5" x14ac:dyDescent="0.25">
      <c r="A1154">
        <v>1153</v>
      </c>
      <c r="B1154" s="3">
        <v>1</v>
      </c>
      <c r="C1154" s="2">
        <v>2</v>
      </c>
    </row>
    <row r="1155" spans="1:5" x14ac:dyDescent="0.25">
      <c r="A1155">
        <v>1154</v>
      </c>
      <c r="B1155" s="3">
        <v>1</v>
      </c>
    </row>
    <row r="1156" spans="1:5" x14ac:dyDescent="0.25">
      <c r="A1156">
        <v>1155</v>
      </c>
      <c r="B1156" s="3">
        <v>1</v>
      </c>
      <c r="D1156" s="5">
        <v>3</v>
      </c>
    </row>
    <row r="1157" spans="1:5" x14ac:dyDescent="0.25">
      <c r="A1157">
        <v>1156</v>
      </c>
      <c r="B1157" s="3">
        <v>1</v>
      </c>
      <c r="D1157" s="5">
        <v>3</v>
      </c>
      <c r="E1157" s="4">
        <v>4</v>
      </c>
    </row>
    <row r="1158" spans="1:5" x14ac:dyDescent="0.25">
      <c r="A1158">
        <v>1157</v>
      </c>
      <c r="D1158" s="5">
        <v>3</v>
      </c>
      <c r="E1158" s="4">
        <v>4</v>
      </c>
    </row>
    <row r="1159" spans="1:5" x14ac:dyDescent="0.25">
      <c r="A1159">
        <v>1158</v>
      </c>
      <c r="D1159" s="5">
        <v>3</v>
      </c>
      <c r="E1159" s="4">
        <v>4</v>
      </c>
    </row>
    <row r="1160" spans="1:5" x14ac:dyDescent="0.25">
      <c r="A1160">
        <v>1159</v>
      </c>
      <c r="D1160" s="5">
        <v>3</v>
      </c>
      <c r="E1160" s="4">
        <v>4</v>
      </c>
    </row>
    <row r="1161" spans="1:5" x14ac:dyDescent="0.25">
      <c r="A1161">
        <v>1160</v>
      </c>
      <c r="D1161" s="5">
        <v>3</v>
      </c>
      <c r="E1161" s="4">
        <v>4</v>
      </c>
    </row>
    <row r="1162" spans="1:5" x14ac:dyDescent="0.25">
      <c r="A1162">
        <v>1161</v>
      </c>
      <c r="D1162" s="5">
        <v>3</v>
      </c>
      <c r="E1162" s="4">
        <v>4</v>
      </c>
    </row>
    <row r="1163" spans="1:5" x14ac:dyDescent="0.25">
      <c r="A1163">
        <v>1162</v>
      </c>
      <c r="D1163" s="5">
        <v>3</v>
      </c>
      <c r="E1163" s="4">
        <v>4</v>
      </c>
    </row>
    <row r="1164" spans="1:5" x14ac:dyDescent="0.25">
      <c r="A1164">
        <v>1163</v>
      </c>
      <c r="D1164" s="5">
        <v>3</v>
      </c>
      <c r="E1164" s="4">
        <v>4</v>
      </c>
    </row>
    <row r="1165" spans="1:5" x14ac:dyDescent="0.25">
      <c r="A1165">
        <v>1164</v>
      </c>
      <c r="E1165" s="4">
        <v>4</v>
      </c>
    </row>
    <row r="1166" spans="1:5" x14ac:dyDescent="0.25">
      <c r="A1166">
        <v>1165</v>
      </c>
    </row>
    <row r="1167" spans="1:5" x14ac:dyDescent="0.25">
      <c r="A1167">
        <v>1166</v>
      </c>
    </row>
    <row r="1168" spans="1:5" x14ac:dyDescent="0.25">
      <c r="A1168">
        <v>1167</v>
      </c>
    </row>
    <row r="1169" spans="1:5" x14ac:dyDescent="0.25">
      <c r="A1169">
        <v>1168</v>
      </c>
    </row>
    <row r="1170" spans="1:5" x14ac:dyDescent="0.25">
      <c r="A1170">
        <v>1169</v>
      </c>
    </row>
    <row r="1171" spans="1:5" x14ac:dyDescent="0.25">
      <c r="A1171">
        <v>1170</v>
      </c>
    </row>
    <row r="1172" spans="1:5" x14ac:dyDescent="0.25">
      <c r="A1172">
        <v>1171</v>
      </c>
    </row>
    <row r="1173" spans="1:5" x14ac:dyDescent="0.25">
      <c r="A1173">
        <v>1172</v>
      </c>
    </row>
    <row r="1174" spans="1:5" x14ac:dyDescent="0.25">
      <c r="A1174">
        <v>1173</v>
      </c>
      <c r="B1174" s="3">
        <v>1</v>
      </c>
      <c r="C1174" s="2">
        <v>2</v>
      </c>
    </row>
    <row r="1175" spans="1:5" x14ac:dyDescent="0.25">
      <c r="A1175">
        <v>1174</v>
      </c>
      <c r="B1175" s="3">
        <v>1</v>
      </c>
      <c r="C1175" s="2">
        <v>2</v>
      </c>
    </row>
    <row r="1176" spans="1:5" x14ac:dyDescent="0.25">
      <c r="A1176">
        <v>1175</v>
      </c>
      <c r="B1176" s="3">
        <v>1</v>
      </c>
      <c r="C1176" s="2">
        <v>2</v>
      </c>
    </row>
    <row r="1177" spans="1:5" x14ac:dyDescent="0.25">
      <c r="A1177">
        <v>1176</v>
      </c>
      <c r="B1177" s="3">
        <v>1</v>
      </c>
      <c r="C1177" s="2">
        <v>2</v>
      </c>
    </row>
    <row r="1178" spans="1:5" x14ac:dyDescent="0.25">
      <c r="A1178">
        <v>1177</v>
      </c>
      <c r="B1178" s="3">
        <v>1</v>
      </c>
      <c r="C1178" s="2">
        <v>2</v>
      </c>
    </row>
    <row r="1179" spans="1:5" x14ac:dyDescent="0.25">
      <c r="A1179">
        <v>1178</v>
      </c>
      <c r="B1179" s="3">
        <v>1</v>
      </c>
      <c r="C1179" s="2">
        <v>2</v>
      </c>
    </row>
    <row r="1180" spans="1:5" x14ac:dyDescent="0.25">
      <c r="A1180">
        <v>1179</v>
      </c>
      <c r="B1180" s="3">
        <v>1</v>
      </c>
      <c r="C1180" s="2">
        <v>2</v>
      </c>
    </row>
    <row r="1181" spans="1:5" x14ac:dyDescent="0.25">
      <c r="A1181">
        <v>1180</v>
      </c>
      <c r="D1181" s="5">
        <v>3</v>
      </c>
      <c r="E1181" s="4">
        <v>4</v>
      </c>
    </row>
    <row r="1182" spans="1:5" x14ac:dyDescent="0.25">
      <c r="A1182">
        <v>1181</v>
      </c>
      <c r="D1182" s="5">
        <v>3</v>
      </c>
      <c r="E1182" s="4">
        <v>4</v>
      </c>
    </row>
    <row r="1183" spans="1:5" x14ac:dyDescent="0.25">
      <c r="A1183">
        <v>1182</v>
      </c>
      <c r="D1183" s="5">
        <v>3</v>
      </c>
      <c r="E1183" s="4">
        <v>4</v>
      </c>
    </row>
    <row r="1184" spans="1:5" x14ac:dyDescent="0.25">
      <c r="A1184">
        <v>1183</v>
      </c>
      <c r="D1184" s="5">
        <v>3</v>
      </c>
      <c r="E1184" s="4">
        <v>4</v>
      </c>
    </row>
    <row r="1185" spans="1:5" x14ac:dyDescent="0.25">
      <c r="A1185">
        <v>1184</v>
      </c>
      <c r="D1185" s="5">
        <v>3</v>
      </c>
      <c r="E1185" s="4">
        <v>4</v>
      </c>
    </row>
    <row r="1186" spans="1:5" x14ac:dyDescent="0.25">
      <c r="A1186">
        <v>1185</v>
      </c>
      <c r="D1186" s="5">
        <v>3</v>
      </c>
      <c r="E1186" s="4">
        <v>4</v>
      </c>
    </row>
    <row r="1187" spans="1:5" x14ac:dyDescent="0.25">
      <c r="A1187">
        <v>1186</v>
      </c>
      <c r="D1187" s="5">
        <v>3</v>
      </c>
      <c r="E1187" s="4">
        <v>4</v>
      </c>
    </row>
    <row r="1188" spans="1:5" x14ac:dyDescent="0.25">
      <c r="A1188">
        <v>1187</v>
      </c>
    </row>
    <row r="1189" spans="1:5" x14ac:dyDescent="0.25">
      <c r="A1189">
        <v>1188</v>
      </c>
    </row>
    <row r="1190" spans="1:5" x14ac:dyDescent="0.25">
      <c r="A1190">
        <v>1189</v>
      </c>
    </row>
    <row r="1191" spans="1:5" x14ac:dyDescent="0.25">
      <c r="A1191">
        <v>1190</v>
      </c>
    </row>
    <row r="1192" spans="1:5" x14ac:dyDescent="0.25">
      <c r="A1192">
        <v>1191</v>
      </c>
    </row>
    <row r="1193" spans="1:5" x14ac:dyDescent="0.25">
      <c r="A1193">
        <v>1192</v>
      </c>
    </row>
    <row r="1194" spans="1:5" x14ac:dyDescent="0.25">
      <c r="A1194">
        <v>1193</v>
      </c>
    </row>
    <row r="1195" spans="1:5" x14ac:dyDescent="0.25">
      <c r="A1195">
        <v>1194</v>
      </c>
      <c r="B1195" s="3">
        <v>1</v>
      </c>
    </row>
    <row r="1196" spans="1:5" x14ac:dyDescent="0.25">
      <c r="A1196">
        <v>1195</v>
      </c>
      <c r="B1196" s="3">
        <v>1</v>
      </c>
    </row>
    <row r="1197" spans="1:5" x14ac:dyDescent="0.25">
      <c r="A1197">
        <v>1196</v>
      </c>
      <c r="B1197" s="3">
        <v>1</v>
      </c>
      <c r="C1197" s="2">
        <v>2</v>
      </c>
    </row>
    <row r="1198" spans="1:5" x14ac:dyDescent="0.25">
      <c r="A1198">
        <v>1197</v>
      </c>
      <c r="B1198" s="3">
        <v>1</v>
      </c>
      <c r="C1198" s="2">
        <v>2</v>
      </c>
    </row>
    <row r="1199" spans="1:5" x14ac:dyDescent="0.25">
      <c r="A1199">
        <v>1198</v>
      </c>
      <c r="B1199" s="3">
        <v>1</v>
      </c>
      <c r="C1199" s="2">
        <v>2</v>
      </c>
    </row>
    <row r="1200" spans="1:5" x14ac:dyDescent="0.25">
      <c r="A1200">
        <v>1199</v>
      </c>
      <c r="B1200" s="3">
        <v>1</v>
      </c>
      <c r="C1200" s="2">
        <v>2</v>
      </c>
    </row>
    <row r="1201" spans="1:5" x14ac:dyDescent="0.25">
      <c r="A1201">
        <v>1200</v>
      </c>
      <c r="B1201" s="3">
        <v>1</v>
      </c>
      <c r="C1201" s="2">
        <v>2</v>
      </c>
    </row>
    <row r="1202" spans="1:5" x14ac:dyDescent="0.25">
      <c r="A1202">
        <v>1201</v>
      </c>
      <c r="C1202" s="2">
        <v>2</v>
      </c>
    </row>
    <row r="1203" spans="1:5" x14ac:dyDescent="0.25">
      <c r="A1203">
        <v>1202</v>
      </c>
      <c r="E1203" s="4">
        <v>4</v>
      </c>
    </row>
    <row r="1204" spans="1:5" x14ac:dyDescent="0.25">
      <c r="A1204">
        <v>1203</v>
      </c>
      <c r="D1204" s="5">
        <v>3</v>
      </c>
      <c r="E1204" s="4">
        <v>4</v>
      </c>
    </row>
    <row r="1205" spans="1:5" x14ac:dyDescent="0.25">
      <c r="A1205">
        <v>1204</v>
      </c>
      <c r="D1205" s="5">
        <v>3</v>
      </c>
      <c r="E1205" s="4">
        <v>4</v>
      </c>
    </row>
    <row r="1206" spans="1:5" x14ac:dyDescent="0.25">
      <c r="A1206">
        <v>1205</v>
      </c>
      <c r="D1206" s="5">
        <v>3</v>
      </c>
      <c r="E1206" s="4">
        <v>4</v>
      </c>
    </row>
    <row r="1207" spans="1:5" x14ac:dyDescent="0.25">
      <c r="A1207">
        <v>1206</v>
      </c>
      <c r="D1207" s="5">
        <v>3</v>
      </c>
      <c r="E1207" s="4">
        <v>4</v>
      </c>
    </row>
    <row r="1208" spans="1:5" x14ac:dyDescent="0.25">
      <c r="A1208">
        <v>1207</v>
      </c>
      <c r="D1208" s="5">
        <v>3</v>
      </c>
      <c r="E1208" s="4">
        <v>4</v>
      </c>
    </row>
    <row r="1209" spans="1:5" x14ac:dyDescent="0.25">
      <c r="A1209">
        <v>1208</v>
      </c>
      <c r="D1209" s="5">
        <v>3</v>
      </c>
      <c r="E1209" s="4">
        <v>4</v>
      </c>
    </row>
    <row r="1210" spans="1:5" x14ac:dyDescent="0.25">
      <c r="A1210">
        <v>1209</v>
      </c>
    </row>
    <row r="1211" spans="1:5" x14ac:dyDescent="0.25">
      <c r="A1211">
        <v>1210</v>
      </c>
    </row>
    <row r="1212" spans="1:5" x14ac:dyDescent="0.25">
      <c r="A1212">
        <v>1211</v>
      </c>
    </row>
    <row r="1213" spans="1:5" x14ac:dyDescent="0.25">
      <c r="A1213">
        <v>1212</v>
      </c>
    </row>
    <row r="1214" spans="1:5" x14ac:dyDescent="0.25">
      <c r="A1214">
        <v>1213</v>
      </c>
    </row>
    <row r="1215" spans="1:5" x14ac:dyDescent="0.25">
      <c r="A1215">
        <v>1214</v>
      </c>
      <c r="B1215" s="3">
        <v>1</v>
      </c>
      <c r="C1215" s="2">
        <v>2</v>
      </c>
    </row>
    <row r="1216" spans="1:5" x14ac:dyDescent="0.25">
      <c r="A1216">
        <v>1215</v>
      </c>
      <c r="B1216" s="3">
        <v>1</v>
      </c>
      <c r="C1216" s="2">
        <v>2</v>
      </c>
    </row>
    <row r="1217" spans="1:5" x14ac:dyDescent="0.25">
      <c r="A1217">
        <v>1216</v>
      </c>
      <c r="B1217" s="3">
        <v>1</v>
      </c>
      <c r="C1217" s="2">
        <v>2</v>
      </c>
    </row>
    <row r="1218" spans="1:5" x14ac:dyDescent="0.25">
      <c r="A1218">
        <v>1217</v>
      </c>
      <c r="B1218" s="3">
        <v>1</v>
      </c>
      <c r="C1218" s="2">
        <v>2</v>
      </c>
    </row>
    <row r="1219" spans="1:5" x14ac:dyDescent="0.25">
      <c r="A1219">
        <v>1218</v>
      </c>
      <c r="B1219" s="3">
        <v>1</v>
      </c>
      <c r="C1219" s="2">
        <v>2</v>
      </c>
    </row>
    <row r="1220" spans="1:5" x14ac:dyDescent="0.25">
      <c r="A1220">
        <v>1219</v>
      </c>
      <c r="B1220" s="3">
        <v>1</v>
      </c>
      <c r="C1220" s="2">
        <v>2</v>
      </c>
    </row>
    <row r="1221" spans="1:5" x14ac:dyDescent="0.25">
      <c r="A1221">
        <v>1220</v>
      </c>
      <c r="C1221" s="2">
        <v>2</v>
      </c>
    </row>
    <row r="1222" spans="1:5" x14ac:dyDescent="0.25">
      <c r="A1222">
        <v>1221</v>
      </c>
    </row>
    <row r="1223" spans="1:5" x14ac:dyDescent="0.25">
      <c r="A1223">
        <v>1222</v>
      </c>
      <c r="D1223" s="5">
        <v>3</v>
      </c>
      <c r="E1223" s="4">
        <v>4</v>
      </c>
    </row>
    <row r="1224" spans="1:5" x14ac:dyDescent="0.25">
      <c r="A1224">
        <v>1223</v>
      </c>
      <c r="D1224" s="5">
        <v>3</v>
      </c>
      <c r="E1224" s="4">
        <v>4</v>
      </c>
    </row>
    <row r="1225" spans="1:5" x14ac:dyDescent="0.25">
      <c r="A1225">
        <v>1224</v>
      </c>
      <c r="D1225" s="5">
        <v>3</v>
      </c>
      <c r="E1225" s="4">
        <v>4</v>
      </c>
    </row>
    <row r="1226" spans="1:5" x14ac:dyDescent="0.25">
      <c r="A1226">
        <v>1225</v>
      </c>
      <c r="D1226" s="5">
        <v>3</v>
      </c>
      <c r="E1226" s="4">
        <v>4</v>
      </c>
    </row>
    <row r="1227" spans="1:5" x14ac:dyDescent="0.25">
      <c r="A1227">
        <v>1226</v>
      </c>
      <c r="D1227" s="5">
        <v>3</v>
      </c>
      <c r="E1227" s="4">
        <v>4</v>
      </c>
    </row>
    <row r="1228" spans="1:5" x14ac:dyDescent="0.25">
      <c r="A1228">
        <v>1227</v>
      </c>
    </row>
    <row r="1229" spans="1:5" x14ac:dyDescent="0.25">
      <c r="A1229">
        <v>1228</v>
      </c>
    </row>
    <row r="1230" spans="1:5" x14ac:dyDescent="0.25">
      <c r="A1230">
        <v>1229</v>
      </c>
    </row>
    <row r="1231" spans="1:5" x14ac:dyDescent="0.25">
      <c r="A1231">
        <v>1230</v>
      </c>
    </row>
    <row r="1232" spans="1:5" x14ac:dyDescent="0.25">
      <c r="A1232">
        <v>1231</v>
      </c>
    </row>
    <row r="1233" spans="1:5" x14ac:dyDescent="0.25">
      <c r="A1233">
        <v>1232</v>
      </c>
    </row>
    <row r="1234" spans="1:5" x14ac:dyDescent="0.25">
      <c r="A1234">
        <v>1233</v>
      </c>
    </row>
    <row r="1235" spans="1:5" x14ac:dyDescent="0.25">
      <c r="A1235">
        <v>1234</v>
      </c>
    </row>
    <row r="1236" spans="1:5" x14ac:dyDescent="0.25">
      <c r="A1236">
        <v>1235</v>
      </c>
    </row>
    <row r="1237" spans="1:5" x14ac:dyDescent="0.25">
      <c r="A1237">
        <v>1236</v>
      </c>
    </row>
    <row r="1238" spans="1:5" x14ac:dyDescent="0.25">
      <c r="A1238">
        <v>1237</v>
      </c>
      <c r="B1238" s="3">
        <v>1</v>
      </c>
    </row>
    <row r="1239" spans="1:5" x14ac:dyDescent="0.25">
      <c r="A1239">
        <v>1238</v>
      </c>
      <c r="B1239" s="3">
        <v>1</v>
      </c>
      <c r="C1239" s="2">
        <v>2</v>
      </c>
    </row>
    <row r="1240" spans="1:5" x14ac:dyDescent="0.25">
      <c r="A1240">
        <v>1239</v>
      </c>
      <c r="B1240" s="3">
        <v>1</v>
      </c>
      <c r="C1240" s="2">
        <v>2</v>
      </c>
    </row>
    <row r="1241" spans="1:5" x14ac:dyDescent="0.25">
      <c r="A1241">
        <v>1240</v>
      </c>
      <c r="B1241" s="3">
        <v>1</v>
      </c>
      <c r="C1241" s="2">
        <v>2</v>
      </c>
    </row>
    <row r="1242" spans="1:5" x14ac:dyDescent="0.25">
      <c r="A1242">
        <v>1241</v>
      </c>
      <c r="B1242" s="3">
        <v>1</v>
      </c>
      <c r="C1242" s="2">
        <v>2</v>
      </c>
    </row>
    <row r="1243" spans="1:5" x14ac:dyDescent="0.25">
      <c r="A1243">
        <v>1242</v>
      </c>
      <c r="B1243" s="3">
        <v>1</v>
      </c>
      <c r="C1243" s="2">
        <v>2</v>
      </c>
    </row>
    <row r="1244" spans="1:5" x14ac:dyDescent="0.25">
      <c r="A1244">
        <v>1243</v>
      </c>
      <c r="C1244" s="2">
        <v>2</v>
      </c>
    </row>
    <row r="1245" spans="1:5" x14ac:dyDescent="0.25">
      <c r="A1245">
        <v>1244</v>
      </c>
    </row>
    <row r="1246" spans="1:5" x14ac:dyDescent="0.25">
      <c r="A1246">
        <v>1245</v>
      </c>
      <c r="D1246" s="5">
        <v>3</v>
      </c>
    </row>
    <row r="1247" spans="1:5" x14ac:dyDescent="0.25">
      <c r="A1247">
        <v>1246</v>
      </c>
      <c r="D1247" s="5">
        <v>3</v>
      </c>
      <c r="E1247" s="4">
        <v>4</v>
      </c>
    </row>
    <row r="1248" spans="1:5" x14ac:dyDescent="0.25">
      <c r="A1248">
        <v>1247</v>
      </c>
      <c r="D1248" s="5">
        <v>3</v>
      </c>
      <c r="E1248" s="4">
        <v>4</v>
      </c>
    </row>
    <row r="1249" spans="1:5" x14ac:dyDescent="0.25">
      <c r="A1249">
        <v>1248</v>
      </c>
      <c r="D1249" s="5">
        <v>3</v>
      </c>
      <c r="E1249" s="4">
        <v>4</v>
      </c>
    </row>
    <row r="1250" spans="1:5" x14ac:dyDescent="0.25">
      <c r="A1250">
        <v>1249</v>
      </c>
      <c r="D1250" s="5">
        <v>3</v>
      </c>
      <c r="E1250" s="4">
        <v>4</v>
      </c>
    </row>
    <row r="1251" spans="1:5" x14ac:dyDescent="0.25">
      <c r="A1251">
        <v>1250</v>
      </c>
      <c r="D1251" s="5">
        <v>3</v>
      </c>
      <c r="E1251" s="4">
        <v>4</v>
      </c>
    </row>
    <row r="1252" spans="1:5" x14ac:dyDescent="0.25">
      <c r="A1252">
        <v>1251</v>
      </c>
      <c r="E1252" s="4">
        <v>4</v>
      </c>
    </row>
    <row r="1253" spans="1:5" x14ac:dyDescent="0.25">
      <c r="A1253">
        <v>1252</v>
      </c>
    </row>
    <row r="1254" spans="1:5" x14ac:dyDescent="0.25">
      <c r="A1254">
        <v>1253</v>
      </c>
    </row>
    <row r="1255" spans="1:5" x14ac:dyDescent="0.25">
      <c r="A1255">
        <v>1254</v>
      </c>
      <c r="B1255" s="3">
        <v>1</v>
      </c>
    </row>
    <row r="1256" spans="1:5" x14ac:dyDescent="0.25">
      <c r="A1256">
        <v>1255</v>
      </c>
      <c r="B1256" s="3">
        <v>1</v>
      </c>
    </row>
    <row r="1257" spans="1:5" x14ac:dyDescent="0.25">
      <c r="A1257">
        <v>1256</v>
      </c>
      <c r="B1257" s="3">
        <v>1</v>
      </c>
      <c r="C1257" s="2">
        <v>2</v>
      </c>
    </row>
    <row r="1258" spans="1:5" x14ac:dyDescent="0.25">
      <c r="A1258">
        <v>1257</v>
      </c>
      <c r="B1258" s="3">
        <v>1</v>
      </c>
      <c r="C1258" s="2">
        <v>2</v>
      </c>
    </row>
    <row r="1259" spans="1:5" x14ac:dyDescent="0.25">
      <c r="A1259">
        <v>1258</v>
      </c>
      <c r="B1259" s="3">
        <v>1</v>
      </c>
      <c r="C1259" s="2">
        <v>2</v>
      </c>
    </row>
    <row r="1260" spans="1:5" x14ac:dyDescent="0.25">
      <c r="A1260">
        <v>1259</v>
      </c>
      <c r="B1260" s="3">
        <v>1</v>
      </c>
      <c r="C1260" s="2">
        <v>2</v>
      </c>
    </row>
    <row r="1261" spans="1:5" x14ac:dyDescent="0.25">
      <c r="A1261">
        <v>1260</v>
      </c>
      <c r="B1261" s="3">
        <v>1</v>
      </c>
      <c r="C1261" s="2">
        <v>2</v>
      </c>
    </row>
    <row r="1262" spans="1:5" x14ac:dyDescent="0.25">
      <c r="A1262">
        <v>1261</v>
      </c>
      <c r="C1262" s="2">
        <v>2</v>
      </c>
    </row>
    <row r="1263" spans="1:5" x14ac:dyDescent="0.25">
      <c r="A1263">
        <v>1262</v>
      </c>
      <c r="C1263" s="2">
        <v>2</v>
      </c>
    </row>
    <row r="1264" spans="1:5" x14ac:dyDescent="0.25">
      <c r="A1264">
        <v>1263</v>
      </c>
    </row>
    <row r="1265" spans="1:5" x14ac:dyDescent="0.25">
      <c r="A1265">
        <v>1264</v>
      </c>
    </row>
    <row r="1266" spans="1:5" x14ac:dyDescent="0.25">
      <c r="A1266">
        <v>1265</v>
      </c>
      <c r="D1266" s="5">
        <v>3</v>
      </c>
      <c r="E1266" s="4">
        <v>4</v>
      </c>
    </row>
    <row r="1267" spans="1:5" x14ac:dyDescent="0.25">
      <c r="A1267">
        <v>1266</v>
      </c>
      <c r="D1267" s="5">
        <v>3</v>
      </c>
      <c r="E1267" s="4">
        <v>4</v>
      </c>
    </row>
    <row r="1268" spans="1:5" x14ac:dyDescent="0.25">
      <c r="A1268">
        <v>1267</v>
      </c>
      <c r="D1268" s="5">
        <v>3</v>
      </c>
      <c r="E1268" s="4">
        <v>4</v>
      </c>
    </row>
    <row r="1269" spans="1:5" x14ac:dyDescent="0.25">
      <c r="A1269">
        <v>1268</v>
      </c>
      <c r="D1269" s="5">
        <v>3</v>
      </c>
      <c r="E1269" s="4">
        <v>4</v>
      </c>
    </row>
    <row r="1270" spans="1:5" x14ac:dyDescent="0.25">
      <c r="A1270">
        <v>1269</v>
      </c>
      <c r="D1270" s="5">
        <v>3</v>
      </c>
      <c r="E1270" s="4">
        <v>4</v>
      </c>
    </row>
    <row r="1271" spans="1:5" x14ac:dyDescent="0.25">
      <c r="A1271">
        <v>1270</v>
      </c>
      <c r="D1271" s="5">
        <v>3</v>
      </c>
      <c r="E1271" s="4">
        <v>4</v>
      </c>
    </row>
    <row r="1272" spans="1:5" x14ac:dyDescent="0.25">
      <c r="A1272">
        <v>1271</v>
      </c>
      <c r="D1272" s="5">
        <v>3</v>
      </c>
      <c r="E1272" s="4">
        <v>4</v>
      </c>
    </row>
    <row r="1273" spans="1:5" x14ac:dyDescent="0.25">
      <c r="A1273">
        <v>1272</v>
      </c>
      <c r="D1273" s="5">
        <v>3</v>
      </c>
      <c r="E1273" s="4">
        <v>4</v>
      </c>
    </row>
    <row r="1274" spans="1:5" x14ac:dyDescent="0.25">
      <c r="A1274">
        <v>1273</v>
      </c>
    </row>
    <row r="1275" spans="1:5" x14ac:dyDescent="0.25">
      <c r="A1275">
        <v>1274</v>
      </c>
    </row>
    <row r="1276" spans="1:5" x14ac:dyDescent="0.25">
      <c r="A1276">
        <v>1275</v>
      </c>
    </row>
    <row r="1277" spans="1:5" x14ac:dyDescent="0.25">
      <c r="A1277">
        <v>1276</v>
      </c>
      <c r="B1277" s="3">
        <v>1</v>
      </c>
    </row>
    <row r="1278" spans="1:5" x14ac:dyDescent="0.25">
      <c r="A1278">
        <v>1277</v>
      </c>
      <c r="B1278" s="3">
        <v>1</v>
      </c>
    </row>
    <row r="1279" spans="1:5" x14ac:dyDescent="0.25">
      <c r="A1279">
        <v>1278</v>
      </c>
      <c r="B1279" s="3">
        <v>1</v>
      </c>
      <c r="C1279" s="2">
        <v>2</v>
      </c>
    </row>
    <row r="1280" spans="1:5" x14ac:dyDescent="0.25">
      <c r="A1280">
        <v>1279</v>
      </c>
      <c r="B1280" s="3">
        <v>1</v>
      </c>
      <c r="C1280" s="2">
        <v>2</v>
      </c>
    </row>
    <row r="1281" spans="1:6" x14ac:dyDescent="0.25">
      <c r="A1281">
        <v>1280</v>
      </c>
      <c r="B1281" s="3">
        <v>1</v>
      </c>
      <c r="C1281" s="2">
        <v>2</v>
      </c>
    </row>
    <row r="1282" spans="1:6" x14ac:dyDescent="0.25">
      <c r="A1282">
        <v>1281</v>
      </c>
      <c r="B1282" s="3">
        <v>1</v>
      </c>
      <c r="C1282" s="2">
        <v>2</v>
      </c>
    </row>
    <row r="1283" spans="1:6" x14ac:dyDescent="0.25">
      <c r="A1283">
        <v>1282</v>
      </c>
      <c r="B1283" s="3">
        <v>1</v>
      </c>
      <c r="C1283" s="2">
        <v>2</v>
      </c>
    </row>
    <row r="1284" spans="1:6" x14ac:dyDescent="0.25">
      <c r="A1284">
        <v>1283</v>
      </c>
      <c r="B1284" s="3">
        <v>1</v>
      </c>
      <c r="C1284" s="2">
        <v>2</v>
      </c>
    </row>
    <row r="1285" spans="1:6" x14ac:dyDescent="0.25">
      <c r="A1285">
        <v>1284</v>
      </c>
      <c r="C1285" s="2">
        <v>2</v>
      </c>
    </row>
    <row r="1286" spans="1:6" x14ac:dyDescent="0.25">
      <c r="A1286">
        <v>1285</v>
      </c>
      <c r="C1286" s="2">
        <v>2</v>
      </c>
    </row>
    <row r="1287" spans="1:6" x14ac:dyDescent="0.25">
      <c r="A1287">
        <v>1286</v>
      </c>
      <c r="C1287" s="2">
        <v>2</v>
      </c>
    </row>
    <row r="1288" spans="1:6" x14ac:dyDescent="0.25">
      <c r="A1288">
        <v>1287</v>
      </c>
    </row>
    <row r="1289" spans="1:6" x14ac:dyDescent="0.25">
      <c r="A1289">
        <v>1288</v>
      </c>
      <c r="F1289" t="s">
        <v>22</v>
      </c>
    </row>
    <row r="1290" spans="1:6" x14ac:dyDescent="0.25">
      <c r="A1290">
        <v>1289</v>
      </c>
    </row>
    <row r="1291" spans="1:6" x14ac:dyDescent="0.25">
      <c r="A1291">
        <v>1290</v>
      </c>
      <c r="F1291" t="s">
        <v>22</v>
      </c>
    </row>
    <row r="1292" spans="1:6" x14ac:dyDescent="0.25">
      <c r="A1292">
        <v>1291</v>
      </c>
      <c r="B1292" s="3">
        <v>1</v>
      </c>
    </row>
    <row r="1293" spans="1:6" x14ac:dyDescent="0.25">
      <c r="A1293">
        <v>1292</v>
      </c>
      <c r="B1293" s="3">
        <v>1</v>
      </c>
    </row>
    <row r="1294" spans="1:6" x14ac:dyDescent="0.25">
      <c r="A1294">
        <v>1293</v>
      </c>
      <c r="B1294" s="3">
        <v>1</v>
      </c>
    </row>
    <row r="1295" spans="1:6" x14ac:dyDescent="0.25">
      <c r="A1295">
        <v>1294</v>
      </c>
      <c r="B1295" s="3">
        <v>1</v>
      </c>
    </row>
    <row r="1296" spans="1:6" x14ac:dyDescent="0.25">
      <c r="A1296">
        <v>1295</v>
      </c>
      <c r="B1296" s="3">
        <v>1</v>
      </c>
      <c r="E1296" s="4">
        <v>4</v>
      </c>
    </row>
    <row r="1297" spans="1:5" x14ac:dyDescent="0.25">
      <c r="A1297">
        <v>1296</v>
      </c>
      <c r="B1297" s="3">
        <v>1</v>
      </c>
      <c r="E1297" s="4">
        <v>4</v>
      </c>
    </row>
    <row r="1298" spans="1:5" x14ac:dyDescent="0.25">
      <c r="A1298">
        <v>1297</v>
      </c>
      <c r="B1298" s="3">
        <v>1</v>
      </c>
      <c r="E1298" s="4">
        <v>4</v>
      </c>
    </row>
    <row r="1299" spans="1:5" x14ac:dyDescent="0.25">
      <c r="A1299">
        <v>1298</v>
      </c>
      <c r="B1299" s="3">
        <v>1</v>
      </c>
      <c r="E1299" s="4">
        <v>4</v>
      </c>
    </row>
    <row r="1300" spans="1:5" x14ac:dyDescent="0.25">
      <c r="A1300">
        <v>1299</v>
      </c>
      <c r="B1300" s="3">
        <v>1</v>
      </c>
      <c r="E1300" s="4">
        <v>4</v>
      </c>
    </row>
    <row r="1301" spans="1:5" x14ac:dyDescent="0.25">
      <c r="A1301">
        <v>1300</v>
      </c>
      <c r="B1301" s="3">
        <v>1</v>
      </c>
      <c r="E1301" s="4">
        <v>4</v>
      </c>
    </row>
    <row r="1302" spans="1:5" x14ac:dyDescent="0.25">
      <c r="A1302">
        <v>1301</v>
      </c>
      <c r="E1302" s="4">
        <v>4</v>
      </c>
    </row>
    <row r="1303" spans="1:5" x14ac:dyDescent="0.25">
      <c r="A1303">
        <v>1302</v>
      </c>
      <c r="D1303" s="5">
        <v>3</v>
      </c>
      <c r="E1303" s="4">
        <v>4</v>
      </c>
    </row>
    <row r="1304" spans="1:5" x14ac:dyDescent="0.25">
      <c r="A1304">
        <v>1303</v>
      </c>
      <c r="D1304" s="5">
        <v>3</v>
      </c>
      <c r="E1304" s="4">
        <v>4</v>
      </c>
    </row>
    <row r="1305" spans="1:5" x14ac:dyDescent="0.25">
      <c r="A1305">
        <v>1304</v>
      </c>
      <c r="D1305" s="5">
        <v>3</v>
      </c>
    </row>
    <row r="1306" spans="1:5" x14ac:dyDescent="0.25">
      <c r="A1306">
        <v>1305</v>
      </c>
      <c r="D1306" s="5">
        <v>3</v>
      </c>
    </row>
    <row r="1307" spans="1:5" x14ac:dyDescent="0.25">
      <c r="A1307">
        <v>1306</v>
      </c>
      <c r="D1307" s="5">
        <v>3</v>
      </c>
    </row>
    <row r="1308" spans="1:5" x14ac:dyDescent="0.25">
      <c r="A1308">
        <v>1307</v>
      </c>
      <c r="D1308" s="5">
        <v>3</v>
      </c>
    </row>
    <row r="1309" spans="1:5" x14ac:dyDescent="0.25">
      <c r="A1309">
        <v>1308</v>
      </c>
      <c r="C1309" s="2">
        <v>2</v>
      </c>
      <c r="D1309" s="5">
        <v>3</v>
      </c>
    </row>
    <row r="1310" spans="1:5" x14ac:dyDescent="0.25">
      <c r="A1310">
        <v>1309</v>
      </c>
      <c r="C1310" s="2">
        <v>2</v>
      </c>
      <c r="D1310" s="5">
        <v>3</v>
      </c>
    </row>
    <row r="1311" spans="1:5" x14ac:dyDescent="0.25">
      <c r="A1311">
        <v>1310</v>
      </c>
      <c r="C1311" s="2">
        <v>2</v>
      </c>
    </row>
    <row r="1312" spans="1:5" x14ac:dyDescent="0.25">
      <c r="A1312">
        <v>1311</v>
      </c>
      <c r="C1312" s="2">
        <v>2</v>
      </c>
    </row>
    <row r="1313" spans="1:5" x14ac:dyDescent="0.25">
      <c r="A1313">
        <v>1312</v>
      </c>
      <c r="C1313" s="2">
        <v>2</v>
      </c>
    </row>
    <row r="1314" spans="1:5" x14ac:dyDescent="0.25">
      <c r="A1314">
        <v>1313</v>
      </c>
      <c r="C1314" s="2">
        <v>2</v>
      </c>
    </row>
    <row r="1315" spans="1:5" x14ac:dyDescent="0.25">
      <c r="A1315">
        <v>1314</v>
      </c>
      <c r="B1315" s="3">
        <v>1</v>
      </c>
      <c r="C1315" s="2">
        <v>2</v>
      </c>
    </row>
    <row r="1316" spans="1:5" x14ac:dyDescent="0.25">
      <c r="A1316">
        <v>1315</v>
      </c>
      <c r="B1316" s="3">
        <v>1</v>
      </c>
      <c r="C1316" s="2">
        <v>2</v>
      </c>
    </row>
    <row r="1317" spans="1:5" x14ac:dyDescent="0.25">
      <c r="A1317">
        <v>1316</v>
      </c>
      <c r="B1317" s="3">
        <v>1</v>
      </c>
      <c r="C1317" s="2">
        <v>2</v>
      </c>
    </row>
    <row r="1318" spans="1:5" x14ac:dyDescent="0.25">
      <c r="A1318">
        <v>1317</v>
      </c>
      <c r="B1318" s="3">
        <v>1</v>
      </c>
    </row>
    <row r="1319" spans="1:5" x14ac:dyDescent="0.25">
      <c r="A1319">
        <v>1318</v>
      </c>
      <c r="B1319" s="3">
        <v>1</v>
      </c>
    </row>
    <row r="1320" spans="1:5" x14ac:dyDescent="0.25">
      <c r="A1320">
        <v>1319</v>
      </c>
      <c r="B1320" s="3">
        <v>1</v>
      </c>
      <c r="E1320" s="4">
        <v>4</v>
      </c>
    </row>
    <row r="1321" spans="1:5" x14ac:dyDescent="0.25">
      <c r="A1321">
        <v>1320</v>
      </c>
      <c r="B1321" s="3">
        <v>1</v>
      </c>
      <c r="D1321" s="5">
        <v>3</v>
      </c>
      <c r="E1321" s="4">
        <v>4</v>
      </c>
    </row>
    <row r="1322" spans="1:5" x14ac:dyDescent="0.25">
      <c r="A1322">
        <v>1321</v>
      </c>
      <c r="D1322" s="5">
        <v>3</v>
      </c>
      <c r="E1322" s="4">
        <v>4</v>
      </c>
    </row>
    <row r="1323" spans="1:5" x14ac:dyDescent="0.25">
      <c r="A1323">
        <v>1322</v>
      </c>
      <c r="D1323" s="5">
        <v>3</v>
      </c>
      <c r="E1323" s="4">
        <v>4</v>
      </c>
    </row>
    <row r="1324" spans="1:5" x14ac:dyDescent="0.25">
      <c r="A1324">
        <v>1323</v>
      </c>
      <c r="D1324" s="5">
        <v>3</v>
      </c>
      <c r="E1324" s="4">
        <v>4</v>
      </c>
    </row>
    <row r="1325" spans="1:5" x14ac:dyDescent="0.25">
      <c r="A1325">
        <v>1324</v>
      </c>
      <c r="D1325" s="5">
        <v>3</v>
      </c>
      <c r="E1325" s="4">
        <v>4</v>
      </c>
    </row>
    <row r="1326" spans="1:5" x14ac:dyDescent="0.25">
      <c r="A1326">
        <v>1325</v>
      </c>
      <c r="D1326" s="5">
        <v>3</v>
      </c>
      <c r="E1326" s="4">
        <v>4</v>
      </c>
    </row>
    <row r="1327" spans="1:5" x14ac:dyDescent="0.25">
      <c r="A1327">
        <v>1326</v>
      </c>
      <c r="D1327" s="5">
        <v>3</v>
      </c>
      <c r="E1327" s="4">
        <v>4</v>
      </c>
    </row>
    <row r="1328" spans="1:5" x14ac:dyDescent="0.25">
      <c r="A1328">
        <v>1327</v>
      </c>
    </row>
    <row r="1329" spans="1:5" x14ac:dyDescent="0.25">
      <c r="A1329">
        <v>1328</v>
      </c>
    </row>
    <row r="1330" spans="1:5" x14ac:dyDescent="0.25">
      <c r="A1330">
        <v>1329</v>
      </c>
    </row>
    <row r="1331" spans="1:5" x14ac:dyDescent="0.25">
      <c r="A1331">
        <v>1330</v>
      </c>
    </row>
    <row r="1332" spans="1:5" x14ac:dyDescent="0.25">
      <c r="A1332">
        <v>1331</v>
      </c>
    </row>
    <row r="1333" spans="1:5" x14ac:dyDescent="0.25">
      <c r="A1333">
        <v>1332</v>
      </c>
    </row>
    <row r="1334" spans="1:5" x14ac:dyDescent="0.25">
      <c r="A1334">
        <v>1333</v>
      </c>
    </row>
    <row r="1335" spans="1:5" x14ac:dyDescent="0.25">
      <c r="A1335">
        <v>1334</v>
      </c>
    </row>
    <row r="1336" spans="1:5" x14ac:dyDescent="0.25">
      <c r="A1336">
        <v>1335</v>
      </c>
    </row>
    <row r="1337" spans="1:5" x14ac:dyDescent="0.25">
      <c r="A1337">
        <v>1336</v>
      </c>
      <c r="B1337" s="3">
        <v>1</v>
      </c>
      <c r="C1337" s="2">
        <v>2</v>
      </c>
    </row>
    <row r="1338" spans="1:5" x14ac:dyDescent="0.25">
      <c r="A1338">
        <v>1337</v>
      </c>
      <c r="B1338" s="3">
        <v>1</v>
      </c>
      <c r="C1338" s="2">
        <v>2</v>
      </c>
    </row>
    <row r="1339" spans="1:5" x14ac:dyDescent="0.25">
      <c r="A1339">
        <v>1338</v>
      </c>
      <c r="B1339" s="3">
        <v>1</v>
      </c>
      <c r="C1339" s="2">
        <v>2</v>
      </c>
    </row>
    <row r="1340" spans="1:5" x14ac:dyDescent="0.25">
      <c r="A1340">
        <v>1339</v>
      </c>
      <c r="B1340" s="3">
        <v>1</v>
      </c>
      <c r="C1340" s="2">
        <v>2</v>
      </c>
    </row>
    <row r="1341" spans="1:5" x14ac:dyDescent="0.25">
      <c r="A1341">
        <v>1340</v>
      </c>
      <c r="B1341" s="3">
        <v>1</v>
      </c>
      <c r="C1341" s="2">
        <v>2</v>
      </c>
    </row>
    <row r="1342" spans="1:5" x14ac:dyDescent="0.25">
      <c r="A1342">
        <v>1341</v>
      </c>
      <c r="B1342" s="3">
        <v>1</v>
      </c>
      <c r="C1342" s="2">
        <v>2</v>
      </c>
    </row>
    <row r="1343" spans="1:5" x14ac:dyDescent="0.25">
      <c r="A1343">
        <v>1342</v>
      </c>
    </row>
    <row r="1344" spans="1:5" x14ac:dyDescent="0.25">
      <c r="A1344">
        <v>1343</v>
      </c>
      <c r="D1344" s="5">
        <v>3</v>
      </c>
      <c r="E1344" s="4">
        <v>4</v>
      </c>
    </row>
    <row r="1345" spans="1:5" x14ac:dyDescent="0.25">
      <c r="A1345">
        <v>1344</v>
      </c>
      <c r="D1345" s="5">
        <v>3</v>
      </c>
      <c r="E1345" s="4">
        <v>4</v>
      </c>
    </row>
    <row r="1346" spans="1:5" x14ac:dyDescent="0.25">
      <c r="A1346">
        <v>1345</v>
      </c>
      <c r="D1346" s="5">
        <v>3</v>
      </c>
      <c r="E1346" s="4">
        <v>4</v>
      </c>
    </row>
    <row r="1347" spans="1:5" x14ac:dyDescent="0.25">
      <c r="A1347">
        <v>1346</v>
      </c>
      <c r="D1347" s="5">
        <v>3</v>
      </c>
      <c r="E1347" s="4">
        <v>4</v>
      </c>
    </row>
    <row r="1348" spans="1:5" x14ac:dyDescent="0.25">
      <c r="A1348">
        <v>1347</v>
      </c>
      <c r="D1348" s="5">
        <v>3</v>
      </c>
      <c r="E1348" s="4">
        <v>4</v>
      </c>
    </row>
    <row r="1349" spans="1:5" x14ac:dyDescent="0.25">
      <c r="A1349">
        <v>1348</v>
      </c>
      <c r="D1349" s="5">
        <v>3</v>
      </c>
      <c r="E1349" s="4">
        <v>4</v>
      </c>
    </row>
    <row r="1350" spans="1:5" x14ac:dyDescent="0.25">
      <c r="A1350">
        <v>1349</v>
      </c>
      <c r="D1350" s="5">
        <v>3</v>
      </c>
      <c r="E1350" s="4">
        <v>4</v>
      </c>
    </row>
    <row r="1351" spans="1:5" x14ac:dyDescent="0.25">
      <c r="A1351">
        <v>1350</v>
      </c>
    </row>
    <row r="1352" spans="1:5" x14ac:dyDescent="0.25">
      <c r="A1352">
        <v>1351</v>
      </c>
    </row>
    <row r="1353" spans="1:5" x14ac:dyDescent="0.25">
      <c r="A1353">
        <v>1352</v>
      </c>
    </row>
    <row r="1354" spans="1:5" x14ac:dyDescent="0.25">
      <c r="A1354">
        <v>1353</v>
      </c>
    </row>
    <row r="1355" spans="1:5" x14ac:dyDescent="0.25">
      <c r="A1355">
        <v>1354</v>
      </c>
    </row>
    <row r="1356" spans="1:5" x14ac:dyDescent="0.25">
      <c r="A1356">
        <v>1355</v>
      </c>
    </row>
    <row r="1357" spans="1:5" x14ac:dyDescent="0.25">
      <c r="A1357">
        <v>1356</v>
      </c>
    </row>
    <row r="1358" spans="1:5" x14ac:dyDescent="0.25">
      <c r="A1358">
        <v>1357</v>
      </c>
    </row>
    <row r="1359" spans="1:5" x14ac:dyDescent="0.25">
      <c r="A1359">
        <v>1358</v>
      </c>
      <c r="B1359" s="3">
        <v>1</v>
      </c>
    </row>
    <row r="1360" spans="1:5" x14ac:dyDescent="0.25">
      <c r="A1360">
        <v>1359</v>
      </c>
      <c r="B1360" s="3">
        <v>1</v>
      </c>
      <c r="C1360" s="2">
        <v>2</v>
      </c>
    </row>
    <row r="1361" spans="1:5" x14ac:dyDescent="0.25">
      <c r="A1361">
        <v>1360</v>
      </c>
      <c r="B1361" s="3">
        <v>1</v>
      </c>
      <c r="C1361" s="2">
        <v>2</v>
      </c>
    </row>
    <row r="1362" spans="1:5" x14ac:dyDescent="0.25">
      <c r="A1362">
        <v>1361</v>
      </c>
      <c r="B1362" s="3">
        <v>1</v>
      </c>
      <c r="C1362" s="2">
        <v>2</v>
      </c>
    </row>
    <row r="1363" spans="1:5" x14ac:dyDescent="0.25">
      <c r="A1363">
        <v>1362</v>
      </c>
      <c r="B1363" s="3">
        <v>1</v>
      </c>
      <c r="C1363" s="2">
        <v>2</v>
      </c>
    </row>
    <row r="1364" spans="1:5" x14ac:dyDescent="0.25">
      <c r="A1364">
        <v>1363</v>
      </c>
      <c r="C1364" s="2">
        <v>2</v>
      </c>
    </row>
    <row r="1365" spans="1:5" x14ac:dyDescent="0.25">
      <c r="A1365">
        <v>1364</v>
      </c>
      <c r="D1365" s="5">
        <v>3</v>
      </c>
      <c r="E1365" s="4">
        <v>4</v>
      </c>
    </row>
    <row r="1366" spans="1:5" x14ac:dyDescent="0.25">
      <c r="A1366">
        <v>1365</v>
      </c>
      <c r="D1366" s="5">
        <v>3</v>
      </c>
      <c r="E1366" s="4">
        <v>4</v>
      </c>
    </row>
    <row r="1367" spans="1:5" x14ac:dyDescent="0.25">
      <c r="A1367">
        <v>1366</v>
      </c>
      <c r="D1367" s="5">
        <v>3</v>
      </c>
      <c r="E1367" s="4">
        <v>4</v>
      </c>
    </row>
    <row r="1368" spans="1:5" x14ac:dyDescent="0.25">
      <c r="A1368">
        <v>1367</v>
      </c>
      <c r="D1368" s="5">
        <v>3</v>
      </c>
      <c r="E1368" s="4">
        <v>4</v>
      </c>
    </row>
    <row r="1369" spans="1:5" x14ac:dyDescent="0.25">
      <c r="A1369">
        <v>1368</v>
      </c>
      <c r="D1369" s="5">
        <v>3</v>
      </c>
      <c r="E1369" s="4">
        <v>4</v>
      </c>
    </row>
    <row r="1370" spans="1:5" x14ac:dyDescent="0.25">
      <c r="A1370">
        <v>1369</v>
      </c>
      <c r="D1370" s="5">
        <v>3</v>
      </c>
      <c r="E1370" s="4">
        <v>4</v>
      </c>
    </row>
    <row r="1371" spans="1:5" x14ac:dyDescent="0.25">
      <c r="A1371">
        <v>1370</v>
      </c>
    </row>
    <row r="1372" spans="1:5" x14ac:dyDescent="0.25">
      <c r="A1372">
        <v>1371</v>
      </c>
    </row>
    <row r="1373" spans="1:5" x14ac:dyDescent="0.25">
      <c r="A1373">
        <v>1372</v>
      </c>
    </row>
    <row r="1374" spans="1:5" x14ac:dyDescent="0.25">
      <c r="A1374">
        <v>1373</v>
      </c>
    </row>
    <row r="1375" spans="1:5" x14ac:dyDescent="0.25">
      <c r="A1375">
        <v>1374</v>
      </c>
    </row>
    <row r="1376" spans="1:5" x14ac:dyDescent="0.25">
      <c r="A1376">
        <v>1375</v>
      </c>
    </row>
    <row r="1377" spans="1:5" x14ac:dyDescent="0.25">
      <c r="A1377">
        <v>1376</v>
      </c>
      <c r="C1377" s="2">
        <v>2</v>
      </c>
    </row>
    <row r="1378" spans="1:5" x14ac:dyDescent="0.25">
      <c r="A1378">
        <v>1377</v>
      </c>
      <c r="B1378" s="3">
        <v>1</v>
      </c>
      <c r="C1378" s="2">
        <v>2</v>
      </c>
    </row>
    <row r="1379" spans="1:5" x14ac:dyDescent="0.25">
      <c r="A1379">
        <v>1378</v>
      </c>
      <c r="B1379" s="3">
        <v>1</v>
      </c>
      <c r="C1379" s="2">
        <v>2</v>
      </c>
    </row>
    <row r="1380" spans="1:5" x14ac:dyDescent="0.25">
      <c r="A1380">
        <v>1379</v>
      </c>
      <c r="B1380" s="3">
        <v>1</v>
      </c>
      <c r="C1380" s="2">
        <v>2</v>
      </c>
    </row>
    <row r="1381" spans="1:5" x14ac:dyDescent="0.25">
      <c r="A1381">
        <v>1380</v>
      </c>
      <c r="B1381" s="3">
        <v>1</v>
      </c>
      <c r="C1381" s="2">
        <v>2</v>
      </c>
    </row>
    <row r="1382" spans="1:5" x14ac:dyDescent="0.25">
      <c r="A1382">
        <v>1381</v>
      </c>
      <c r="B1382" s="3">
        <v>1</v>
      </c>
      <c r="C1382" s="2">
        <v>2</v>
      </c>
    </row>
    <row r="1383" spans="1:5" x14ac:dyDescent="0.25">
      <c r="A1383">
        <v>1382</v>
      </c>
      <c r="B1383" s="3">
        <v>1</v>
      </c>
      <c r="E1383" s="4">
        <v>4</v>
      </c>
    </row>
    <row r="1384" spans="1:5" x14ac:dyDescent="0.25">
      <c r="A1384">
        <v>1383</v>
      </c>
      <c r="D1384" s="5">
        <v>3</v>
      </c>
      <c r="E1384" s="4">
        <v>4</v>
      </c>
    </row>
    <row r="1385" spans="1:5" x14ac:dyDescent="0.25">
      <c r="A1385">
        <v>1384</v>
      </c>
      <c r="D1385" s="5">
        <v>3</v>
      </c>
      <c r="E1385" s="4">
        <v>4</v>
      </c>
    </row>
    <row r="1386" spans="1:5" x14ac:dyDescent="0.25">
      <c r="A1386">
        <v>1385</v>
      </c>
      <c r="D1386" s="5">
        <v>3</v>
      </c>
      <c r="E1386" s="4">
        <v>4</v>
      </c>
    </row>
    <row r="1387" spans="1:5" x14ac:dyDescent="0.25">
      <c r="A1387">
        <v>1386</v>
      </c>
      <c r="D1387" s="5">
        <v>3</v>
      </c>
      <c r="E1387" s="4">
        <v>4</v>
      </c>
    </row>
    <row r="1388" spans="1:5" x14ac:dyDescent="0.25">
      <c r="A1388">
        <v>1387</v>
      </c>
      <c r="D1388" s="5">
        <v>3</v>
      </c>
      <c r="E1388" s="4">
        <v>4</v>
      </c>
    </row>
    <row r="1389" spans="1:5" x14ac:dyDescent="0.25">
      <c r="A1389">
        <v>1388</v>
      </c>
      <c r="D1389" s="5">
        <v>3</v>
      </c>
      <c r="E1389" s="4">
        <v>4</v>
      </c>
    </row>
    <row r="1390" spans="1:5" x14ac:dyDescent="0.25">
      <c r="A1390">
        <v>1389</v>
      </c>
    </row>
    <row r="1391" spans="1:5" x14ac:dyDescent="0.25">
      <c r="A1391">
        <v>1390</v>
      </c>
    </row>
    <row r="1392" spans="1:5" x14ac:dyDescent="0.25">
      <c r="A1392">
        <v>1391</v>
      </c>
    </row>
    <row r="1393" spans="1:5" x14ac:dyDescent="0.25">
      <c r="A1393">
        <v>1392</v>
      </c>
    </row>
    <row r="1394" spans="1:5" x14ac:dyDescent="0.25">
      <c r="A1394">
        <v>1393</v>
      </c>
    </row>
    <row r="1395" spans="1:5" x14ac:dyDescent="0.25">
      <c r="A1395">
        <v>1394</v>
      </c>
    </row>
    <row r="1396" spans="1:5" x14ac:dyDescent="0.25">
      <c r="A1396">
        <v>1395</v>
      </c>
    </row>
    <row r="1397" spans="1:5" x14ac:dyDescent="0.25">
      <c r="A1397">
        <v>1396</v>
      </c>
    </row>
    <row r="1398" spans="1:5" x14ac:dyDescent="0.25">
      <c r="A1398">
        <v>1397</v>
      </c>
    </row>
    <row r="1399" spans="1:5" x14ac:dyDescent="0.25">
      <c r="A1399">
        <v>1398</v>
      </c>
      <c r="B1399" s="3">
        <v>1</v>
      </c>
    </row>
    <row r="1400" spans="1:5" x14ac:dyDescent="0.25">
      <c r="A1400">
        <v>1399</v>
      </c>
      <c r="B1400" s="3">
        <v>1</v>
      </c>
    </row>
    <row r="1401" spans="1:5" x14ac:dyDescent="0.25">
      <c r="A1401">
        <v>1400</v>
      </c>
      <c r="B1401" s="3">
        <v>1</v>
      </c>
      <c r="C1401" s="2">
        <v>2</v>
      </c>
    </row>
    <row r="1402" spans="1:5" x14ac:dyDescent="0.25">
      <c r="A1402">
        <v>1401</v>
      </c>
      <c r="B1402" s="3">
        <v>1</v>
      </c>
      <c r="C1402" s="2">
        <v>2</v>
      </c>
    </row>
    <row r="1403" spans="1:5" x14ac:dyDescent="0.25">
      <c r="A1403">
        <v>1402</v>
      </c>
      <c r="B1403" s="3">
        <v>1</v>
      </c>
      <c r="C1403" s="2">
        <v>2</v>
      </c>
    </row>
    <row r="1404" spans="1:5" x14ac:dyDescent="0.25">
      <c r="A1404">
        <v>1403</v>
      </c>
      <c r="B1404" s="3">
        <v>1</v>
      </c>
      <c r="C1404" s="2">
        <v>2</v>
      </c>
    </row>
    <row r="1405" spans="1:5" x14ac:dyDescent="0.25">
      <c r="A1405">
        <v>1404</v>
      </c>
      <c r="C1405" s="2">
        <v>2</v>
      </c>
    </row>
    <row r="1406" spans="1:5" x14ac:dyDescent="0.25">
      <c r="A1406">
        <v>1405</v>
      </c>
      <c r="D1406" s="5">
        <v>3</v>
      </c>
    </row>
    <row r="1407" spans="1:5" x14ac:dyDescent="0.25">
      <c r="A1407">
        <v>1406</v>
      </c>
      <c r="D1407" s="5">
        <v>3</v>
      </c>
      <c r="E1407" s="4">
        <v>4</v>
      </c>
    </row>
    <row r="1408" spans="1:5" x14ac:dyDescent="0.25">
      <c r="A1408">
        <v>1407</v>
      </c>
      <c r="D1408" s="5">
        <v>3</v>
      </c>
      <c r="E1408" s="4">
        <v>4</v>
      </c>
    </row>
    <row r="1409" spans="1:5" x14ac:dyDescent="0.25">
      <c r="A1409">
        <v>1408</v>
      </c>
      <c r="D1409" s="5">
        <v>3</v>
      </c>
      <c r="E1409" s="4">
        <v>4</v>
      </c>
    </row>
    <row r="1410" spans="1:5" x14ac:dyDescent="0.25">
      <c r="A1410">
        <v>1409</v>
      </c>
      <c r="D1410" s="5">
        <v>3</v>
      </c>
      <c r="E1410" s="4">
        <v>4</v>
      </c>
    </row>
    <row r="1411" spans="1:5" x14ac:dyDescent="0.25">
      <c r="A1411">
        <v>1410</v>
      </c>
      <c r="D1411" s="5">
        <v>3</v>
      </c>
      <c r="E1411" s="4">
        <v>4</v>
      </c>
    </row>
    <row r="1412" spans="1:5" x14ac:dyDescent="0.25">
      <c r="A1412">
        <v>1411</v>
      </c>
      <c r="D1412" s="5">
        <v>3</v>
      </c>
      <c r="E1412" s="4">
        <v>4</v>
      </c>
    </row>
    <row r="1413" spans="1:5" x14ac:dyDescent="0.25">
      <c r="A1413">
        <v>1412</v>
      </c>
    </row>
    <row r="1414" spans="1:5" x14ac:dyDescent="0.25">
      <c r="A1414">
        <v>1413</v>
      </c>
    </row>
    <row r="1415" spans="1:5" x14ac:dyDescent="0.25">
      <c r="A1415">
        <v>1414</v>
      </c>
    </row>
    <row r="1416" spans="1:5" x14ac:dyDescent="0.25">
      <c r="A1416">
        <v>1415</v>
      </c>
    </row>
    <row r="1417" spans="1:5" x14ac:dyDescent="0.25">
      <c r="A1417">
        <v>1416</v>
      </c>
    </row>
    <row r="1418" spans="1:5" x14ac:dyDescent="0.25">
      <c r="A1418">
        <v>1417</v>
      </c>
      <c r="B1418" s="3">
        <v>1</v>
      </c>
    </row>
    <row r="1419" spans="1:5" x14ac:dyDescent="0.25">
      <c r="A1419">
        <v>1418</v>
      </c>
      <c r="B1419" s="3">
        <v>1</v>
      </c>
      <c r="C1419" s="2">
        <v>2</v>
      </c>
    </row>
    <row r="1420" spans="1:5" x14ac:dyDescent="0.25">
      <c r="A1420">
        <v>1419</v>
      </c>
      <c r="B1420" s="3">
        <v>1</v>
      </c>
      <c r="C1420" s="2">
        <v>2</v>
      </c>
    </row>
    <row r="1421" spans="1:5" x14ac:dyDescent="0.25">
      <c r="A1421">
        <v>1420</v>
      </c>
      <c r="B1421" s="3">
        <v>1</v>
      </c>
      <c r="C1421" s="2">
        <v>2</v>
      </c>
    </row>
    <row r="1422" spans="1:5" x14ac:dyDescent="0.25">
      <c r="A1422">
        <v>1421</v>
      </c>
      <c r="B1422" s="3">
        <v>1</v>
      </c>
      <c r="C1422" s="2">
        <v>2</v>
      </c>
    </row>
    <row r="1423" spans="1:5" x14ac:dyDescent="0.25">
      <c r="A1423">
        <v>1422</v>
      </c>
      <c r="B1423" s="3">
        <v>1</v>
      </c>
      <c r="C1423" s="2">
        <v>2</v>
      </c>
    </row>
    <row r="1424" spans="1:5" x14ac:dyDescent="0.25">
      <c r="A1424">
        <v>1423</v>
      </c>
      <c r="C1424" s="2">
        <v>2</v>
      </c>
    </row>
    <row r="1425" spans="1:6" x14ac:dyDescent="0.25">
      <c r="A1425">
        <v>1424</v>
      </c>
    </row>
    <row r="1426" spans="1:6" x14ac:dyDescent="0.25">
      <c r="A1426">
        <v>1425</v>
      </c>
      <c r="F1426" t="s">
        <v>22</v>
      </c>
    </row>
    <row r="1427" spans="1:6" x14ac:dyDescent="0.25">
      <c r="A1427">
        <v>1426</v>
      </c>
    </row>
    <row r="1428" spans="1:6" x14ac:dyDescent="0.25">
      <c r="A1428">
        <v>1427</v>
      </c>
      <c r="F1428" t="s">
        <v>22</v>
      </c>
    </row>
    <row r="1429" spans="1:6" x14ac:dyDescent="0.25">
      <c r="A1429">
        <v>1428</v>
      </c>
      <c r="C1429" s="2">
        <v>2</v>
      </c>
    </row>
    <row r="1430" spans="1:6" x14ac:dyDescent="0.25">
      <c r="A1430">
        <v>1429</v>
      </c>
      <c r="B1430" s="3">
        <v>1</v>
      </c>
      <c r="C1430" s="2">
        <v>2</v>
      </c>
    </row>
    <row r="1431" spans="1:6" x14ac:dyDescent="0.25">
      <c r="A1431">
        <v>1430</v>
      </c>
      <c r="B1431" s="3">
        <v>1</v>
      </c>
      <c r="C1431" s="2">
        <v>2</v>
      </c>
    </row>
    <row r="1432" spans="1:6" x14ac:dyDescent="0.25">
      <c r="A1432">
        <v>1431</v>
      </c>
      <c r="B1432" s="3">
        <v>1</v>
      </c>
      <c r="C1432" s="2">
        <v>2</v>
      </c>
    </row>
    <row r="1433" spans="1:6" x14ac:dyDescent="0.25">
      <c r="A1433">
        <v>1432</v>
      </c>
      <c r="B1433" s="3">
        <v>1</v>
      </c>
      <c r="C1433" s="2">
        <v>2</v>
      </c>
    </row>
    <row r="1434" spans="1:6" x14ac:dyDescent="0.25">
      <c r="A1434">
        <v>1433</v>
      </c>
      <c r="B1434" s="3">
        <v>1</v>
      </c>
      <c r="C1434" s="2">
        <v>2</v>
      </c>
    </row>
    <row r="1435" spans="1:6" x14ac:dyDescent="0.25">
      <c r="A1435">
        <v>1434</v>
      </c>
      <c r="B1435" s="3">
        <v>1</v>
      </c>
    </row>
    <row r="1436" spans="1:6" x14ac:dyDescent="0.25">
      <c r="A1436">
        <v>1435</v>
      </c>
      <c r="B1436" s="3">
        <v>1</v>
      </c>
    </row>
    <row r="1437" spans="1:6" x14ac:dyDescent="0.25">
      <c r="A1437">
        <v>1436</v>
      </c>
      <c r="D1437" s="5">
        <v>3</v>
      </c>
    </row>
    <row r="1438" spans="1:6" x14ac:dyDescent="0.25">
      <c r="A1438">
        <v>1437</v>
      </c>
      <c r="D1438" s="5">
        <v>3</v>
      </c>
      <c r="E1438" s="4">
        <v>4</v>
      </c>
    </row>
    <row r="1439" spans="1:6" x14ac:dyDescent="0.25">
      <c r="A1439">
        <v>1438</v>
      </c>
      <c r="D1439" s="5">
        <v>3</v>
      </c>
      <c r="E1439" s="4">
        <v>4</v>
      </c>
    </row>
    <row r="1440" spans="1:6" x14ac:dyDescent="0.25">
      <c r="A1440">
        <v>1439</v>
      </c>
      <c r="D1440" s="5">
        <v>3</v>
      </c>
      <c r="E1440" s="4">
        <v>4</v>
      </c>
    </row>
    <row r="1441" spans="1:5" x14ac:dyDescent="0.25">
      <c r="A1441">
        <v>1440</v>
      </c>
      <c r="D1441" s="5">
        <v>3</v>
      </c>
      <c r="E1441" s="4">
        <v>4</v>
      </c>
    </row>
    <row r="1442" spans="1:5" x14ac:dyDescent="0.25">
      <c r="A1442">
        <v>1441</v>
      </c>
      <c r="D1442" s="5">
        <v>3</v>
      </c>
      <c r="E1442" s="4">
        <v>4</v>
      </c>
    </row>
    <row r="1443" spans="1:5" x14ac:dyDescent="0.25">
      <c r="A1443">
        <v>1442</v>
      </c>
      <c r="D1443" s="5">
        <v>3</v>
      </c>
      <c r="E1443" s="4">
        <v>4</v>
      </c>
    </row>
    <row r="1444" spans="1:5" x14ac:dyDescent="0.25">
      <c r="A1444">
        <v>1443</v>
      </c>
      <c r="D1444" s="5">
        <v>3</v>
      </c>
      <c r="E1444" s="4">
        <v>4</v>
      </c>
    </row>
    <row r="1445" spans="1:5" x14ac:dyDescent="0.25">
      <c r="A1445">
        <v>1444</v>
      </c>
    </row>
    <row r="1446" spans="1:5" x14ac:dyDescent="0.25">
      <c r="A1446">
        <v>1445</v>
      </c>
    </row>
    <row r="1447" spans="1:5" x14ac:dyDescent="0.25">
      <c r="A1447">
        <v>1446</v>
      </c>
    </row>
    <row r="1448" spans="1:5" x14ac:dyDescent="0.25">
      <c r="A1448">
        <v>1447</v>
      </c>
    </row>
    <row r="1449" spans="1:5" x14ac:dyDescent="0.25">
      <c r="A1449">
        <v>1448</v>
      </c>
    </row>
    <row r="1450" spans="1:5" x14ac:dyDescent="0.25">
      <c r="A1450">
        <v>1449</v>
      </c>
      <c r="B1450" s="3">
        <v>1</v>
      </c>
    </row>
    <row r="1451" spans="1:5" x14ac:dyDescent="0.25">
      <c r="A1451">
        <v>1450</v>
      </c>
      <c r="B1451" s="3">
        <v>1</v>
      </c>
    </row>
    <row r="1452" spans="1:5" x14ac:dyDescent="0.25">
      <c r="A1452">
        <v>1451</v>
      </c>
      <c r="B1452" s="3">
        <v>1</v>
      </c>
      <c r="C1452" s="2">
        <v>2</v>
      </c>
    </row>
    <row r="1453" spans="1:5" x14ac:dyDescent="0.25">
      <c r="A1453">
        <v>1452</v>
      </c>
      <c r="B1453" s="3">
        <v>1</v>
      </c>
      <c r="C1453" s="2">
        <v>2</v>
      </c>
    </row>
    <row r="1454" spans="1:5" x14ac:dyDescent="0.25">
      <c r="A1454">
        <v>1453</v>
      </c>
      <c r="B1454" s="3">
        <v>1</v>
      </c>
      <c r="C1454" s="2">
        <v>2</v>
      </c>
    </row>
    <row r="1455" spans="1:5" x14ac:dyDescent="0.25">
      <c r="A1455">
        <v>1454</v>
      </c>
      <c r="B1455" s="3">
        <v>1</v>
      </c>
      <c r="C1455" s="2">
        <v>2</v>
      </c>
    </row>
    <row r="1456" spans="1:5" x14ac:dyDescent="0.25">
      <c r="A1456">
        <v>1455</v>
      </c>
      <c r="B1456" s="3">
        <v>1</v>
      </c>
      <c r="C1456" s="2">
        <v>2</v>
      </c>
    </row>
    <row r="1457" spans="1:5" x14ac:dyDescent="0.25">
      <c r="A1457">
        <v>1456</v>
      </c>
      <c r="C1457" s="2">
        <v>2</v>
      </c>
    </row>
    <row r="1458" spans="1:5" x14ac:dyDescent="0.25">
      <c r="A1458">
        <v>1457</v>
      </c>
    </row>
    <row r="1459" spans="1:5" x14ac:dyDescent="0.25">
      <c r="A1459">
        <v>1458</v>
      </c>
      <c r="D1459" s="5">
        <v>3</v>
      </c>
      <c r="E1459" s="4">
        <v>4</v>
      </c>
    </row>
    <row r="1460" spans="1:5" x14ac:dyDescent="0.25">
      <c r="A1460">
        <v>1459</v>
      </c>
      <c r="D1460" s="5">
        <v>3</v>
      </c>
      <c r="E1460" s="4">
        <v>4</v>
      </c>
    </row>
    <row r="1461" spans="1:5" x14ac:dyDescent="0.25">
      <c r="A1461">
        <v>1460</v>
      </c>
      <c r="D1461" s="5">
        <v>3</v>
      </c>
      <c r="E1461" s="4">
        <v>4</v>
      </c>
    </row>
    <row r="1462" spans="1:5" x14ac:dyDescent="0.25">
      <c r="A1462">
        <v>1461</v>
      </c>
      <c r="D1462" s="5">
        <v>3</v>
      </c>
      <c r="E1462" s="4">
        <v>4</v>
      </c>
    </row>
    <row r="1463" spans="1:5" x14ac:dyDescent="0.25">
      <c r="A1463">
        <v>1462</v>
      </c>
      <c r="D1463" s="5">
        <v>3</v>
      </c>
      <c r="E1463" s="4">
        <v>4</v>
      </c>
    </row>
    <row r="1464" spans="1:5" x14ac:dyDescent="0.25">
      <c r="A1464">
        <v>1463</v>
      </c>
      <c r="D1464" s="5">
        <v>3</v>
      </c>
      <c r="E1464" s="4">
        <v>4</v>
      </c>
    </row>
    <row r="1465" spans="1:5" x14ac:dyDescent="0.25">
      <c r="A1465">
        <v>1464</v>
      </c>
      <c r="D1465" s="5">
        <v>3</v>
      </c>
    </row>
    <row r="1466" spans="1:5" x14ac:dyDescent="0.25">
      <c r="A1466">
        <v>1465</v>
      </c>
    </row>
    <row r="1467" spans="1:5" x14ac:dyDescent="0.25">
      <c r="A1467">
        <v>1466</v>
      </c>
    </row>
    <row r="1468" spans="1:5" x14ac:dyDescent="0.25">
      <c r="A1468">
        <v>1467</v>
      </c>
    </row>
    <row r="1469" spans="1:5" x14ac:dyDescent="0.25">
      <c r="A1469">
        <v>1468</v>
      </c>
    </row>
    <row r="1470" spans="1:5" x14ac:dyDescent="0.25">
      <c r="A1470">
        <v>1469</v>
      </c>
      <c r="B1470" s="3">
        <v>1</v>
      </c>
    </row>
    <row r="1471" spans="1:5" x14ac:dyDescent="0.25">
      <c r="A1471">
        <v>1470</v>
      </c>
      <c r="B1471" s="3">
        <v>1</v>
      </c>
    </row>
    <row r="1472" spans="1:5" x14ac:dyDescent="0.25">
      <c r="A1472">
        <v>1471</v>
      </c>
      <c r="B1472" s="3">
        <v>1</v>
      </c>
      <c r="C1472" s="2">
        <v>2</v>
      </c>
    </row>
    <row r="1473" spans="1:5" x14ac:dyDescent="0.25">
      <c r="A1473">
        <v>1472</v>
      </c>
      <c r="B1473" s="3">
        <v>1</v>
      </c>
      <c r="C1473" s="2">
        <v>2</v>
      </c>
    </row>
    <row r="1474" spans="1:5" x14ac:dyDescent="0.25">
      <c r="A1474">
        <v>1473</v>
      </c>
      <c r="B1474" s="3">
        <v>1</v>
      </c>
      <c r="C1474" s="2">
        <v>2</v>
      </c>
    </row>
    <row r="1475" spans="1:5" x14ac:dyDescent="0.25">
      <c r="A1475">
        <v>1474</v>
      </c>
      <c r="B1475" s="3">
        <v>1</v>
      </c>
      <c r="C1475" s="2">
        <v>2</v>
      </c>
    </row>
    <row r="1476" spans="1:5" x14ac:dyDescent="0.25">
      <c r="A1476">
        <v>1475</v>
      </c>
      <c r="B1476" s="3">
        <v>1</v>
      </c>
      <c r="C1476" s="2">
        <v>2</v>
      </c>
    </row>
    <row r="1477" spans="1:5" x14ac:dyDescent="0.25">
      <c r="A1477">
        <v>1476</v>
      </c>
      <c r="B1477" s="3">
        <v>1</v>
      </c>
      <c r="C1477" s="2">
        <v>2</v>
      </c>
    </row>
    <row r="1478" spans="1:5" x14ac:dyDescent="0.25">
      <c r="A1478">
        <v>1477</v>
      </c>
    </row>
    <row r="1479" spans="1:5" x14ac:dyDescent="0.25">
      <c r="A1479">
        <v>1478</v>
      </c>
      <c r="D1479" s="5">
        <v>3</v>
      </c>
      <c r="E1479" s="4">
        <v>4</v>
      </c>
    </row>
    <row r="1480" spans="1:5" x14ac:dyDescent="0.25">
      <c r="A1480">
        <v>1479</v>
      </c>
      <c r="D1480" s="5">
        <v>3</v>
      </c>
      <c r="E1480" s="4">
        <v>4</v>
      </c>
    </row>
    <row r="1481" spans="1:5" x14ac:dyDescent="0.25">
      <c r="A1481">
        <v>1480</v>
      </c>
      <c r="D1481" s="5">
        <v>3</v>
      </c>
      <c r="E1481" s="4">
        <v>4</v>
      </c>
    </row>
    <row r="1482" spans="1:5" x14ac:dyDescent="0.25">
      <c r="A1482">
        <v>1481</v>
      </c>
      <c r="D1482" s="5">
        <v>3</v>
      </c>
      <c r="E1482" s="4">
        <v>4</v>
      </c>
    </row>
    <row r="1483" spans="1:5" x14ac:dyDescent="0.25">
      <c r="A1483">
        <v>1482</v>
      </c>
      <c r="D1483" s="5">
        <v>3</v>
      </c>
      <c r="E1483" s="4">
        <v>4</v>
      </c>
    </row>
    <row r="1484" spans="1:5" x14ac:dyDescent="0.25">
      <c r="A1484">
        <v>1483</v>
      </c>
      <c r="D1484" s="5">
        <v>3</v>
      </c>
    </row>
    <row r="1485" spans="1:5" x14ac:dyDescent="0.25">
      <c r="A1485">
        <v>1484</v>
      </c>
    </row>
    <row r="1486" spans="1:5" x14ac:dyDescent="0.25">
      <c r="A1486">
        <v>1485</v>
      </c>
    </row>
    <row r="1487" spans="1:5" x14ac:dyDescent="0.25">
      <c r="A1487">
        <v>1486</v>
      </c>
    </row>
    <row r="1488" spans="1:5" x14ac:dyDescent="0.25">
      <c r="A1488">
        <v>1487</v>
      </c>
    </row>
    <row r="1489" spans="1:5" x14ac:dyDescent="0.25">
      <c r="A1489">
        <v>1488</v>
      </c>
    </row>
    <row r="1490" spans="1:5" x14ac:dyDescent="0.25">
      <c r="A1490">
        <v>1489</v>
      </c>
    </row>
    <row r="1491" spans="1:5" x14ac:dyDescent="0.25">
      <c r="A1491">
        <v>1490</v>
      </c>
    </row>
    <row r="1492" spans="1:5" x14ac:dyDescent="0.25">
      <c r="A1492">
        <v>1491</v>
      </c>
    </row>
    <row r="1493" spans="1:5" x14ac:dyDescent="0.25">
      <c r="A1493">
        <v>1492</v>
      </c>
    </row>
    <row r="1494" spans="1:5" x14ac:dyDescent="0.25">
      <c r="A1494">
        <v>1493</v>
      </c>
      <c r="C1494" s="2">
        <v>2</v>
      </c>
    </row>
    <row r="1495" spans="1:5" x14ac:dyDescent="0.25">
      <c r="A1495">
        <v>1494</v>
      </c>
      <c r="C1495" s="2">
        <v>2</v>
      </c>
    </row>
    <row r="1496" spans="1:5" x14ac:dyDescent="0.25">
      <c r="A1496">
        <v>1495</v>
      </c>
      <c r="B1496" s="3">
        <v>1</v>
      </c>
      <c r="C1496" s="2">
        <v>2</v>
      </c>
    </row>
    <row r="1497" spans="1:5" x14ac:dyDescent="0.25">
      <c r="A1497">
        <v>1496</v>
      </c>
      <c r="B1497" s="3">
        <v>1</v>
      </c>
      <c r="C1497" s="2">
        <v>2</v>
      </c>
    </row>
    <row r="1498" spans="1:5" x14ac:dyDescent="0.25">
      <c r="A1498">
        <v>1497</v>
      </c>
      <c r="B1498" s="3">
        <v>1</v>
      </c>
      <c r="C1498" s="2">
        <v>2</v>
      </c>
    </row>
    <row r="1499" spans="1:5" x14ac:dyDescent="0.25">
      <c r="A1499">
        <v>1498</v>
      </c>
      <c r="B1499" s="3">
        <v>1</v>
      </c>
      <c r="C1499" s="2">
        <v>2</v>
      </c>
    </row>
    <row r="1500" spans="1:5" x14ac:dyDescent="0.25">
      <c r="A1500">
        <v>1499</v>
      </c>
      <c r="B1500" s="3">
        <v>1</v>
      </c>
    </row>
    <row r="1501" spans="1:5" x14ac:dyDescent="0.25">
      <c r="A1501">
        <v>1500</v>
      </c>
      <c r="B1501" s="3">
        <v>1</v>
      </c>
    </row>
    <row r="1502" spans="1:5" x14ac:dyDescent="0.25">
      <c r="A1502">
        <v>1501</v>
      </c>
    </row>
    <row r="1503" spans="1:5" x14ac:dyDescent="0.25">
      <c r="A1503">
        <v>1502</v>
      </c>
      <c r="D1503" s="5">
        <v>3</v>
      </c>
      <c r="E1503" s="4">
        <v>4</v>
      </c>
    </row>
    <row r="1504" spans="1:5" x14ac:dyDescent="0.25">
      <c r="A1504">
        <v>1503</v>
      </c>
      <c r="D1504" s="5">
        <v>3</v>
      </c>
      <c r="E1504" s="4">
        <v>4</v>
      </c>
    </row>
    <row r="1505" spans="1:5" x14ac:dyDescent="0.25">
      <c r="A1505">
        <v>1504</v>
      </c>
      <c r="D1505" s="5">
        <v>3</v>
      </c>
      <c r="E1505" s="4">
        <v>4</v>
      </c>
    </row>
    <row r="1506" spans="1:5" x14ac:dyDescent="0.25">
      <c r="A1506">
        <v>1505</v>
      </c>
      <c r="D1506" s="5">
        <v>3</v>
      </c>
      <c r="E1506" s="4">
        <v>4</v>
      </c>
    </row>
    <row r="1507" spans="1:5" x14ac:dyDescent="0.25">
      <c r="A1507">
        <v>1506</v>
      </c>
      <c r="D1507" s="5">
        <v>3</v>
      </c>
      <c r="E1507" s="4">
        <v>4</v>
      </c>
    </row>
    <row r="1508" spans="1:5" x14ac:dyDescent="0.25">
      <c r="A1508">
        <v>1507</v>
      </c>
      <c r="D1508" s="5">
        <v>3</v>
      </c>
      <c r="E1508" s="4">
        <v>4</v>
      </c>
    </row>
    <row r="1509" spans="1:5" x14ac:dyDescent="0.25">
      <c r="A1509">
        <v>1508</v>
      </c>
      <c r="D1509" s="5">
        <v>3</v>
      </c>
      <c r="E1509" s="4">
        <v>4</v>
      </c>
    </row>
    <row r="1510" spans="1:5" x14ac:dyDescent="0.25">
      <c r="A1510">
        <v>1509</v>
      </c>
    </row>
    <row r="1511" spans="1:5" x14ac:dyDescent="0.25">
      <c r="A1511">
        <v>1510</v>
      </c>
    </row>
    <row r="1512" spans="1:5" x14ac:dyDescent="0.25">
      <c r="A1512">
        <v>1511</v>
      </c>
    </row>
    <row r="1513" spans="1:5" x14ac:dyDescent="0.25">
      <c r="A1513">
        <v>1512</v>
      </c>
    </row>
    <row r="1514" spans="1:5" x14ac:dyDescent="0.25">
      <c r="A1514">
        <v>1513</v>
      </c>
    </row>
    <row r="1515" spans="1:5" x14ac:dyDescent="0.25">
      <c r="A1515">
        <v>1514</v>
      </c>
      <c r="C1515" s="2">
        <v>2</v>
      </c>
    </row>
    <row r="1516" spans="1:5" x14ac:dyDescent="0.25">
      <c r="A1516">
        <v>1515</v>
      </c>
      <c r="C1516" s="2">
        <v>2</v>
      </c>
    </row>
    <row r="1517" spans="1:5" x14ac:dyDescent="0.25">
      <c r="A1517">
        <v>1516</v>
      </c>
      <c r="C1517" s="2">
        <v>2</v>
      </c>
    </row>
    <row r="1518" spans="1:5" x14ac:dyDescent="0.25">
      <c r="A1518">
        <v>1517</v>
      </c>
      <c r="C1518" s="2">
        <v>2</v>
      </c>
    </row>
    <row r="1519" spans="1:5" x14ac:dyDescent="0.25">
      <c r="A1519">
        <v>1518</v>
      </c>
      <c r="B1519" s="3">
        <v>1</v>
      </c>
      <c r="C1519" s="2">
        <v>2</v>
      </c>
    </row>
    <row r="1520" spans="1:5" x14ac:dyDescent="0.25">
      <c r="A1520">
        <v>1519</v>
      </c>
      <c r="B1520" s="3">
        <v>1</v>
      </c>
      <c r="C1520" s="2">
        <v>2</v>
      </c>
    </row>
    <row r="1521" spans="1:5" x14ac:dyDescent="0.25">
      <c r="A1521">
        <v>1520</v>
      </c>
      <c r="B1521" s="3">
        <v>1</v>
      </c>
      <c r="C1521" s="2">
        <v>2</v>
      </c>
    </row>
    <row r="1522" spans="1:5" x14ac:dyDescent="0.25">
      <c r="A1522">
        <v>1521</v>
      </c>
      <c r="B1522" s="3">
        <v>1</v>
      </c>
      <c r="C1522" s="2">
        <v>2</v>
      </c>
    </row>
    <row r="1523" spans="1:5" x14ac:dyDescent="0.25">
      <c r="A1523">
        <v>1522</v>
      </c>
      <c r="B1523" s="3">
        <v>1</v>
      </c>
    </row>
    <row r="1524" spans="1:5" x14ac:dyDescent="0.25">
      <c r="A1524">
        <v>1523</v>
      </c>
      <c r="B1524" s="3">
        <v>1</v>
      </c>
    </row>
    <row r="1525" spans="1:5" x14ac:dyDescent="0.25">
      <c r="A1525">
        <v>1524</v>
      </c>
    </row>
    <row r="1526" spans="1:5" x14ac:dyDescent="0.25">
      <c r="A1526">
        <v>1525</v>
      </c>
    </row>
    <row r="1527" spans="1:5" x14ac:dyDescent="0.25">
      <c r="A1527">
        <v>1526</v>
      </c>
      <c r="E1527" s="4">
        <v>4</v>
      </c>
    </row>
    <row r="1528" spans="1:5" x14ac:dyDescent="0.25">
      <c r="A1528">
        <v>1527</v>
      </c>
      <c r="D1528" s="5">
        <v>3</v>
      </c>
      <c r="E1528" s="4">
        <v>4</v>
      </c>
    </row>
    <row r="1529" spans="1:5" x14ac:dyDescent="0.25">
      <c r="A1529">
        <v>1528</v>
      </c>
      <c r="D1529" s="5">
        <v>3</v>
      </c>
      <c r="E1529" s="4">
        <v>4</v>
      </c>
    </row>
    <row r="1530" spans="1:5" x14ac:dyDescent="0.25">
      <c r="A1530">
        <v>1529</v>
      </c>
      <c r="D1530" s="5">
        <v>3</v>
      </c>
      <c r="E1530" s="4">
        <v>4</v>
      </c>
    </row>
    <row r="1531" spans="1:5" x14ac:dyDescent="0.25">
      <c r="A1531">
        <v>1530</v>
      </c>
      <c r="D1531" s="5">
        <v>3</v>
      </c>
      <c r="E1531" s="4">
        <v>4</v>
      </c>
    </row>
    <row r="1532" spans="1:5" x14ac:dyDescent="0.25">
      <c r="A1532">
        <v>1531</v>
      </c>
      <c r="D1532" s="5">
        <v>3</v>
      </c>
      <c r="E1532" s="4">
        <v>4</v>
      </c>
    </row>
    <row r="1533" spans="1:5" x14ac:dyDescent="0.25">
      <c r="A1533">
        <v>1532</v>
      </c>
      <c r="D1533" s="5">
        <v>3</v>
      </c>
      <c r="E1533" s="4">
        <v>4</v>
      </c>
    </row>
    <row r="1534" spans="1:5" x14ac:dyDescent="0.25">
      <c r="A1534">
        <v>1533</v>
      </c>
      <c r="C1534" s="2">
        <v>2</v>
      </c>
    </row>
    <row r="1535" spans="1:5" x14ac:dyDescent="0.25">
      <c r="A1535">
        <v>1534</v>
      </c>
      <c r="C1535" s="2">
        <v>2</v>
      </c>
    </row>
    <row r="1536" spans="1:5" x14ac:dyDescent="0.25">
      <c r="A1536">
        <v>1535</v>
      </c>
      <c r="C1536" s="2">
        <v>2</v>
      </c>
    </row>
    <row r="1537" spans="1:5" x14ac:dyDescent="0.25">
      <c r="A1537">
        <v>1536</v>
      </c>
      <c r="C1537" s="2">
        <v>2</v>
      </c>
    </row>
    <row r="1538" spans="1:5" x14ac:dyDescent="0.25">
      <c r="A1538">
        <v>1537</v>
      </c>
      <c r="C1538" s="2">
        <v>2</v>
      </c>
    </row>
    <row r="1539" spans="1:5" x14ac:dyDescent="0.25">
      <c r="A1539">
        <v>1538</v>
      </c>
      <c r="C1539" s="2">
        <v>2</v>
      </c>
    </row>
    <row r="1540" spans="1:5" x14ac:dyDescent="0.25">
      <c r="A1540">
        <v>1539</v>
      </c>
      <c r="B1540" s="3">
        <v>1</v>
      </c>
      <c r="C1540" s="2">
        <v>2</v>
      </c>
    </row>
    <row r="1541" spans="1:5" x14ac:dyDescent="0.25">
      <c r="A1541">
        <v>1540</v>
      </c>
      <c r="B1541" s="3">
        <v>1</v>
      </c>
      <c r="C1541" s="2">
        <v>2</v>
      </c>
    </row>
    <row r="1542" spans="1:5" x14ac:dyDescent="0.25">
      <c r="A1542">
        <v>1541</v>
      </c>
      <c r="B1542" s="3">
        <v>1</v>
      </c>
      <c r="C1542" s="2">
        <v>2</v>
      </c>
    </row>
    <row r="1543" spans="1:5" x14ac:dyDescent="0.25">
      <c r="A1543">
        <v>1542</v>
      </c>
      <c r="B1543" s="3">
        <v>1</v>
      </c>
    </row>
    <row r="1544" spans="1:5" x14ac:dyDescent="0.25">
      <c r="A1544">
        <v>1543</v>
      </c>
      <c r="B1544" s="3">
        <v>1</v>
      </c>
    </row>
    <row r="1545" spans="1:5" x14ac:dyDescent="0.25">
      <c r="A1545">
        <v>1544</v>
      </c>
      <c r="B1545" s="3">
        <v>1</v>
      </c>
    </row>
    <row r="1546" spans="1:5" x14ac:dyDescent="0.25">
      <c r="A1546">
        <v>1545</v>
      </c>
      <c r="B1546" s="3">
        <v>1</v>
      </c>
    </row>
    <row r="1547" spans="1:5" x14ac:dyDescent="0.25">
      <c r="A1547">
        <v>1546</v>
      </c>
      <c r="B1547" s="3">
        <v>1</v>
      </c>
    </row>
    <row r="1548" spans="1:5" x14ac:dyDescent="0.25">
      <c r="A1548">
        <v>1547</v>
      </c>
      <c r="B1548" s="3">
        <v>1</v>
      </c>
    </row>
    <row r="1549" spans="1:5" x14ac:dyDescent="0.25">
      <c r="A1549">
        <v>1548</v>
      </c>
      <c r="D1549" s="5">
        <v>3</v>
      </c>
      <c r="E1549" s="4">
        <v>4</v>
      </c>
    </row>
    <row r="1550" spans="1:5" x14ac:dyDescent="0.25">
      <c r="A1550">
        <v>1549</v>
      </c>
      <c r="D1550" s="5">
        <v>3</v>
      </c>
      <c r="E1550" s="4">
        <v>4</v>
      </c>
    </row>
    <row r="1551" spans="1:5" x14ac:dyDescent="0.25">
      <c r="A1551">
        <v>1550</v>
      </c>
      <c r="D1551" s="5">
        <v>3</v>
      </c>
      <c r="E1551" s="4">
        <v>4</v>
      </c>
    </row>
    <row r="1552" spans="1:5" x14ac:dyDescent="0.25">
      <c r="A1552">
        <v>1551</v>
      </c>
      <c r="D1552" s="5">
        <v>3</v>
      </c>
      <c r="E1552" s="4">
        <v>4</v>
      </c>
    </row>
    <row r="1553" spans="1:5" x14ac:dyDescent="0.25">
      <c r="A1553">
        <v>1552</v>
      </c>
      <c r="D1553" s="5">
        <v>3</v>
      </c>
      <c r="E1553" s="4">
        <v>4</v>
      </c>
    </row>
    <row r="1554" spans="1:5" x14ac:dyDescent="0.25">
      <c r="A1554">
        <v>1553</v>
      </c>
      <c r="D1554" s="5">
        <v>3</v>
      </c>
      <c r="E1554" s="4">
        <v>4</v>
      </c>
    </row>
    <row r="1555" spans="1:5" x14ac:dyDescent="0.25">
      <c r="A1555">
        <v>1554</v>
      </c>
      <c r="D1555" s="5">
        <v>3</v>
      </c>
      <c r="E1555" s="4">
        <v>4</v>
      </c>
    </row>
    <row r="1556" spans="1:5" x14ac:dyDescent="0.25">
      <c r="A1556">
        <v>1555</v>
      </c>
      <c r="D1556" s="5">
        <v>3</v>
      </c>
      <c r="E1556" s="4">
        <v>4</v>
      </c>
    </row>
    <row r="1557" spans="1:5" x14ac:dyDescent="0.25">
      <c r="A1557">
        <v>1556</v>
      </c>
      <c r="D1557" s="5">
        <v>3</v>
      </c>
      <c r="E1557" s="4">
        <v>4</v>
      </c>
    </row>
    <row r="1558" spans="1:5" x14ac:dyDescent="0.25">
      <c r="A1558">
        <v>1557</v>
      </c>
      <c r="D1558" s="5">
        <v>3</v>
      </c>
      <c r="E1558" s="4">
        <v>4</v>
      </c>
    </row>
    <row r="1559" spans="1:5" x14ac:dyDescent="0.25">
      <c r="A1559">
        <v>1558</v>
      </c>
      <c r="C1559" s="2">
        <v>2</v>
      </c>
      <c r="D1559" s="5">
        <v>3</v>
      </c>
    </row>
    <row r="1560" spans="1:5" x14ac:dyDescent="0.25">
      <c r="A1560">
        <v>1559</v>
      </c>
      <c r="C1560" s="2">
        <v>2</v>
      </c>
    </row>
    <row r="1561" spans="1:5" x14ac:dyDescent="0.25">
      <c r="A1561">
        <v>1560</v>
      </c>
      <c r="C1561" s="2">
        <v>2</v>
      </c>
    </row>
    <row r="1562" spans="1:5" x14ac:dyDescent="0.25">
      <c r="A1562">
        <v>1561</v>
      </c>
      <c r="C1562" s="2">
        <v>2</v>
      </c>
    </row>
    <row r="1563" spans="1:5" x14ac:dyDescent="0.25">
      <c r="A1563">
        <v>1562</v>
      </c>
      <c r="B1563" s="3">
        <v>1</v>
      </c>
      <c r="C1563" s="2">
        <v>2</v>
      </c>
    </row>
    <row r="1564" spans="1:5" x14ac:dyDescent="0.25">
      <c r="A1564">
        <v>1563</v>
      </c>
      <c r="B1564" s="3">
        <v>1</v>
      </c>
      <c r="C1564" s="2">
        <v>2</v>
      </c>
    </row>
    <row r="1565" spans="1:5" x14ac:dyDescent="0.25">
      <c r="A1565">
        <v>1564</v>
      </c>
      <c r="B1565" s="3">
        <v>1</v>
      </c>
      <c r="C1565" s="2">
        <v>2</v>
      </c>
    </row>
    <row r="1566" spans="1:5" x14ac:dyDescent="0.25">
      <c r="A1566">
        <v>1565</v>
      </c>
      <c r="B1566" s="3">
        <v>1</v>
      </c>
      <c r="C1566" s="2">
        <v>2</v>
      </c>
    </row>
    <row r="1567" spans="1:5" x14ac:dyDescent="0.25">
      <c r="A1567">
        <v>1566</v>
      </c>
      <c r="B1567" s="3">
        <v>1</v>
      </c>
      <c r="C1567" s="2">
        <v>2</v>
      </c>
    </row>
    <row r="1568" spans="1:5" x14ac:dyDescent="0.25">
      <c r="A1568">
        <v>1567</v>
      </c>
      <c r="B1568" s="3">
        <v>1</v>
      </c>
      <c r="C1568" s="2">
        <v>2</v>
      </c>
    </row>
    <row r="1569" spans="1:6" x14ac:dyDescent="0.25">
      <c r="A1569">
        <v>1568</v>
      </c>
      <c r="B1569" s="3">
        <v>1</v>
      </c>
    </row>
    <row r="1570" spans="1:6" x14ac:dyDescent="0.25">
      <c r="A1570">
        <v>1569</v>
      </c>
      <c r="F1570" t="s">
        <v>22</v>
      </c>
    </row>
    <row r="1571" spans="1:6" x14ac:dyDescent="0.25">
      <c r="A1571">
        <v>1570</v>
      </c>
    </row>
    <row r="1572" spans="1:6" x14ac:dyDescent="0.25">
      <c r="A1572">
        <v>1571</v>
      </c>
      <c r="F1572" t="s">
        <v>22</v>
      </c>
    </row>
    <row r="1573" spans="1:6" x14ac:dyDescent="0.25">
      <c r="A1573">
        <v>1572</v>
      </c>
      <c r="B1573" s="3">
        <v>1</v>
      </c>
    </row>
    <row r="1574" spans="1:6" x14ac:dyDescent="0.25">
      <c r="A1574">
        <v>1573</v>
      </c>
      <c r="B1574" s="3">
        <v>1</v>
      </c>
    </row>
    <row r="1575" spans="1:6" x14ac:dyDescent="0.25">
      <c r="A1575">
        <v>1574</v>
      </c>
      <c r="B1575" s="3">
        <v>1</v>
      </c>
    </row>
    <row r="1576" spans="1:6" x14ac:dyDescent="0.25">
      <c r="A1576">
        <v>1575</v>
      </c>
      <c r="B1576" s="3">
        <v>1</v>
      </c>
      <c r="C1576" s="2">
        <v>2</v>
      </c>
    </row>
    <row r="1577" spans="1:6" x14ac:dyDescent="0.25">
      <c r="A1577">
        <v>1576</v>
      </c>
      <c r="B1577" s="3">
        <v>1</v>
      </c>
      <c r="C1577" s="2">
        <v>2</v>
      </c>
    </row>
    <row r="1578" spans="1:6" x14ac:dyDescent="0.25">
      <c r="A1578">
        <v>1577</v>
      </c>
      <c r="B1578" s="3">
        <v>1</v>
      </c>
      <c r="C1578" s="2">
        <v>2</v>
      </c>
    </row>
    <row r="1579" spans="1:6" x14ac:dyDescent="0.25">
      <c r="A1579">
        <v>1578</v>
      </c>
      <c r="B1579" s="3">
        <v>1</v>
      </c>
      <c r="C1579" s="2">
        <v>2</v>
      </c>
    </row>
    <row r="1580" spans="1:6" x14ac:dyDescent="0.25">
      <c r="A1580">
        <v>1579</v>
      </c>
      <c r="B1580" s="3">
        <v>1</v>
      </c>
      <c r="C1580" s="2">
        <v>2</v>
      </c>
    </row>
    <row r="1581" spans="1:6" x14ac:dyDescent="0.25">
      <c r="A1581">
        <v>1580</v>
      </c>
      <c r="B1581" s="3">
        <v>1</v>
      </c>
      <c r="C1581" s="2">
        <v>2</v>
      </c>
    </row>
    <row r="1582" spans="1:6" x14ac:dyDescent="0.25">
      <c r="A1582">
        <v>1581</v>
      </c>
      <c r="B1582" s="3">
        <v>1</v>
      </c>
      <c r="C1582" s="2">
        <v>2</v>
      </c>
    </row>
    <row r="1583" spans="1:6" x14ac:dyDescent="0.25">
      <c r="A1583">
        <v>1582</v>
      </c>
      <c r="C1583" s="2">
        <v>2</v>
      </c>
    </row>
    <row r="1584" spans="1:6" x14ac:dyDescent="0.25">
      <c r="A1584">
        <v>1583</v>
      </c>
      <c r="C1584" s="2">
        <v>2</v>
      </c>
      <c r="D1584" s="5">
        <v>3</v>
      </c>
      <c r="E1584" s="4">
        <v>4</v>
      </c>
    </row>
    <row r="1585" spans="1:5" x14ac:dyDescent="0.25">
      <c r="A1585">
        <v>1584</v>
      </c>
      <c r="C1585" s="2">
        <v>2</v>
      </c>
      <c r="D1585" s="5">
        <v>3</v>
      </c>
      <c r="E1585" s="4">
        <v>4</v>
      </c>
    </row>
    <row r="1586" spans="1:5" x14ac:dyDescent="0.25">
      <c r="A1586">
        <v>1585</v>
      </c>
      <c r="D1586" s="5">
        <v>3</v>
      </c>
      <c r="E1586" s="4">
        <v>4</v>
      </c>
    </row>
    <row r="1587" spans="1:5" x14ac:dyDescent="0.25">
      <c r="A1587">
        <v>1586</v>
      </c>
      <c r="D1587" s="5">
        <v>3</v>
      </c>
      <c r="E1587" s="4">
        <v>4</v>
      </c>
    </row>
    <row r="1588" spans="1:5" x14ac:dyDescent="0.25">
      <c r="A1588">
        <v>1587</v>
      </c>
      <c r="D1588" s="5">
        <v>3</v>
      </c>
      <c r="E1588" s="4">
        <v>4</v>
      </c>
    </row>
    <row r="1589" spans="1:5" x14ac:dyDescent="0.25">
      <c r="A1589">
        <v>1588</v>
      </c>
      <c r="D1589" s="5">
        <v>3</v>
      </c>
      <c r="E1589" s="4">
        <v>4</v>
      </c>
    </row>
    <row r="1590" spans="1:5" x14ac:dyDescent="0.25">
      <c r="A1590">
        <v>1589</v>
      </c>
      <c r="D1590" s="5">
        <v>3</v>
      </c>
      <c r="E1590" s="4">
        <v>4</v>
      </c>
    </row>
    <row r="1591" spans="1:5" x14ac:dyDescent="0.25">
      <c r="A1591">
        <v>1590</v>
      </c>
      <c r="D1591" s="5">
        <v>3</v>
      </c>
      <c r="E1591" s="4">
        <v>4</v>
      </c>
    </row>
    <row r="1592" spans="1:5" x14ac:dyDescent="0.25">
      <c r="A1592">
        <v>1591</v>
      </c>
      <c r="D1592" s="5">
        <v>3</v>
      </c>
      <c r="E1592" s="4">
        <v>4</v>
      </c>
    </row>
    <row r="1593" spans="1:5" x14ac:dyDescent="0.25">
      <c r="A1593">
        <v>1592</v>
      </c>
      <c r="D1593" s="5">
        <v>3</v>
      </c>
      <c r="E1593" s="4">
        <v>4</v>
      </c>
    </row>
    <row r="1594" spans="1:5" x14ac:dyDescent="0.25">
      <c r="A1594">
        <v>1593</v>
      </c>
    </row>
    <row r="1595" spans="1:5" x14ac:dyDescent="0.25">
      <c r="A1595">
        <v>1594</v>
      </c>
    </row>
    <row r="1596" spans="1:5" x14ac:dyDescent="0.25">
      <c r="A1596">
        <v>1595</v>
      </c>
    </row>
    <row r="1597" spans="1:5" x14ac:dyDescent="0.25">
      <c r="A1597">
        <v>1596</v>
      </c>
    </row>
    <row r="1598" spans="1:5" x14ac:dyDescent="0.25">
      <c r="A1598">
        <v>1597</v>
      </c>
    </row>
    <row r="1599" spans="1:5" x14ac:dyDescent="0.25">
      <c r="A1599">
        <v>1598</v>
      </c>
    </row>
    <row r="1600" spans="1:5" x14ac:dyDescent="0.25">
      <c r="A1600">
        <v>1599</v>
      </c>
    </row>
    <row r="1601" spans="1:5" x14ac:dyDescent="0.25">
      <c r="A1601">
        <v>1600</v>
      </c>
    </row>
    <row r="1602" spans="1:5" x14ac:dyDescent="0.25">
      <c r="A1602">
        <v>1601</v>
      </c>
      <c r="B1602" s="3">
        <v>1</v>
      </c>
    </row>
    <row r="1603" spans="1:5" x14ac:dyDescent="0.25">
      <c r="A1603">
        <v>1602</v>
      </c>
      <c r="B1603" s="3">
        <v>1</v>
      </c>
    </row>
    <row r="1604" spans="1:5" x14ac:dyDescent="0.25">
      <c r="A1604">
        <v>1603</v>
      </c>
      <c r="B1604" s="3">
        <v>1</v>
      </c>
      <c r="C1604" s="2">
        <v>2</v>
      </c>
    </row>
    <row r="1605" spans="1:5" x14ac:dyDescent="0.25">
      <c r="A1605">
        <v>1604</v>
      </c>
      <c r="B1605" s="3">
        <v>1</v>
      </c>
      <c r="C1605" s="2">
        <v>2</v>
      </c>
    </row>
    <row r="1606" spans="1:5" x14ac:dyDescent="0.25">
      <c r="A1606">
        <v>1605</v>
      </c>
      <c r="B1606" s="3">
        <v>1</v>
      </c>
      <c r="C1606" s="2">
        <v>2</v>
      </c>
    </row>
    <row r="1607" spans="1:5" x14ac:dyDescent="0.25">
      <c r="A1607">
        <v>1606</v>
      </c>
      <c r="B1607" s="3">
        <v>1</v>
      </c>
      <c r="C1607" s="2">
        <v>2</v>
      </c>
    </row>
    <row r="1608" spans="1:5" x14ac:dyDescent="0.25">
      <c r="A1608">
        <v>1607</v>
      </c>
      <c r="B1608" s="3">
        <v>1</v>
      </c>
      <c r="C1608" s="2">
        <v>2</v>
      </c>
    </row>
    <row r="1609" spans="1:5" x14ac:dyDescent="0.25">
      <c r="A1609">
        <v>1608</v>
      </c>
      <c r="C1609" s="2">
        <v>2</v>
      </c>
    </row>
    <row r="1610" spans="1:5" x14ac:dyDescent="0.25">
      <c r="A1610">
        <v>1609</v>
      </c>
      <c r="C1610" s="2">
        <v>2</v>
      </c>
      <c r="D1610" s="5">
        <v>3</v>
      </c>
      <c r="E1610" s="4">
        <v>4</v>
      </c>
    </row>
    <row r="1611" spans="1:5" x14ac:dyDescent="0.25">
      <c r="A1611">
        <v>1610</v>
      </c>
      <c r="D1611" s="5">
        <v>3</v>
      </c>
      <c r="E1611" s="4">
        <v>4</v>
      </c>
    </row>
    <row r="1612" spans="1:5" x14ac:dyDescent="0.25">
      <c r="A1612">
        <v>1611</v>
      </c>
      <c r="D1612" s="5">
        <v>3</v>
      </c>
      <c r="E1612" s="4">
        <v>4</v>
      </c>
    </row>
    <row r="1613" spans="1:5" x14ac:dyDescent="0.25">
      <c r="A1613">
        <v>1612</v>
      </c>
      <c r="D1613" s="5">
        <v>3</v>
      </c>
      <c r="E1613" s="4">
        <v>4</v>
      </c>
    </row>
    <row r="1614" spans="1:5" x14ac:dyDescent="0.25">
      <c r="A1614">
        <v>1613</v>
      </c>
      <c r="D1614" s="5">
        <v>3</v>
      </c>
      <c r="E1614" s="4">
        <v>4</v>
      </c>
    </row>
    <row r="1615" spans="1:5" x14ac:dyDescent="0.25">
      <c r="A1615">
        <v>1614</v>
      </c>
      <c r="D1615" s="5">
        <v>3</v>
      </c>
      <c r="E1615" s="4">
        <v>4</v>
      </c>
    </row>
    <row r="1616" spans="1:5" x14ac:dyDescent="0.25">
      <c r="A1616">
        <v>1615</v>
      </c>
      <c r="D1616" s="5">
        <v>3</v>
      </c>
      <c r="E1616" s="4">
        <v>4</v>
      </c>
    </row>
    <row r="1617" spans="1:5" x14ac:dyDescent="0.25">
      <c r="A1617">
        <v>1616</v>
      </c>
      <c r="E1617" s="4">
        <v>4</v>
      </c>
    </row>
    <row r="1618" spans="1:5" x14ac:dyDescent="0.25">
      <c r="A1618">
        <v>1617</v>
      </c>
    </row>
    <row r="1619" spans="1:5" x14ac:dyDescent="0.25">
      <c r="A1619">
        <v>1618</v>
      </c>
    </row>
    <row r="1620" spans="1:5" x14ac:dyDescent="0.25">
      <c r="A1620">
        <v>1619</v>
      </c>
    </row>
    <row r="1621" spans="1:5" x14ac:dyDescent="0.25">
      <c r="A1621">
        <v>1620</v>
      </c>
      <c r="C1621" s="2">
        <v>2</v>
      </c>
    </row>
    <row r="1622" spans="1:5" x14ac:dyDescent="0.25">
      <c r="A1622">
        <v>1621</v>
      </c>
      <c r="C1622" s="2">
        <v>2</v>
      </c>
    </row>
    <row r="1623" spans="1:5" x14ac:dyDescent="0.25">
      <c r="A1623">
        <v>1622</v>
      </c>
      <c r="B1623" s="3">
        <v>1</v>
      </c>
      <c r="C1623" s="2">
        <v>2</v>
      </c>
    </row>
    <row r="1624" spans="1:5" x14ac:dyDescent="0.25">
      <c r="A1624">
        <v>1623</v>
      </c>
      <c r="B1624" s="3">
        <v>1</v>
      </c>
      <c r="C1624" s="2">
        <v>2</v>
      </c>
    </row>
    <row r="1625" spans="1:5" x14ac:dyDescent="0.25">
      <c r="A1625">
        <v>1624</v>
      </c>
      <c r="B1625" s="3">
        <v>1</v>
      </c>
      <c r="C1625" s="2">
        <v>2</v>
      </c>
    </row>
    <row r="1626" spans="1:5" x14ac:dyDescent="0.25">
      <c r="A1626">
        <v>1625</v>
      </c>
      <c r="B1626" s="3">
        <v>1</v>
      </c>
      <c r="C1626" s="2">
        <v>2</v>
      </c>
    </row>
    <row r="1627" spans="1:5" x14ac:dyDescent="0.25">
      <c r="A1627">
        <v>1626</v>
      </c>
      <c r="B1627" s="3">
        <v>1</v>
      </c>
      <c r="C1627" s="2">
        <v>2</v>
      </c>
    </row>
    <row r="1628" spans="1:5" x14ac:dyDescent="0.25">
      <c r="A1628">
        <v>1627</v>
      </c>
      <c r="B1628" s="3">
        <v>1</v>
      </c>
      <c r="D1628" s="5">
        <v>3</v>
      </c>
    </row>
    <row r="1629" spans="1:5" x14ac:dyDescent="0.25">
      <c r="A1629">
        <v>1628</v>
      </c>
      <c r="D1629" s="5">
        <v>3</v>
      </c>
    </row>
    <row r="1630" spans="1:5" x14ac:dyDescent="0.25">
      <c r="A1630">
        <v>1629</v>
      </c>
      <c r="D1630" s="5">
        <v>3</v>
      </c>
      <c r="E1630" s="4">
        <v>4</v>
      </c>
    </row>
    <row r="1631" spans="1:5" x14ac:dyDescent="0.25">
      <c r="A1631">
        <v>1630</v>
      </c>
      <c r="D1631" s="5">
        <v>3</v>
      </c>
      <c r="E1631" s="4">
        <v>4</v>
      </c>
    </row>
    <row r="1632" spans="1:5" x14ac:dyDescent="0.25">
      <c r="A1632">
        <v>1631</v>
      </c>
      <c r="D1632" s="5">
        <v>3</v>
      </c>
      <c r="E1632" s="4">
        <v>4</v>
      </c>
    </row>
    <row r="1633" spans="1:5" x14ac:dyDescent="0.25">
      <c r="A1633">
        <v>1632</v>
      </c>
      <c r="D1633" s="5">
        <v>3</v>
      </c>
      <c r="E1633" s="4">
        <v>4</v>
      </c>
    </row>
    <row r="1634" spans="1:5" x14ac:dyDescent="0.25">
      <c r="A1634">
        <v>1633</v>
      </c>
      <c r="D1634" s="5">
        <v>3</v>
      </c>
      <c r="E1634" s="4">
        <v>4</v>
      </c>
    </row>
    <row r="1635" spans="1:5" x14ac:dyDescent="0.25">
      <c r="A1635">
        <v>1634</v>
      </c>
      <c r="D1635" s="5">
        <v>3</v>
      </c>
      <c r="E1635" s="4">
        <v>4</v>
      </c>
    </row>
    <row r="1636" spans="1:5" x14ac:dyDescent="0.25">
      <c r="A1636">
        <v>1635</v>
      </c>
    </row>
    <row r="1637" spans="1:5" x14ac:dyDescent="0.25">
      <c r="A1637">
        <v>1636</v>
      </c>
    </row>
    <row r="1638" spans="1:5" x14ac:dyDescent="0.25">
      <c r="A1638">
        <v>1637</v>
      </c>
    </row>
    <row r="1639" spans="1:5" x14ac:dyDescent="0.25">
      <c r="A1639">
        <v>1638</v>
      </c>
    </row>
    <row r="1640" spans="1:5" x14ac:dyDescent="0.25">
      <c r="A1640">
        <v>1639</v>
      </c>
    </row>
    <row r="1641" spans="1:5" x14ac:dyDescent="0.25">
      <c r="A1641">
        <v>1640</v>
      </c>
    </row>
    <row r="1642" spans="1:5" x14ac:dyDescent="0.25">
      <c r="A1642">
        <v>1641</v>
      </c>
    </row>
    <row r="1643" spans="1:5" x14ac:dyDescent="0.25">
      <c r="A1643">
        <v>1642</v>
      </c>
      <c r="C1643" s="2">
        <v>2</v>
      </c>
    </row>
    <row r="1644" spans="1:5" x14ac:dyDescent="0.25">
      <c r="A1644">
        <v>1643</v>
      </c>
      <c r="C1644" s="2">
        <v>2</v>
      </c>
    </row>
    <row r="1645" spans="1:5" x14ac:dyDescent="0.25">
      <c r="A1645">
        <v>1644</v>
      </c>
      <c r="C1645" s="2">
        <v>2</v>
      </c>
    </row>
    <row r="1646" spans="1:5" x14ac:dyDescent="0.25">
      <c r="A1646">
        <v>1645</v>
      </c>
      <c r="B1646" s="3">
        <v>1</v>
      </c>
      <c r="C1646" s="2">
        <v>2</v>
      </c>
    </row>
    <row r="1647" spans="1:5" x14ac:dyDescent="0.25">
      <c r="A1647">
        <v>1646</v>
      </c>
      <c r="B1647" s="3">
        <v>1</v>
      </c>
      <c r="C1647" s="2">
        <v>2</v>
      </c>
    </row>
    <row r="1648" spans="1:5" x14ac:dyDescent="0.25">
      <c r="A1648">
        <v>1647</v>
      </c>
      <c r="B1648" s="3">
        <v>1</v>
      </c>
      <c r="C1648" s="2">
        <v>2</v>
      </c>
    </row>
    <row r="1649" spans="1:5" x14ac:dyDescent="0.25">
      <c r="A1649">
        <v>1648</v>
      </c>
      <c r="B1649" s="3">
        <v>1</v>
      </c>
      <c r="C1649" s="2">
        <v>2</v>
      </c>
    </row>
    <row r="1650" spans="1:5" x14ac:dyDescent="0.25">
      <c r="A1650">
        <v>1649</v>
      </c>
      <c r="B1650" s="3">
        <v>1</v>
      </c>
    </row>
    <row r="1651" spans="1:5" x14ac:dyDescent="0.25">
      <c r="A1651">
        <v>1650</v>
      </c>
      <c r="D1651" s="5">
        <v>3</v>
      </c>
    </row>
    <row r="1652" spans="1:5" x14ac:dyDescent="0.25">
      <c r="A1652">
        <v>1651</v>
      </c>
      <c r="D1652" s="5">
        <v>3</v>
      </c>
      <c r="E1652" s="4">
        <v>4</v>
      </c>
    </row>
    <row r="1653" spans="1:5" x14ac:dyDescent="0.25">
      <c r="A1653">
        <v>1652</v>
      </c>
      <c r="D1653" s="5">
        <v>3</v>
      </c>
      <c r="E1653" s="4">
        <v>4</v>
      </c>
    </row>
    <row r="1654" spans="1:5" x14ac:dyDescent="0.25">
      <c r="A1654">
        <v>1653</v>
      </c>
      <c r="D1654" s="5">
        <v>3</v>
      </c>
      <c r="E1654" s="4">
        <v>4</v>
      </c>
    </row>
    <row r="1655" spans="1:5" x14ac:dyDescent="0.25">
      <c r="A1655">
        <v>1654</v>
      </c>
      <c r="D1655" s="5">
        <v>3</v>
      </c>
      <c r="E1655" s="4">
        <v>4</v>
      </c>
    </row>
    <row r="1656" spans="1:5" x14ac:dyDescent="0.25">
      <c r="A1656">
        <v>1655</v>
      </c>
      <c r="D1656" s="5">
        <v>3</v>
      </c>
      <c r="E1656" s="4">
        <v>4</v>
      </c>
    </row>
    <row r="1657" spans="1:5" x14ac:dyDescent="0.25">
      <c r="A1657">
        <v>1656</v>
      </c>
      <c r="D1657" s="5">
        <v>3</v>
      </c>
      <c r="E1657" s="4">
        <v>4</v>
      </c>
    </row>
    <row r="1658" spans="1:5" x14ac:dyDescent="0.25">
      <c r="A1658">
        <v>1657</v>
      </c>
      <c r="E1658" s="4">
        <v>4</v>
      </c>
    </row>
    <row r="1659" spans="1:5" x14ac:dyDescent="0.25">
      <c r="A1659">
        <v>1658</v>
      </c>
    </row>
    <row r="1660" spans="1:5" x14ac:dyDescent="0.25">
      <c r="A1660">
        <v>1659</v>
      </c>
    </row>
    <row r="1661" spans="1:5" x14ac:dyDescent="0.25">
      <c r="A1661">
        <v>1660</v>
      </c>
    </row>
    <row r="1662" spans="1:5" x14ac:dyDescent="0.25">
      <c r="A1662">
        <v>1661</v>
      </c>
    </row>
    <row r="1663" spans="1:5" x14ac:dyDescent="0.25">
      <c r="A1663">
        <v>1662</v>
      </c>
      <c r="B1663" s="3">
        <v>1</v>
      </c>
    </row>
    <row r="1664" spans="1:5" x14ac:dyDescent="0.25">
      <c r="A1664">
        <v>1663</v>
      </c>
      <c r="B1664" s="3">
        <v>1</v>
      </c>
    </row>
    <row r="1665" spans="1:5" x14ac:dyDescent="0.25">
      <c r="A1665">
        <v>1664</v>
      </c>
      <c r="B1665" s="3">
        <v>1</v>
      </c>
    </row>
    <row r="1666" spans="1:5" x14ac:dyDescent="0.25">
      <c r="A1666">
        <v>1665</v>
      </c>
      <c r="B1666" s="3">
        <v>1</v>
      </c>
      <c r="C1666" s="2">
        <v>2</v>
      </c>
    </row>
    <row r="1667" spans="1:5" x14ac:dyDescent="0.25">
      <c r="A1667">
        <v>1666</v>
      </c>
      <c r="B1667" s="3">
        <v>1</v>
      </c>
      <c r="C1667" s="2">
        <v>2</v>
      </c>
    </row>
    <row r="1668" spans="1:5" x14ac:dyDescent="0.25">
      <c r="A1668">
        <v>1667</v>
      </c>
      <c r="B1668" s="3">
        <v>1</v>
      </c>
      <c r="C1668" s="2">
        <v>2</v>
      </c>
    </row>
    <row r="1669" spans="1:5" x14ac:dyDescent="0.25">
      <c r="A1669">
        <v>1668</v>
      </c>
      <c r="B1669" s="3">
        <v>1</v>
      </c>
      <c r="C1669" s="2">
        <v>2</v>
      </c>
    </row>
    <row r="1670" spans="1:5" x14ac:dyDescent="0.25">
      <c r="A1670">
        <v>1669</v>
      </c>
      <c r="B1670" s="3">
        <v>1</v>
      </c>
      <c r="C1670" s="2">
        <v>2</v>
      </c>
    </row>
    <row r="1671" spans="1:5" x14ac:dyDescent="0.25">
      <c r="A1671">
        <v>1670</v>
      </c>
      <c r="C1671" s="2">
        <v>2</v>
      </c>
    </row>
    <row r="1672" spans="1:5" x14ac:dyDescent="0.25">
      <c r="A1672">
        <v>1671</v>
      </c>
      <c r="D1672" s="5">
        <v>3</v>
      </c>
      <c r="E1672" s="4">
        <v>4</v>
      </c>
    </row>
    <row r="1673" spans="1:5" x14ac:dyDescent="0.25">
      <c r="A1673">
        <v>1672</v>
      </c>
      <c r="D1673" s="5">
        <v>3</v>
      </c>
      <c r="E1673" s="4">
        <v>4</v>
      </c>
    </row>
    <row r="1674" spans="1:5" x14ac:dyDescent="0.25">
      <c r="A1674">
        <v>1673</v>
      </c>
      <c r="D1674" s="5">
        <v>3</v>
      </c>
      <c r="E1674" s="4">
        <v>4</v>
      </c>
    </row>
    <row r="1675" spans="1:5" x14ac:dyDescent="0.25">
      <c r="A1675">
        <v>1674</v>
      </c>
      <c r="D1675" s="5">
        <v>3</v>
      </c>
      <c r="E1675" s="4">
        <v>4</v>
      </c>
    </row>
    <row r="1676" spans="1:5" x14ac:dyDescent="0.25">
      <c r="A1676">
        <v>1675</v>
      </c>
      <c r="D1676" s="5">
        <v>3</v>
      </c>
      <c r="E1676" s="4">
        <v>4</v>
      </c>
    </row>
    <row r="1677" spans="1:5" x14ac:dyDescent="0.25">
      <c r="A1677">
        <v>1676</v>
      </c>
      <c r="D1677" s="5">
        <v>3</v>
      </c>
      <c r="E1677" s="4">
        <v>4</v>
      </c>
    </row>
    <row r="1678" spans="1:5" x14ac:dyDescent="0.25">
      <c r="A1678">
        <v>1677</v>
      </c>
      <c r="D1678" s="5">
        <v>3</v>
      </c>
      <c r="E1678" s="4">
        <v>4</v>
      </c>
    </row>
    <row r="1679" spans="1:5" x14ac:dyDescent="0.25">
      <c r="A1679">
        <v>1678</v>
      </c>
    </row>
    <row r="1680" spans="1:5" x14ac:dyDescent="0.25">
      <c r="A1680">
        <v>1679</v>
      </c>
    </row>
    <row r="1681" spans="1:5" x14ac:dyDescent="0.25">
      <c r="A1681">
        <v>1680</v>
      </c>
    </row>
    <row r="1682" spans="1:5" x14ac:dyDescent="0.25">
      <c r="A1682">
        <v>1681</v>
      </c>
    </row>
    <row r="1683" spans="1:5" x14ac:dyDescent="0.25">
      <c r="A1683">
        <v>1682</v>
      </c>
    </row>
    <row r="1684" spans="1:5" x14ac:dyDescent="0.25">
      <c r="A1684">
        <v>1683</v>
      </c>
    </row>
    <row r="1685" spans="1:5" x14ac:dyDescent="0.25">
      <c r="A1685">
        <v>1684</v>
      </c>
    </row>
    <row r="1686" spans="1:5" x14ac:dyDescent="0.25">
      <c r="A1686">
        <v>1685</v>
      </c>
      <c r="C1686" s="2">
        <v>2</v>
      </c>
    </row>
    <row r="1687" spans="1:5" x14ac:dyDescent="0.25">
      <c r="A1687">
        <v>1686</v>
      </c>
      <c r="C1687" s="2">
        <v>2</v>
      </c>
    </row>
    <row r="1688" spans="1:5" x14ac:dyDescent="0.25">
      <c r="A1688">
        <v>1687</v>
      </c>
      <c r="B1688" s="3">
        <v>1</v>
      </c>
      <c r="C1688" s="2">
        <v>2</v>
      </c>
    </row>
    <row r="1689" spans="1:5" x14ac:dyDescent="0.25">
      <c r="A1689">
        <v>1688</v>
      </c>
      <c r="B1689" s="3">
        <v>1</v>
      </c>
      <c r="C1689" s="2">
        <v>2</v>
      </c>
    </row>
    <row r="1690" spans="1:5" x14ac:dyDescent="0.25">
      <c r="A1690">
        <v>1689</v>
      </c>
      <c r="B1690" s="3">
        <v>1</v>
      </c>
      <c r="C1690" s="2">
        <v>2</v>
      </c>
    </row>
    <row r="1691" spans="1:5" x14ac:dyDescent="0.25">
      <c r="A1691">
        <v>1690</v>
      </c>
      <c r="B1691" s="3">
        <v>1</v>
      </c>
      <c r="C1691" s="2">
        <v>2</v>
      </c>
    </row>
    <row r="1692" spans="1:5" x14ac:dyDescent="0.25">
      <c r="A1692">
        <v>1691</v>
      </c>
      <c r="B1692" s="3">
        <v>1</v>
      </c>
      <c r="C1692" s="2">
        <v>2</v>
      </c>
    </row>
    <row r="1693" spans="1:5" x14ac:dyDescent="0.25">
      <c r="A1693">
        <v>1692</v>
      </c>
      <c r="B1693" s="3">
        <v>1</v>
      </c>
    </row>
    <row r="1694" spans="1:5" x14ac:dyDescent="0.25">
      <c r="A1694">
        <v>1693</v>
      </c>
      <c r="B1694" s="3">
        <v>1</v>
      </c>
    </row>
    <row r="1695" spans="1:5" x14ac:dyDescent="0.25">
      <c r="A1695">
        <v>1694</v>
      </c>
      <c r="D1695" s="5">
        <v>3</v>
      </c>
      <c r="E1695" s="4">
        <v>4</v>
      </c>
    </row>
    <row r="1696" spans="1:5" x14ac:dyDescent="0.25">
      <c r="A1696">
        <v>1695</v>
      </c>
      <c r="D1696" s="5">
        <v>3</v>
      </c>
      <c r="E1696" s="4">
        <v>4</v>
      </c>
    </row>
    <row r="1697" spans="1:5" x14ac:dyDescent="0.25">
      <c r="A1697">
        <v>1696</v>
      </c>
      <c r="D1697" s="5">
        <v>3</v>
      </c>
      <c r="E1697" s="4">
        <v>4</v>
      </c>
    </row>
    <row r="1698" spans="1:5" x14ac:dyDescent="0.25">
      <c r="A1698">
        <v>1697</v>
      </c>
      <c r="D1698" s="5">
        <v>3</v>
      </c>
      <c r="E1698" s="4">
        <v>4</v>
      </c>
    </row>
    <row r="1699" spans="1:5" x14ac:dyDescent="0.25">
      <c r="A1699">
        <v>1698</v>
      </c>
      <c r="D1699" s="5">
        <v>3</v>
      </c>
      <c r="E1699" s="4">
        <v>4</v>
      </c>
    </row>
    <row r="1700" spans="1:5" x14ac:dyDescent="0.25">
      <c r="A1700">
        <v>1699</v>
      </c>
      <c r="D1700" s="5">
        <v>3</v>
      </c>
      <c r="E1700" s="4">
        <v>4</v>
      </c>
    </row>
    <row r="1701" spans="1:5" x14ac:dyDescent="0.25">
      <c r="A1701">
        <v>1700</v>
      </c>
      <c r="D1701" s="5">
        <v>3</v>
      </c>
      <c r="E1701" s="4">
        <v>4</v>
      </c>
    </row>
    <row r="1702" spans="1:5" x14ac:dyDescent="0.25">
      <c r="A1702">
        <v>1701</v>
      </c>
      <c r="E1702" s="4">
        <v>4</v>
      </c>
    </row>
    <row r="1703" spans="1:5" x14ac:dyDescent="0.25">
      <c r="A1703">
        <v>1702</v>
      </c>
    </row>
    <row r="1704" spans="1:5" x14ac:dyDescent="0.25">
      <c r="A1704">
        <v>1703</v>
      </c>
    </row>
    <row r="1705" spans="1:5" x14ac:dyDescent="0.25">
      <c r="A1705">
        <v>1704</v>
      </c>
    </row>
    <row r="1706" spans="1:5" x14ac:dyDescent="0.25">
      <c r="A1706">
        <v>1705</v>
      </c>
    </row>
    <row r="1707" spans="1:5" x14ac:dyDescent="0.25">
      <c r="A1707">
        <v>1706</v>
      </c>
      <c r="C1707" s="2">
        <v>2</v>
      </c>
    </row>
    <row r="1708" spans="1:5" x14ac:dyDescent="0.25">
      <c r="A1708">
        <v>1707</v>
      </c>
      <c r="C1708" s="2">
        <v>2</v>
      </c>
    </row>
    <row r="1709" spans="1:5" x14ac:dyDescent="0.25">
      <c r="A1709">
        <v>1708</v>
      </c>
      <c r="C1709" s="2">
        <v>2</v>
      </c>
    </row>
    <row r="1710" spans="1:5" x14ac:dyDescent="0.25">
      <c r="A1710">
        <v>1709</v>
      </c>
      <c r="B1710" s="3">
        <v>1</v>
      </c>
      <c r="C1710" s="2">
        <v>2</v>
      </c>
    </row>
    <row r="1711" spans="1:5" x14ac:dyDescent="0.25">
      <c r="A1711">
        <v>1710</v>
      </c>
      <c r="B1711" s="3">
        <v>1</v>
      </c>
      <c r="C1711" s="2">
        <v>2</v>
      </c>
    </row>
    <row r="1712" spans="1:5" x14ac:dyDescent="0.25">
      <c r="A1712">
        <v>1711</v>
      </c>
      <c r="B1712" s="3">
        <v>1</v>
      </c>
      <c r="C1712" s="2">
        <v>2</v>
      </c>
    </row>
    <row r="1713" spans="1:5" x14ac:dyDescent="0.25">
      <c r="A1713">
        <v>1712</v>
      </c>
      <c r="B1713" s="3">
        <v>1</v>
      </c>
      <c r="C1713" s="2">
        <v>2</v>
      </c>
    </row>
    <row r="1714" spans="1:5" x14ac:dyDescent="0.25">
      <c r="A1714">
        <v>1713</v>
      </c>
      <c r="B1714" s="3">
        <v>1</v>
      </c>
      <c r="C1714" s="2">
        <v>2</v>
      </c>
    </row>
    <row r="1715" spans="1:5" x14ac:dyDescent="0.25">
      <c r="A1715">
        <v>1714</v>
      </c>
      <c r="B1715" s="3">
        <v>1</v>
      </c>
    </row>
    <row r="1716" spans="1:5" x14ac:dyDescent="0.25">
      <c r="A1716">
        <v>1715</v>
      </c>
      <c r="B1716" s="3">
        <v>1</v>
      </c>
    </row>
    <row r="1717" spans="1:5" x14ac:dyDescent="0.25">
      <c r="A1717">
        <v>1716</v>
      </c>
      <c r="D1717" s="5">
        <v>3</v>
      </c>
      <c r="E1717" s="4">
        <v>4</v>
      </c>
    </row>
    <row r="1718" spans="1:5" x14ac:dyDescent="0.25">
      <c r="A1718">
        <v>1717</v>
      </c>
      <c r="D1718" s="5">
        <v>3</v>
      </c>
      <c r="E1718" s="4">
        <v>4</v>
      </c>
    </row>
    <row r="1719" spans="1:5" x14ac:dyDescent="0.25">
      <c r="A1719">
        <v>1718</v>
      </c>
      <c r="D1719" s="5">
        <v>3</v>
      </c>
      <c r="E1719" s="4">
        <v>4</v>
      </c>
    </row>
    <row r="1720" spans="1:5" x14ac:dyDescent="0.25">
      <c r="A1720">
        <v>1719</v>
      </c>
      <c r="D1720" s="5">
        <v>3</v>
      </c>
      <c r="E1720" s="4">
        <v>4</v>
      </c>
    </row>
    <row r="1721" spans="1:5" x14ac:dyDescent="0.25">
      <c r="A1721">
        <v>1720</v>
      </c>
      <c r="D1721" s="5">
        <v>3</v>
      </c>
      <c r="E1721" s="4">
        <v>4</v>
      </c>
    </row>
    <row r="1722" spans="1:5" x14ac:dyDescent="0.25">
      <c r="A1722">
        <v>1721</v>
      </c>
      <c r="D1722" s="5">
        <v>3</v>
      </c>
      <c r="E1722" s="4">
        <v>4</v>
      </c>
    </row>
    <row r="1723" spans="1:5" x14ac:dyDescent="0.25">
      <c r="A1723">
        <v>1722</v>
      </c>
      <c r="D1723" s="5">
        <v>3</v>
      </c>
      <c r="E1723" s="4">
        <v>4</v>
      </c>
    </row>
    <row r="1724" spans="1:5" x14ac:dyDescent="0.25">
      <c r="A1724">
        <v>1723</v>
      </c>
      <c r="D1724" s="5">
        <v>3</v>
      </c>
      <c r="E1724" s="4">
        <v>4</v>
      </c>
    </row>
    <row r="1725" spans="1:5" x14ac:dyDescent="0.25">
      <c r="A1725">
        <v>1724</v>
      </c>
      <c r="D1725" s="5">
        <v>3</v>
      </c>
    </row>
    <row r="1726" spans="1:5" x14ac:dyDescent="0.25">
      <c r="A1726">
        <v>1725</v>
      </c>
    </row>
    <row r="1727" spans="1:5" x14ac:dyDescent="0.25">
      <c r="A1727">
        <v>1726</v>
      </c>
    </row>
    <row r="1728" spans="1:5" x14ac:dyDescent="0.25">
      <c r="A1728">
        <v>1727</v>
      </c>
      <c r="C1728" s="2">
        <v>2</v>
      </c>
    </row>
    <row r="1729" spans="1:6" x14ac:dyDescent="0.25">
      <c r="A1729">
        <v>1728</v>
      </c>
      <c r="C1729" s="2">
        <v>2</v>
      </c>
    </row>
    <row r="1730" spans="1:6" x14ac:dyDescent="0.25">
      <c r="A1730">
        <v>1729</v>
      </c>
      <c r="C1730" s="2">
        <v>2</v>
      </c>
    </row>
    <row r="1731" spans="1:6" x14ac:dyDescent="0.25">
      <c r="A1731">
        <v>1730</v>
      </c>
      <c r="C1731" s="2">
        <v>2</v>
      </c>
    </row>
    <row r="1732" spans="1:6" x14ac:dyDescent="0.25">
      <c r="A1732">
        <v>1731</v>
      </c>
      <c r="B1732" s="3">
        <v>1</v>
      </c>
      <c r="C1732" s="2">
        <v>2</v>
      </c>
    </row>
    <row r="1733" spans="1:6" x14ac:dyDescent="0.25">
      <c r="A1733">
        <v>1732</v>
      </c>
      <c r="B1733" s="3">
        <v>1</v>
      </c>
      <c r="C1733" s="2">
        <v>2</v>
      </c>
    </row>
    <row r="1734" spans="1:6" x14ac:dyDescent="0.25">
      <c r="A1734">
        <v>1733</v>
      </c>
      <c r="B1734" s="3">
        <v>1</v>
      </c>
      <c r="C1734" s="2">
        <v>2</v>
      </c>
    </row>
    <row r="1735" spans="1:6" x14ac:dyDescent="0.25">
      <c r="A1735">
        <v>1734</v>
      </c>
      <c r="B1735" s="3">
        <v>1</v>
      </c>
      <c r="C1735" s="2">
        <v>2</v>
      </c>
    </row>
    <row r="1736" spans="1:6" x14ac:dyDescent="0.25">
      <c r="A1736">
        <v>1735</v>
      </c>
      <c r="B1736" s="3">
        <v>1</v>
      </c>
      <c r="C1736" s="2">
        <v>2</v>
      </c>
    </row>
    <row r="1737" spans="1:6" x14ac:dyDescent="0.25">
      <c r="A1737">
        <v>1736</v>
      </c>
      <c r="B1737" s="3">
        <v>1</v>
      </c>
    </row>
    <row r="1738" spans="1:6" x14ac:dyDescent="0.25">
      <c r="A1738">
        <v>1737</v>
      </c>
      <c r="B1738" s="3">
        <v>1</v>
      </c>
    </row>
    <row r="1739" spans="1:6" x14ac:dyDescent="0.25">
      <c r="A1739">
        <v>1738</v>
      </c>
      <c r="B1739" s="3">
        <v>1</v>
      </c>
    </row>
    <row r="1740" spans="1:6" x14ac:dyDescent="0.25">
      <c r="A1740">
        <v>1739</v>
      </c>
      <c r="E1740" s="4">
        <v>4</v>
      </c>
    </row>
    <row r="1741" spans="1:6" x14ac:dyDescent="0.25">
      <c r="A1741">
        <v>1740</v>
      </c>
      <c r="E1741" s="4">
        <v>4</v>
      </c>
      <c r="F1741" t="s">
        <v>22</v>
      </c>
    </row>
    <row r="1742" spans="1:6" x14ac:dyDescent="0.25">
      <c r="A1742">
        <v>1741</v>
      </c>
    </row>
    <row r="1743" spans="1:6" x14ac:dyDescent="0.25">
      <c r="A1743">
        <v>1742</v>
      </c>
      <c r="F1743" t="s">
        <v>22</v>
      </c>
    </row>
    <row r="1744" spans="1:6" x14ac:dyDescent="0.25">
      <c r="A1744">
        <v>1743</v>
      </c>
      <c r="C1744" s="2">
        <v>2</v>
      </c>
    </row>
    <row r="1745" spans="1:5" x14ac:dyDescent="0.25">
      <c r="A1745">
        <v>1744</v>
      </c>
      <c r="C1745" s="2">
        <v>2</v>
      </c>
    </row>
    <row r="1746" spans="1:5" x14ac:dyDescent="0.25">
      <c r="A1746">
        <v>1745</v>
      </c>
      <c r="B1746" s="3">
        <v>1</v>
      </c>
      <c r="C1746" s="2">
        <v>2</v>
      </c>
    </row>
    <row r="1747" spans="1:5" x14ac:dyDescent="0.25">
      <c r="A1747">
        <v>1746</v>
      </c>
      <c r="B1747" s="3">
        <v>1</v>
      </c>
      <c r="C1747" s="2">
        <v>2</v>
      </c>
    </row>
    <row r="1748" spans="1:5" x14ac:dyDescent="0.25">
      <c r="A1748">
        <v>1747</v>
      </c>
      <c r="B1748" s="3">
        <v>1</v>
      </c>
      <c r="C1748" s="2">
        <v>2</v>
      </c>
    </row>
    <row r="1749" spans="1:5" x14ac:dyDescent="0.25">
      <c r="A1749">
        <v>1748</v>
      </c>
      <c r="B1749" s="3">
        <v>1</v>
      </c>
      <c r="C1749" s="2">
        <v>2</v>
      </c>
    </row>
    <row r="1750" spans="1:5" x14ac:dyDescent="0.25">
      <c r="A1750">
        <v>1749</v>
      </c>
      <c r="B1750" s="3">
        <v>1</v>
      </c>
      <c r="C1750" s="2">
        <v>2</v>
      </c>
    </row>
    <row r="1751" spans="1:5" x14ac:dyDescent="0.25">
      <c r="A1751">
        <v>1750</v>
      </c>
      <c r="B1751" s="3">
        <v>1</v>
      </c>
      <c r="C1751" s="2">
        <v>2</v>
      </c>
      <c r="D1751" s="5">
        <v>3</v>
      </c>
      <c r="E1751" s="4">
        <v>4</v>
      </c>
    </row>
    <row r="1752" spans="1:5" x14ac:dyDescent="0.25">
      <c r="A1752">
        <v>1751</v>
      </c>
      <c r="B1752" s="3">
        <v>1</v>
      </c>
      <c r="C1752" s="2">
        <v>2</v>
      </c>
      <c r="D1752" s="5">
        <v>3</v>
      </c>
      <c r="E1752" s="4">
        <v>4</v>
      </c>
    </row>
    <row r="1753" spans="1:5" x14ac:dyDescent="0.25">
      <c r="A1753">
        <v>1752</v>
      </c>
      <c r="B1753" s="3">
        <v>1</v>
      </c>
      <c r="D1753" s="5">
        <v>3</v>
      </c>
      <c r="E1753" s="4">
        <v>4</v>
      </c>
    </row>
    <row r="1754" spans="1:5" x14ac:dyDescent="0.25">
      <c r="A1754">
        <v>1753</v>
      </c>
      <c r="D1754" s="5">
        <v>3</v>
      </c>
      <c r="E1754" s="4">
        <v>4</v>
      </c>
    </row>
    <row r="1755" spans="1:5" x14ac:dyDescent="0.25">
      <c r="A1755">
        <v>1754</v>
      </c>
      <c r="D1755" s="5">
        <v>3</v>
      </c>
      <c r="E1755" s="4">
        <v>4</v>
      </c>
    </row>
    <row r="1756" spans="1:5" x14ac:dyDescent="0.25">
      <c r="A1756">
        <v>1755</v>
      </c>
      <c r="D1756" s="5">
        <v>3</v>
      </c>
      <c r="E1756" s="4">
        <v>4</v>
      </c>
    </row>
    <row r="1757" spans="1:5" x14ac:dyDescent="0.25">
      <c r="A1757">
        <v>1756</v>
      </c>
      <c r="D1757" s="5">
        <v>3</v>
      </c>
      <c r="E1757" s="4">
        <v>4</v>
      </c>
    </row>
    <row r="1758" spans="1:5" x14ac:dyDescent="0.25">
      <c r="A1758">
        <v>1757</v>
      </c>
      <c r="D1758" s="5">
        <v>3</v>
      </c>
      <c r="E1758" s="4">
        <v>4</v>
      </c>
    </row>
    <row r="1759" spans="1:5" x14ac:dyDescent="0.25">
      <c r="A1759">
        <v>1758</v>
      </c>
      <c r="D1759" s="5">
        <v>3</v>
      </c>
      <c r="E1759" s="4">
        <v>4</v>
      </c>
    </row>
    <row r="1760" spans="1:5" x14ac:dyDescent="0.25">
      <c r="A1760">
        <v>1759</v>
      </c>
      <c r="D1760" s="5">
        <v>3</v>
      </c>
      <c r="E1760" s="4">
        <v>4</v>
      </c>
    </row>
    <row r="1761" spans="1:4" x14ac:dyDescent="0.25">
      <c r="A1761">
        <v>1760</v>
      </c>
    </row>
    <row r="1762" spans="1:4" x14ac:dyDescent="0.25">
      <c r="A1762">
        <v>1761</v>
      </c>
    </row>
    <row r="1763" spans="1:4" x14ac:dyDescent="0.25">
      <c r="A1763">
        <v>1762</v>
      </c>
    </row>
    <row r="1764" spans="1:4" x14ac:dyDescent="0.25">
      <c r="A1764">
        <v>1763</v>
      </c>
    </row>
    <row r="1765" spans="1:4" x14ac:dyDescent="0.25">
      <c r="A1765">
        <v>1764</v>
      </c>
    </row>
    <row r="1766" spans="1:4" x14ac:dyDescent="0.25">
      <c r="A1766">
        <v>1765</v>
      </c>
      <c r="B1766" s="3">
        <v>1</v>
      </c>
    </row>
    <row r="1767" spans="1:4" x14ac:dyDescent="0.25">
      <c r="A1767">
        <v>1766</v>
      </c>
      <c r="B1767" s="3">
        <v>1</v>
      </c>
    </row>
    <row r="1768" spans="1:4" x14ac:dyDescent="0.25">
      <c r="A1768">
        <v>1767</v>
      </c>
      <c r="B1768" s="3">
        <v>1</v>
      </c>
    </row>
    <row r="1769" spans="1:4" x14ac:dyDescent="0.25">
      <c r="A1769">
        <v>1768</v>
      </c>
      <c r="B1769" s="3">
        <v>1</v>
      </c>
    </row>
    <row r="1770" spans="1:4" x14ac:dyDescent="0.25">
      <c r="A1770">
        <v>1769</v>
      </c>
      <c r="B1770" s="3">
        <v>1</v>
      </c>
      <c r="C1770" s="2">
        <v>2</v>
      </c>
    </row>
    <row r="1771" spans="1:4" x14ac:dyDescent="0.25">
      <c r="A1771">
        <v>1770</v>
      </c>
      <c r="B1771" s="3">
        <v>1</v>
      </c>
      <c r="C1771" s="2">
        <v>2</v>
      </c>
    </row>
    <row r="1772" spans="1:4" x14ac:dyDescent="0.25">
      <c r="A1772">
        <v>1771</v>
      </c>
      <c r="B1772" s="3">
        <v>1</v>
      </c>
      <c r="C1772" s="2">
        <v>2</v>
      </c>
    </row>
    <row r="1773" spans="1:4" x14ac:dyDescent="0.25">
      <c r="A1773">
        <v>1772</v>
      </c>
      <c r="B1773" s="3">
        <v>1</v>
      </c>
      <c r="C1773" s="2">
        <v>2</v>
      </c>
    </row>
    <row r="1774" spans="1:4" x14ac:dyDescent="0.25">
      <c r="A1774">
        <v>1773</v>
      </c>
      <c r="B1774" s="3">
        <v>1</v>
      </c>
      <c r="C1774" s="2">
        <v>2</v>
      </c>
    </row>
    <row r="1775" spans="1:4" x14ac:dyDescent="0.25">
      <c r="A1775">
        <v>1774</v>
      </c>
      <c r="C1775" s="2">
        <v>2</v>
      </c>
    </row>
    <row r="1776" spans="1:4" x14ac:dyDescent="0.25">
      <c r="A1776">
        <v>1775</v>
      </c>
      <c r="D1776" s="5">
        <v>3</v>
      </c>
    </row>
    <row r="1777" spans="1:5" x14ac:dyDescent="0.25">
      <c r="A1777">
        <v>1776</v>
      </c>
      <c r="D1777" s="5">
        <v>3</v>
      </c>
      <c r="E1777" s="4">
        <v>4</v>
      </c>
    </row>
    <row r="1778" spans="1:5" x14ac:dyDescent="0.25">
      <c r="A1778">
        <v>1777</v>
      </c>
      <c r="D1778" s="5">
        <v>3</v>
      </c>
      <c r="E1778" s="4">
        <v>4</v>
      </c>
    </row>
    <row r="1779" spans="1:5" x14ac:dyDescent="0.25">
      <c r="A1779">
        <v>1778</v>
      </c>
      <c r="D1779" s="5">
        <v>3</v>
      </c>
      <c r="E1779" s="4">
        <v>4</v>
      </c>
    </row>
    <row r="1780" spans="1:5" x14ac:dyDescent="0.25">
      <c r="A1780">
        <v>1779</v>
      </c>
      <c r="D1780" s="5">
        <v>3</v>
      </c>
      <c r="E1780" s="4">
        <v>4</v>
      </c>
    </row>
    <row r="1781" spans="1:5" x14ac:dyDescent="0.25">
      <c r="A1781">
        <v>1780</v>
      </c>
      <c r="D1781" s="5">
        <v>3</v>
      </c>
      <c r="E1781" s="4">
        <v>4</v>
      </c>
    </row>
    <row r="1782" spans="1:5" x14ac:dyDescent="0.25">
      <c r="A1782">
        <v>1781</v>
      </c>
      <c r="D1782" s="5">
        <v>3</v>
      </c>
      <c r="E1782" s="4">
        <v>4</v>
      </c>
    </row>
    <row r="1783" spans="1:5" x14ac:dyDescent="0.25">
      <c r="A1783">
        <v>1782</v>
      </c>
      <c r="D1783" s="5">
        <v>3</v>
      </c>
      <c r="E1783" s="4">
        <v>4</v>
      </c>
    </row>
    <row r="1784" spans="1:5" x14ac:dyDescent="0.25">
      <c r="A1784">
        <v>1783</v>
      </c>
    </row>
    <row r="1785" spans="1:5" x14ac:dyDescent="0.25">
      <c r="A1785">
        <v>1784</v>
      </c>
    </row>
    <row r="1786" spans="1:5" x14ac:dyDescent="0.25">
      <c r="A1786">
        <v>1785</v>
      </c>
    </row>
    <row r="1787" spans="1:5" x14ac:dyDescent="0.25">
      <c r="A1787">
        <v>1786</v>
      </c>
    </row>
    <row r="1788" spans="1:5" x14ac:dyDescent="0.25">
      <c r="A1788">
        <v>1787</v>
      </c>
    </row>
    <row r="1789" spans="1:5" x14ac:dyDescent="0.25">
      <c r="A1789">
        <v>1788</v>
      </c>
      <c r="B1789" s="3">
        <v>1</v>
      </c>
    </row>
    <row r="1790" spans="1:5" x14ac:dyDescent="0.25">
      <c r="A1790">
        <v>1789</v>
      </c>
      <c r="B1790" s="3">
        <v>1</v>
      </c>
    </row>
    <row r="1791" spans="1:5" x14ac:dyDescent="0.25">
      <c r="A1791">
        <v>1790</v>
      </c>
      <c r="B1791" s="3">
        <v>1</v>
      </c>
      <c r="C1791" s="2">
        <v>2</v>
      </c>
    </row>
    <row r="1792" spans="1:5" x14ac:dyDescent="0.25">
      <c r="A1792">
        <v>1791</v>
      </c>
      <c r="B1792" s="3">
        <v>1</v>
      </c>
      <c r="C1792" s="2">
        <v>2</v>
      </c>
    </row>
    <row r="1793" spans="1:5" x14ac:dyDescent="0.25">
      <c r="A1793">
        <v>1792</v>
      </c>
      <c r="B1793" s="3">
        <v>1</v>
      </c>
      <c r="C1793" s="2">
        <v>2</v>
      </c>
    </row>
    <row r="1794" spans="1:5" x14ac:dyDescent="0.25">
      <c r="A1794">
        <v>1793</v>
      </c>
      <c r="B1794" s="3">
        <v>1</v>
      </c>
      <c r="C1794" s="2">
        <v>2</v>
      </c>
    </row>
    <row r="1795" spans="1:5" x14ac:dyDescent="0.25">
      <c r="A1795">
        <v>1794</v>
      </c>
      <c r="B1795" s="3">
        <v>1</v>
      </c>
      <c r="C1795" s="2">
        <v>2</v>
      </c>
    </row>
    <row r="1796" spans="1:5" x14ac:dyDescent="0.25">
      <c r="A1796">
        <v>1795</v>
      </c>
      <c r="B1796" s="3">
        <v>1</v>
      </c>
      <c r="C1796" s="2">
        <v>2</v>
      </c>
    </row>
    <row r="1797" spans="1:5" x14ac:dyDescent="0.25">
      <c r="A1797">
        <v>1796</v>
      </c>
      <c r="C1797" s="2">
        <v>2</v>
      </c>
    </row>
    <row r="1798" spans="1:5" x14ac:dyDescent="0.25">
      <c r="A1798">
        <v>1797</v>
      </c>
      <c r="C1798" s="2">
        <v>2</v>
      </c>
    </row>
    <row r="1799" spans="1:5" x14ac:dyDescent="0.25">
      <c r="A1799">
        <v>1798</v>
      </c>
      <c r="D1799" s="5">
        <v>3</v>
      </c>
      <c r="E1799" s="4">
        <v>4</v>
      </c>
    </row>
    <row r="1800" spans="1:5" x14ac:dyDescent="0.25">
      <c r="A1800">
        <v>1799</v>
      </c>
      <c r="D1800" s="5">
        <v>3</v>
      </c>
      <c r="E1800" s="4">
        <v>4</v>
      </c>
    </row>
    <row r="1801" spans="1:5" x14ac:dyDescent="0.25">
      <c r="A1801">
        <v>1800</v>
      </c>
      <c r="D1801" s="5">
        <v>3</v>
      </c>
      <c r="E1801" s="4">
        <v>4</v>
      </c>
    </row>
    <row r="1802" spans="1:5" x14ac:dyDescent="0.25">
      <c r="A1802">
        <v>1801</v>
      </c>
      <c r="D1802" s="5">
        <v>3</v>
      </c>
      <c r="E1802" s="4">
        <v>4</v>
      </c>
    </row>
    <row r="1803" spans="1:5" x14ac:dyDescent="0.25">
      <c r="A1803">
        <v>1802</v>
      </c>
      <c r="D1803" s="5">
        <v>3</v>
      </c>
      <c r="E1803" s="4">
        <v>4</v>
      </c>
    </row>
    <row r="1804" spans="1:5" x14ac:dyDescent="0.25">
      <c r="A1804">
        <v>1803</v>
      </c>
      <c r="D1804" s="5">
        <v>3</v>
      </c>
      <c r="E1804" s="4">
        <v>4</v>
      </c>
    </row>
    <row r="1805" spans="1:5" x14ac:dyDescent="0.25">
      <c r="A1805">
        <v>1804</v>
      </c>
      <c r="D1805" s="5">
        <v>3</v>
      </c>
      <c r="E1805" s="4">
        <v>4</v>
      </c>
    </row>
    <row r="1806" spans="1:5" x14ac:dyDescent="0.25">
      <c r="A1806">
        <v>1805</v>
      </c>
      <c r="E1806" s="4">
        <v>4</v>
      </c>
    </row>
    <row r="1807" spans="1:5" x14ac:dyDescent="0.25">
      <c r="A1807">
        <v>1806</v>
      </c>
    </row>
    <row r="1808" spans="1:5" x14ac:dyDescent="0.25">
      <c r="A1808">
        <v>1807</v>
      </c>
    </row>
    <row r="1809" spans="1:5" x14ac:dyDescent="0.25">
      <c r="A1809">
        <v>1808</v>
      </c>
    </row>
    <row r="1810" spans="1:5" x14ac:dyDescent="0.25">
      <c r="A1810">
        <v>1809</v>
      </c>
    </row>
    <row r="1811" spans="1:5" x14ac:dyDescent="0.25">
      <c r="A1811">
        <v>1810</v>
      </c>
    </row>
    <row r="1812" spans="1:5" x14ac:dyDescent="0.25">
      <c r="A1812">
        <v>1811</v>
      </c>
      <c r="B1812" s="3">
        <v>1</v>
      </c>
    </row>
    <row r="1813" spans="1:5" x14ac:dyDescent="0.25">
      <c r="A1813">
        <v>1812</v>
      </c>
      <c r="B1813" s="3">
        <v>1</v>
      </c>
    </row>
    <row r="1814" spans="1:5" x14ac:dyDescent="0.25">
      <c r="A1814">
        <v>1813</v>
      </c>
      <c r="B1814" s="3">
        <v>1</v>
      </c>
      <c r="C1814" s="2">
        <v>2</v>
      </c>
    </row>
    <row r="1815" spans="1:5" x14ac:dyDescent="0.25">
      <c r="A1815">
        <v>1814</v>
      </c>
      <c r="B1815" s="3">
        <v>1</v>
      </c>
      <c r="C1815" s="2">
        <v>2</v>
      </c>
    </row>
    <row r="1816" spans="1:5" x14ac:dyDescent="0.25">
      <c r="A1816">
        <v>1815</v>
      </c>
      <c r="B1816" s="3">
        <v>1</v>
      </c>
      <c r="C1816" s="2">
        <v>2</v>
      </c>
    </row>
    <row r="1817" spans="1:5" x14ac:dyDescent="0.25">
      <c r="A1817">
        <v>1816</v>
      </c>
      <c r="B1817" s="3">
        <v>1</v>
      </c>
      <c r="C1817" s="2">
        <v>2</v>
      </c>
    </row>
    <row r="1818" spans="1:5" x14ac:dyDescent="0.25">
      <c r="A1818">
        <v>1817</v>
      </c>
      <c r="B1818" s="3">
        <v>1</v>
      </c>
      <c r="C1818" s="2">
        <v>2</v>
      </c>
    </row>
    <row r="1819" spans="1:5" x14ac:dyDescent="0.25">
      <c r="A1819">
        <v>1818</v>
      </c>
      <c r="B1819" s="3">
        <v>1</v>
      </c>
      <c r="C1819" s="2">
        <v>2</v>
      </c>
    </row>
    <row r="1820" spans="1:5" x14ac:dyDescent="0.25">
      <c r="A1820">
        <v>1819</v>
      </c>
      <c r="C1820" s="2">
        <v>2</v>
      </c>
    </row>
    <row r="1821" spans="1:5" x14ac:dyDescent="0.25">
      <c r="A1821">
        <v>1820</v>
      </c>
      <c r="E1821" s="4">
        <v>4</v>
      </c>
    </row>
    <row r="1822" spans="1:5" x14ac:dyDescent="0.25">
      <c r="A1822">
        <v>1821</v>
      </c>
      <c r="D1822" s="5">
        <v>3</v>
      </c>
      <c r="E1822" s="4">
        <v>4</v>
      </c>
    </row>
    <row r="1823" spans="1:5" x14ac:dyDescent="0.25">
      <c r="A1823">
        <v>1822</v>
      </c>
      <c r="D1823" s="5">
        <v>3</v>
      </c>
      <c r="E1823" s="4">
        <v>4</v>
      </c>
    </row>
    <row r="1824" spans="1:5" x14ac:dyDescent="0.25">
      <c r="A1824">
        <v>1823</v>
      </c>
      <c r="D1824" s="5">
        <v>3</v>
      </c>
      <c r="E1824" s="4">
        <v>4</v>
      </c>
    </row>
    <row r="1825" spans="1:5" x14ac:dyDescent="0.25">
      <c r="A1825">
        <v>1824</v>
      </c>
      <c r="D1825" s="5">
        <v>3</v>
      </c>
      <c r="E1825" s="4">
        <v>4</v>
      </c>
    </row>
    <row r="1826" spans="1:5" x14ac:dyDescent="0.25">
      <c r="A1826">
        <v>1825</v>
      </c>
      <c r="D1826" s="5">
        <v>3</v>
      </c>
      <c r="E1826" s="4">
        <v>4</v>
      </c>
    </row>
    <row r="1827" spans="1:5" x14ac:dyDescent="0.25">
      <c r="A1827">
        <v>1826</v>
      </c>
      <c r="D1827" s="5">
        <v>3</v>
      </c>
      <c r="E1827" s="4">
        <v>4</v>
      </c>
    </row>
    <row r="1828" spans="1:5" x14ac:dyDescent="0.25">
      <c r="A1828">
        <v>1827</v>
      </c>
    </row>
    <row r="1829" spans="1:5" x14ac:dyDescent="0.25">
      <c r="A1829">
        <v>1828</v>
      </c>
    </row>
    <row r="1830" spans="1:5" x14ac:dyDescent="0.25">
      <c r="A1830">
        <v>1829</v>
      </c>
    </row>
    <row r="1831" spans="1:5" x14ac:dyDescent="0.25">
      <c r="A1831">
        <v>1830</v>
      </c>
    </row>
    <row r="1832" spans="1:5" x14ac:dyDescent="0.25">
      <c r="A1832">
        <v>1831</v>
      </c>
    </row>
    <row r="1833" spans="1:5" x14ac:dyDescent="0.25">
      <c r="A1833">
        <v>1832</v>
      </c>
    </row>
    <row r="1834" spans="1:5" x14ac:dyDescent="0.25">
      <c r="A1834">
        <v>1833</v>
      </c>
    </row>
    <row r="1835" spans="1:5" x14ac:dyDescent="0.25">
      <c r="A1835">
        <v>1834</v>
      </c>
    </row>
    <row r="1836" spans="1:5" x14ac:dyDescent="0.25">
      <c r="A1836">
        <v>1835</v>
      </c>
    </row>
    <row r="1837" spans="1:5" x14ac:dyDescent="0.25">
      <c r="A1837">
        <v>1836</v>
      </c>
      <c r="C1837" s="2">
        <v>2</v>
      </c>
    </row>
    <row r="1838" spans="1:5" x14ac:dyDescent="0.25">
      <c r="A1838">
        <v>1837</v>
      </c>
      <c r="B1838" s="3">
        <v>1</v>
      </c>
      <c r="C1838" s="2">
        <v>2</v>
      </c>
    </row>
    <row r="1839" spans="1:5" x14ac:dyDescent="0.25">
      <c r="A1839">
        <v>1838</v>
      </c>
      <c r="B1839" s="3">
        <v>1</v>
      </c>
      <c r="C1839" s="2">
        <v>2</v>
      </c>
    </row>
    <row r="1840" spans="1:5" x14ac:dyDescent="0.25">
      <c r="A1840">
        <v>1839</v>
      </c>
      <c r="B1840" s="3">
        <v>1</v>
      </c>
      <c r="C1840" s="2">
        <v>2</v>
      </c>
    </row>
    <row r="1841" spans="1:5" x14ac:dyDescent="0.25">
      <c r="A1841">
        <v>1840</v>
      </c>
      <c r="B1841" s="3">
        <v>1</v>
      </c>
      <c r="C1841" s="2">
        <v>2</v>
      </c>
    </row>
    <row r="1842" spans="1:5" x14ac:dyDescent="0.25">
      <c r="A1842">
        <v>1841</v>
      </c>
      <c r="B1842" s="3">
        <v>1</v>
      </c>
      <c r="C1842" s="2">
        <v>2</v>
      </c>
    </row>
    <row r="1843" spans="1:5" x14ac:dyDescent="0.25">
      <c r="A1843">
        <v>1842</v>
      </c>
      <c r="B1843" s="3">
        <v>1</v>
      </c>
      <c r="C1843" s="2">
        <v>2</v>
      </c>
    </row>
    <row r="1844" spans="1:5" x14ac:dyDescent="0.25">
      <c r="A1844">
        <v>1843</v>
      </c>
      <c r="B1844" s="3">
        <v>1</v>
      </c>
    </row>
    <row r="1845" spans="1:5" x14ac:dyDescent="0.25">
      <c r="A1845">
        <v>1844</v>
      </c>
      <c r="D1845" s="5">
        <v>3</v>
      </c>
    </row>
    <row r="1846" spans="1:5" x14ac:dyDescent="0.25">
      <c r="A1846">
        <v>1845</v>
      </c>
      <c r="D1846" s="5">
        <v>3</v>
      </c>
      <c r="E1846" s="4">
        <v>4</v>
      </c>
    </row>
    <row r="1847" spans="1:5" x14ac:dyDescent="0.25">
      <c r="A1847">
        <v>1846</v>
      </c>
      <c r="D1847" s="5">
        <v>3</v>
      </c>
      <c r="E1847" s="4">
        <v>4</v>
      </c>
    </row>
    <row r="1848" spans="1:5" x14ac:dyDescent="0.25">
      <c r="A1848">
        <v>1847</v>
      </c>
      <c r="D1848" s="5">
        <v>3</v>
      </c>
      <c r="E1848" s="4">
        <v>4</v>
      </c>
    </row>
    <row r="1849" spans="1:5" x14ac:dyDescent="0.25">
      <c r="A1849">
        <v>1848</v>
      </c>
      <c r="D1849" s="5">
        <v>3</v>
      </c>
      <c r="E1849" s="4">
        <v>4</v>
      </c>
    </row>
    <row r="1850" spans="1:5" x14ac:dyDescent="0.25">
      <c r="A1850">
        <v>1849</v>
      </c>
      <c r="D1850" s="5">
        <v>3</v>
      </c>
      <c r="E1850" s="4">
        <v>4</v>
      </c>
    </row>
    <row r="1851" spans="1:5" x14ac:dyDescent="0.25">
      <c r="A1851">
        <v>1850</v>
      </c>
      <c r="D1851" s="5">
        <v>3</v>
      </c>
      <c r="E1851" s="4">
        <v>4</v>
      </c>
    </row>
    <row r="1852" spans="1:5" x14ac:dyDescent="0.25">
      <c r="A1852">
        <v>1851</v>
      </c>
      <c r="D1852" s="5">
        <v>3</v>
      </c>
      <c r="E1852" s="4">
        <v>4</v>
      </c>
    </row>
    <row r="1853" spans="1:5" x14ac:dyDescent="0.25">
      <c r="A1853">
        <v>1852</v>
      </c>
    </row>
    <row r="1854" spans="1:5" x14ac:dyDescent="0.25">
      <c r="A1854">
        <v>1853</v>
      </c>
    </row>
    <row r="1855" spans="1:5" x14ac:dyDescent="0.25">
      <c r="A1855">
        <v>1854</v>
      </c>
    </row>
    <row r="1856" spans="1:5" x14ac:dyDescent="0.25">
      <c r="A1856">
        <v>1855</v>
      </c>
    </row>
    <row r="1857" spans="1:5" x14ac:dyDescent="0.25">
      <c r="A1857">
        <v>1856</v>
      </c>
    </row>
    <row r="1858" spans="1:5" x14ac:dyDescent="0.25">
      <c r="A1858">
        <v>1857</v>
      </c>
    </row>
    <row r="1859" spans="1:5" x14ac:dyDescent="0.25">
      <c r="A1859">
        <v>1858</v>
      </c>
    </row>
    <row r="1860" spans="1:5" x14ac:dyDescent="0.25">
      <c r="A1860">
        <v>1859</v>
      </c>
      <c r="C1860" s="2">
        <v>2</v>
      </c>
    </row>
    <row r="1861" spans="1:5" x14ac:dyDescent="0.25">
      <c r="A1861">
        <v>1860</v>
      </c>
      <c r="B1861" s="3">
        <v>1</v>
      </c>
      <c r="C1861" s="2">
        <v>2</v>
      </c>
    </row>
    <row r="1862" spans="1:5" x14ac:dyDescent="0.25">
      <c r="A1862">
        <v>1861</v>
      </c>
      <c r="B1862" s="3">
        <v>1</v>
      </c>
      <c r="C1862" s="2">
        <v>2</v>
      </c>
    </row>
    <row r="1863" spans="1:5" x14ac:dyDescent="0.25">
      <c r="A1863">
        <v>1862</v>
      </c>
      <c r="B1863" s="3">
        <v>1</v>
      </c>
      <c r="C1863" s="2">
        <v>2</v>
      </c>
    </row>
    <row r="1864" spans="1:5" x14ac:dyDescent="0.25">
      <c r="A1864">
        <v>1863</v>
      </c>
      <c r="B1864" s="3">
        <v>1</v>
      </c>
      <c r="C1864" s="2">
        <v>2</v>
      </c>
    </row>
    <row r="1865" spans="1:5" x14ac:dyDescent="0.25">
      <c r="A1865">
        <v>1864</v>
      </c>
      <c r="B1865" s="3">
        <v>1</v>
      </c>
      <c r="C1865" s="2">
        <v>2</v>
      </c>
    </row>
    <row r="1866" spans="1:5" x14ac:dyDescent="0.25">
      <c r="A1866">
        <v>1865</v>
      </c>
      <c r="B1866" s="3">
        <v>1</v>
      </c>
      <c r="C1866" s="2">
        <v>2</v>
      </c>
    </row>
    <row r="1867" spans="1:5" x14ac:dyDescent="0.25">
      <c r="A1867">
        <v>1866</v>
      </c>
      <c r="B1867" s="3">
        <v>1</v>
      </c>
    </row>
    <row r="1868" spans="1:5" x14ac:dyDescent="0.25">
      <c r="A1868">
        <v>1867</v>
      </c>
    </row>
    <row r="1869" spans="1:5" x14ac:dyDescent="0.25">
      <c r="A1869">
        <v>1868</v>
      </c>
      <c r="E1869" s="4">
        <v>4</v>
      </c>
    </row>
    <row r="1870" spans="1:5" x14ac:dyDescent="0.25">
      <c r="A1870">
        <v>1869</v>
      </c>
      <c r="D1870" s="5">
        <v>3</v>
      </c>
      <c r="E1870" s="4">
        <v>4</v>
      </c>
    </row>
    <row r="1871" spans="1:5" x14ac:dyDescent="0.25">
      <c r="A1871">
        <v>1870</v>
      </c>
      <c r="D1871" s="5">
        <v>3</v>
      </c>
      <c r="E1871" s="4">
        <v>4</v>
      </c>
    </row>
    <row r="1872" spans="1:5" x14ac:dyDescent="0.25">
      <c r="A1872">
        <v>1871</v>
      </c>
      <c r="D1872" s="5">
        <v>3</v>
      </c>
      <c r="E1872" s="4">
        <v>4</v>
      </c>
    </row>
    <row r="1873" spans="1:5" x14ac:dyDescent="0.25">
      <c r="A1873">
        <v>1872</v>
      </c>
      <c r="D1873" s="5">
        <v>3</v>
      </c>
      <c r="E1873" s="4">
        <v>4</v>
      </c>
    </row>
    <row r="1874" spans="1:5" x14ac:dyDescent="0.25">
      <c r="A1874">
        <v>1873</v>
      </c>
      <c r="D1874" s="5">
        <v>3</v>
      </c>
      <c r="E1874" s="4">
        <v>4</v>
      </c>
    </row>
    <row r="1875" spans="1:5" x14ac:dyDescent="0.25">
      <c r="A1875">
        <v>1874</v>
      </c>
      <c r="D1875" s="5">
        <v>3</v>
      </c>
      <c r="E1875" s="4">
        <v>4</v>
      </c>
    </row>
    <row r="1876" spans="1:5" x14ac:dyDescent="0.25">
      <c r="A1876">
        <v>1875</v>
      </c>
      <c r="D1876" s="5">
        <v>3</v>
      </c>
      <c r="E1876" s="4">
        <v>4</v>
      </c>
    </row>
    <row r="1877" spans="1:5" x14ac:dyDescent="0.25">
      <c r="A1877">
        <v>1876</v>
      </c>
      <c r="D1877" s="5">
        <v>3</v>
      </c>
      <c r="E1877" s="4">
        <v>4</v>
      </c>
    </row>
    <row r="1878" spans="1:5" x14ac:dyDescent="0.25">
      <c r="A1878">
        <v>1877</v>
      </c>
    </row>
    <row r="1879" spans="1:5" x14ac:dyDescent="0.25">
      <c r="A1879">
        <v>1878</v>
      </c>
    </row>
    <row r="1880" spans="1:5" x14ac:dyDescent="0.25">
      <c r="A1880">
        <v>1879</v>
      </c>
    </row>
    <row r="1881" spans="1:5" x14ac:dyDescent="0.25">
      <c r="A1881">
        <v>1880</v>
      </c>
    </row>
    <row r="1882" spans="1:5" x14ac:dyDescent="0.25">
      <c r="A1882">
        <v>1881</v>
      </c>
    </row>
    <row r="1883" spans="1:5" x14ac:dyDescent="0.25">
      <c r="A1883">
        <v>1882</v>
      </c>
    </row>
    <row r="1884" spans="1:5" x14ac:dyDescent="0.25">
      <c r="A1884">
        <v>1883</v>
      </c>
      <c r="B1884" s="3">
        <v>1</v>
      </c>
      <c r="C1884" s="2">
        <v>2</v>
      </c>
    </row>
    <row r="1885" spans="1:5" x14ac:dyDescent="0.25">
      <c r="A1885">
        <v>1884</v>
      </c>
      <c r="B1885" s="3">
        <v>1</v>
      </c>
      <c r="C1885" s="2">
        <v>2</v>
      </c>
    </row>
    <row r="1886" spans="1:5" x14ac:dyDescent="0.25">
      <c r="A1886">
        <v>1885</v>
      </c>
      <c r="B1886" s="3">
        <v>1</v>
      </c>
      <c r="C1886" s="2">
        <v>2</v>
      </c>
    </row>
    <row r="1887" spans="1:5" x14ac:dyDescent="0.25">
      <c r="A1887">
        <v>1886</v>
      </c>
      <c r="B1887" s="3">
        <v>1</v>
      </c>
      <c r="C1887" s="2">
        <v>2</v>
      </c>
    </row>
    <row r="1888" spans="1:5" x14ac:dyDescent="0.25">
      <c r="A1888">
        <v>1887</v>
      </c>
      <c r="B1888" s="3">
        <v>1</v>
      </c>
      <c r="C1888" s="2">
        <v>2</v>
      </c>
    </row>
    <row r="1889" spans="1:6" x14ac:dyDescent="0.25">
      <c r="A1889">
        <v>1888</v>
      </c>
      <c r="B1889" s="3">
        <v>1</v>
      </c>
      <c r="C1889" s="2">
        <v>2</v>
      </c>
    </row>
    <row r="1890" spans="1:6" x14ac:dyDescent="0.25">
      <c r="A1890">
        <v>1889</v>
      </c>
      <c r="B1890" s="3">
        <v>1</v>
      </c>
      <c r="C1890" s="2">
        <v>2</v>
      </c>
    </row>
    <row r="1891" spans="1:6" x14ac:dyDescent="0.25">
      <c r="A1891">
        <v>1890</v>
      </c>
      <c r="B1891" s="3">
        <v>1</v>
      </c>
      <c r="C1891" s="2">
        <v>2</v>
      </c>
    </row>
    <row r="1892" spans="1:6" x14ac:dyDescent="0.25">
      <c r="A1892">
        <v>1891</v>
      </c>
      <c r="B1892" s="3">
        <v>1</v>
      </c>
    </row>
    <row r="1893" spans="1:6" x14ac:dyDescent="0.25">
      <c r="A1893">
        <v>1892</v>
      </c>
      <c r="B1893" s="3">
        <v>1</v>
      </c>
    </row>
    <row r="1894" spans="1:6" x14ac:dyDescent="0.25">
      <c r="A1894">
        <v>1893</v>
      </c>
      <c r="D1894" s="5">
        <v>3</v>
      </c>
    </row>
    <row r="1895" spans="1:6" x14ac:dyDescent="0.25">
      <c r="A1895">
        <v>1894</v>
      </c>
      <c r="D1895" s="5">
        <v>3</v>
      </c>
      <c r="F1895" t="s">
        <v>22</v>
      </c>
    </row>
    <row r="1896" spans="1:6" x14ac:dyDescent="0.25">
      <c r="A1896">
        <v>1895</v>
      </c>
    </row>
    <row r="1897" spans="1:6" x14ac:dyDescent="0.25">
      <c r="A1897">
        <v>1896</v>
      </c>
      <c r="F1897" t="s">
        <v>22</v>
      </c>
    </row>
    <row r="1898" spans="1:6" x14ac:dyDescent="0.25">
      <c r="A1898">
        <v>1897</v>
      </c>
      <c r="C1898" s="2">
        <v>2</v>
      </c>
    </row>
    <row r="1899" spans="1:6" x14ac:dyDescent="0.25">
      <c r="A1899">
        <v>1898</v>
      </c>
      <c r="C1899" s="2">
        <v>2</v>
      </c>
    </row>
    <row r="1900" spans="1:6" x14ac:dyDescent="0.25">
      <c r="A1900">
        <v>1899</v>
      </c>
      <c r="C1900" s="2">
        <v>2</v>
      </c>
    </row>
    <row r="1901" spans="1:6" x14ac:dyDescent="0.25">
      <c r="A1901">
        <v>1900</v>
      </c>
      <c r="C1901" s="2">
        <v>2</v>
      </c>
    </row>
    <row r="1902" spans="1:6" x14ac:dyDescent="0.25">
      <c r="A1902">
        <v>1901</v>
      </c>
      <c r="B1902" s="3">
        <v>1</v>
      </c>
      <c r="C1902" s="2">
        <v>2</v>
      </c>
    </row>
    <row r="1903" spans="1:6" x14ac:dyDescent="0.25">
      <c r="A1903">
        <v>1902</v>
      </c>
      <c r="B1903" s="3">
        <v>1</v>
      </c>
      <c r="C1903" s="2">
        <v>2</v>
      </c>
    </row>
    <row r="1904" spans="1:6" x14ac:dyDescent="0.25">
      <c r="A1904">
        <v>1903</v>
      </c>
      <c r="B1904" s="3">
        <v>1</v>
      </c>
      <c r="C1904" s="2">
        <v>2</v>
      </c>
    </row>
    <row r="1905" spans="1:5" x14ac:dyDescent="0.25">
      <c r="A1905">
        <v>1904</v>
      </c>
      <c r="B1905" s="3">
        <v>1</v>
      </c>
      <c r="C1905" s="2">
        <v>2</v>
      </c>
    </row>
    <row r="1906" spans="1:5" x14ac:dyDescent="0.25">
      <c r="A1906">
        <v>1905</v>
      </c>
      <c r="B1906" s="3">
        <v>1</v>
      </c>
    </row>
    <row r="1907" spans="1:5" x14ac:dyDescent="0.25">
      <c r="A1907">
        <v>1906</v>
      </c>
      <c r="B1907" s="3">
        <v>1</v>
      </c>
    </row>
    <row r="1908" spans="1:5" x14ac:dyDescent="0.25">
      <c r="A1908">
        <v>1907</v>
      </c>
      <c r="B1908" s="3">
        <v>1</v>
      </c>
    </row>
    <row r="1909" spans="1:5" x14ac:dyDescent="0.25">
      <c r="A1909">
        <v>1908</v>
      </c>
      <c r="D1909" s="5">
        <v>3</v>
      </c>
      <c r="E1909" s="4">
        <v>4</v>
      </c>
    </row>
    <row r="1910" spans="1:5" x14ac:dyDescent="0.25">
      <c r="A1910">
        <v>1909</v>
      </c>
      <c r="D1910" s="5">
        <v>3</v>
      </c>
      <c r="E1910" s="4">
        <v>4</v>
      </c>
    </row>
    <row r="1911" spans="1:5" x14ac:dyDescent="0.25">
      <c r="A1911">
        <v>1910</v>
      </c>
      <c r="D1911" s="5">
        <v>3</v>
      </c>
      <c r="E1911" s="4">
        <v>4</v>
      </c>
    </row>
    <row r="1912" spans="1:5" x14ac:dyDescent="0.25">
      <c r="A1912">
        <v>1911</v>
      </c>
      <c r="D1912" s="5">
        <v>3</v>
      </c>
      <c r="E1912" s="4">
        <v>4</v>
      </c>
    </row>
    <row r="1913" spans="1:5" x14ac:dyDescent="0.25">
      <c r="A1913">
        <v>1912</v>
      </c>
      <c r="D1913" s="5">
        <v>3</v>
      </c>
      <c r="E1913" s="4">
        <v>4</v>
      </c>
    </row>
    <row r="1914" spans="1:5" x14ac:dyDescent="0.25">
      <c r="A1914">
        <v>1913</v>
      </c>
      <c r="D1914" s="5">
        <v>3</v>
      </c>
      <c r="E1914" s="4">
        <v>4</v>
      </c>
    </row>
    <row r="1915" spans="1:5" x14ac:dyDescent="0.25">
      <c r="A1915">
        <v>1914</v>
      </c>
      <c r="D1915" s="5">
        <v>3</v>
      </c>
      <c r="E1915" s="4">
        <v>4</v>
      </c>
    </row>
    <row r="1916" spans="1:5" x14ac:dyDescent="0.25">
      <c r="A1916">
        <v>1915</v>
      </c>
      <c r="D1916" s="5">
        <v>3</v>
      </c>
      <c r="E1916" s="4">
        <v>4</v>
      </c>
    </row>
    <row r="1917" spans="1:5" x14ac:dyDescent="0.25">
      <c r="A1917">
        <v>1916</v>
      </c>
      <c r="E1917" s="4">
        <v>4</v>
      </c>
    </row>
    <row r="1918" spans="1:5" x14ac:dyDescent="0.25">
      <c r="A1918">
        <v>1917</v>
      </c>
    </row>
    <row r="1919" spans="1:5" x14ac:dyDescent="0.25">
      <c r="A1919">
        <v>1918</v>
      </c>
      <c r="C1919" s="2">
        <v>2</v>
      </c>
    </row>
    <row r="1920" spans="1:5" x14ac:dyDescent="0.25">
      <c r="A1920">
        <v>1919</v>
      </c>
      <c r="C1920" s="2">
        <v>2</v>
      </c>
    </row>
    <row r="1921" spans="1:5" x14ac:dyDescent="0.25">
      <c r="A1921">
        <v>1920</v>
      </c>
      <c r="C1921" s="2">
        <v>2</v>
      </c>
    </row>
    <row r="1922" spans="1:5" x14ac:dyDescent="0.25">
      <c r="A1922">
        <v>1921</v>
      </c>
      <c r="B1922" s="3">
        <v>1</v>
      </c>
      <c r="C1922" s="2">
        <v>2</v>
      </c>
    </row>
    <row r="1923" spans="1:5" x14ac:dyDescent="0.25">
      <c r="A1923">
        <v>1922</v>
      </c>
      <c r="B1923" s="3">
        <v>1</v>
      </c>
      <c r="C1923" s="2">
        <v>2</v>
      </c>
    </row>
    <row r="1924" spans="1:5" x14ac:dyDescent="0.25">
      <c r="A1924">
        <v>1923</v>
      </c>
      <c r="B1924" s="3">
        <v>1</v>
      </c>
      <c r="C1924" s="2">
        <v>2</v>
      </c>
    </row>
    <row r="1925" spans="1:5" x14ac:dyDescent="0.25">
      <c r="A1925">
        <v>1924</v>
      </c>
      <c r="B1925" s="3">
        <v>1</v>
      </c>
      <c r="C1925" s="2">
        <v>2</v>
      </c>
    </row>
    <row r="1926" spans="1:5" x14ac:dyDescent="0.25">
      <c r="A1926">
        <v>1925</v>
      </c>
      <c r="B1926" s="3">
        <v>1</v>
      </c>
      <c r="C1926" s="2">
        <v>2</v>
      </c>
    </row>
    <row r="1927" spans="1:5" x14ac:dyDescent="0.25">
      <c r="A1927">
        <v>1926</v>
      </c>
      <c r="B1927" s="3">
        <v>1</v>
      </c>
    </row>
    <row r="1928" spans="1:5" x14ac:dyDescent="0.25">
      <c r="A1928">
        <v>1927</v>
      </c>
      <c r="B1928" s="3">
        <v>1</v>
      </c>
    </row>
    <row r="1929" spans="1:5" x14ac:dyDescent="0.25">
      <c r="A1929">
        <v>1928</v>
      </c>
      <c r="B1929" s="3">
        <v>1</v>
      </c>
    </row>
    <row r="1930" spans="1:5" x14ac:dyDescent="0.25">
      <c r="A1930">
        <v>1929</v>
      </c>
    </row>
    <row r="1931" spans="1:5" x14ac:dyDescent="0.25">
      <c r="A1931">
        <v>1930</v>
      </c>
      <c r="D1931" s="5">
        <v>3</v>
      </c>
      <c r="E1931" s="4">
        <v>4</v>
      </c>
    </row>
    <row r="1932" spans="1:5" x14ac:dyDescent="0.25">
      <c r="A1932">
        <v>1931</v>
      </c>
      <c r="D1932" s="5">
        <v>3</v>
      </c>
      <c r="E1932" s="4">
        <v>4</v>
      </c>
    </row>
    <row r="1933" spans="1:5" x14ac:dyDescent="0.25">
      <c r="A1933">
        <v>1932</v>
      </c>
      <c r="D1933" s="5">
        <v>3</v>
      </c>
      <c r="E1933" s="4">
        <v>4</v>
      </c>
    </row>
    <row r="1934" spans="1:5" x14ac:dyDescent="0.25">
      <c r="A1934">
        <v>1933</v>
      </c>
      <c r="D1934" s="5">
        <v>3</v>
      </c>
      <c r="E1934" s="4">
        <v>4</v>
      </c>
    </row>
    <row r="1935" spans="1:5" x14ac:dyDescent="0.25">
      <c r="A1935">
        <v>1934</v>
      </c>
      <c r="D1935" s="5">
        <v>3</v>
      </c>
      <c r="E1935" s="4">
        <v>4</v>
      </c>
    </row>
    <row r="1936" spans="1:5" x14ac:dyDescent="0.25">
      <c r="A1936">
        <v>1935</v>
      </c>
      <c r="D1936" s="5">
        <v>3</v>
      </c>
      <c r="E1936" s="4">
        <v>4</v>
      </c>
    </row>
    <row r="1937" spans="1:5" x14ac:dyDescent="0.25">
      <c r="A1937">
        <v>1936</v>
      </c>
      <c r="D1937" s="5">
        <v>3</v>
      </c>
      <c r="E1937" s="4">
        <v>4</v>
      </c>
    </row>
    <row r="1938" spans="1:5" x14ac:dyDescent="0.25">
      <c r="A1938">
        <v>1937</v>
      </c>
      <c r="D1938" s="5">
        <v>3</v>
      </c>
      <c r="E1938" s="4">
        <v>4</v>
      </c>
    </row>
    <row r="1939" spans="1:5" x14ac:dyDescent="0.25">
      <c r="A1939">
        <v>1938</v>
      </c>
    </row>
    <row r="1940" spans="1:5" x14ac:dyDescent="0.25">
      <c r="A1940">
        <v>1939</v>
      </c>
    </row>
    <row r="1941" spans="1:5" x14ac:dyDescent="0.25">
      <c r="A1941">
        <v>1940</v>
      </c>
    </row>
    <row r="1942" spans="1:5" x14ac:dyDescent="0.25">
      <c r="A1942">
        <v>1941</v>
      </c>
    </row>
    <row r="1943" spans="1:5" x14ac:dyDescent="0.25">
      <c r="A1943">
        <v>1942</v>
      </c>
      <c r="C1943" s="2">
        <v>2</v>
      </c>
    </row>
    <row r="1944" spans="1:5" x14ac:dyDescent="0.25">
      <c r="A1944">
        <v>1943</v>
      </c>
      <c r="B1944" s="3">
        <v>1</v>
      </c>
      <c r="C1944" s="2">
        <v>2</v>
      </c>
    </row>
    <row r="1945" spans="1:5" x14ac:dyDescent="0.25">
      <c r="A1945">
        <v>1944</v>
      </c>
      <c r="B1945" s="3">
        <v>1</v>
      </c>
      <c r="C1945" s="2">
        <v>2</v>
      </c>
    </row>
    <row r="1946" spans="1:5" x14ac:dyDescent="0.25">
      <c r="A1946">
        <v>1945</v>
      </c>
      <c r="B1946" s="3">
        <v>1</v>
      </c>
      <c r="C1946" s="2">
        <v>2</v>
      </c>
    </row>
    <row r="1947" spans="1:5" x14ac:dyDescent="0.25">
      <c r="A1947">
        <v>1946</v>
      </c>
      <c r="B1947" s="3">
        <v>1</v>
      </c>
      <c r="C1947" s="2">
        <v>2</v>
      </c>
    </row>
    <row r="1948" spans="1:5" x14ac:dyDescent="0.25">
      <c r="A1948">
        <v>1947</v>
      </c>
      <c r="B1948" s="3">
        <v>1</v>
      </c>
      <c r="C1948" s="2">
        <v>2</v>
      </c>
    </row>
    <row r="1949" spans="1:5" x14ac:dyDescent="0.25">
      <c r="A1949">
        <v>1948</v>
      </c>
      <c r="B1949" s="3">
        <v>1</v>
      </c>
      <c r="C1949" s="2">
        <v>2</v>
      </c>
    </row>
    <row r="1950" spans="1:5" x14ac:dyDescent="0.25">
      <c r="A1950">
        <v>1949</v>
      </c>
      <c r="B1950" s="3">
        <v>1</v>
      </c>
    </row>
    <row r="1951" spans="1:5" x14ac:dyDescent="0.25">
      <c r="A1951">
        <v>1950</v>
      </c>
    </row>
    <row r="1952" spans="1:5" x14ac:dyDescent="0.25">
      <c r="A1952">
        <v>1951</v>
      </c>
      <c r="D1952" s="5">
        <v>3</v>
      </c>
    </row>
    <row r="1953" spans="1:5" x14ac:dyDescent="0.25">
      <c r="A1953">
        <v>1952</v>
      </c>
      <c r="D1953" s="5">
        <v>3</v>
      </c>
      <c r="E1953" s="4">
        <v>4</v>
      </c>
    </row>
    <row r="1954" spans="1:5" x14ac:dyDescent="0.25">
      <c r="A1954">
        <v>1953</v>
      </c>
      <c r="D1954" s="5">
        <v>3</v>
      </c>
      <c r="E1954" s="4">
        <v>4</v>
      </c>
    </row>
    <row r="1955" spans="1:5" x14ac:dyDescent="0.25">
      <c r="A1955">
        <v>1954</v>
      </c>
      <c r="D1955" s="5">
        <v>3</v>
      </c>
      <c r="E1955" s="4">
        <v>4</v>
      </c>
    </row>
    <row r="1956" spans="1:5" x14ac:dyDescent="0.25">
      <c r="A1956">
        <v>1955</v>
      </c>
      <c r="D1956" s="5">
        <v>3</v>
      </c>
      <c r="E1956" s="4">
        <v>4</v>
      </c>
    </row>
    <row r="1957" spans="1:5" x14ac:dyDescent="0.25">
      <c r="A1957">
        <v>1956</v>
      </c>
      <c r="D1957" s="5">
        <v>3</v>
      </c>
      <c r="E1957" s="4">
        <v>4</v>
      </c>
    </row>
    <row r="1958" spans="1:5" x14ac:dyDescent="0.25">
      <c r="A1958">
        <v>1957</v>
      </c>
      <c r="D1958" s="5">
        <v>3</v>
      </c>
      <c r="E1958" s="4">
        <v>4</v>
      </c>
    </row>
    <row r="1959" spans="1:5" x14ac:dyDescent="0.25">
      <c r="A1959">
        <v>1958</v>
      </c>
      <c r="D1959" s="5">
        <v>3</v>
      </c>
      <c r="E1959" s="4">
        <v>4</v>
      </c>
    </row>
    <row r="1960" spans="1:5" x14ac:dyDescent="0.25">
      <c r="A1960">
        <v>1959</v>
      </c>
      <c r="E1960" s="4">
        <v>4</v>
      </c>
    </row>
    <row r="1961" spans="1:5" x14ac:dyDescent="0.25">
      <c r="A1961">
        <v>1960</v>
      </c>
    </row>
    <row r="1962" spans="1:5" x14ac:dyDescent="0.25">
      <c r="A1962">
        <v>1961</v>
      </c>
    </row>
    <row r="1963" spans="1:5" x14ac:dyDescent="0.25">
      <c r="A1963">
        <v>1962</v>
      </c>
    </row>
    <row r="1964" spans="1:5" x14ac:dyDescent="0.25">
      <c r="A1964">
        <v>1963</v>
      </c>
      <c r="B1964" s="3">
        <v>1</v>
      </c>
    </row>
    <row r="1965" spans="1:5" x14ac:dyDescent="0.25">
      <c r="A1965">
        <v>1964</v>
      </c>
      <c r="B1965" s="3">
        <v>1</v>
      </c>
      <c r="C1965" s="2">
        <v>2</v>
      </c>
    </row>
    <row r="1966" spans="1:5" x14ac:dyDescent="0.25">
      <c r="A1966">
        <v>1965</v>
      </c>
      <c r="B1966" s="3">
        <v>1</v>
      </c>
      <c r="C1966" s="2">
        <v>2</v>
      </c>
    </row>
    <row r="1967" spans="1:5" x14ac:dyDescent="0.25">
      <c r="A1967">
        <v>1966</v>
      </c>
      <c r="B1967" s="3">
        <v>1</v>
      </c>
      <c r="C1967" s="2">
        <v>2</v>
      </c>
    </row>
    <row r="1968" spans="1:5" x14ac:dyDescent="0.25">
      <c r="A1968">
        <v>1967</v>
      </c>
      <c r="B1968" s="3">
        <v>1</v>
      </c>
      <c r="C1968" s="2">
        <v>2</v>
      </c>
    </row>
    <row r="1969" spans="1:5" x14ac:dyDescent="0.25">
      <c r="A1969">
        <v>1968</v>
      </c>
      <c r="B1969" s="3">
        <v>1</v>
      </c>
      <c r="C1969" s="2">
        <v>2</v>
      </c>
    </row>
    <row r="1970" spans="1:5" x14ac:dyDescent="0.25">
      <c r="A1970">
        <v>1969</v>
      </c>
      <c r="B1970" s="3">
        <v>1</v>
      </c>
      <c r="C1970" s="2">
        <v>2</v>
      </c>
    </row>
    <row r="1971" spans="1:5" x14ac:dyDescent="0.25">
      <c r="A1971">
        <v>1970</v>
      </c>
      <c r="C1971" s="2">
        <v>2</v>
      </c>
    </row>
    <row r="1972" spans="1:5" x14ac:dyDescent="0.25">
      <c r="A1972">
        <v>1971</v>
      </c>
      <c r="C1972" s="2">
        <v>2</v>
      </c>
      <c r="D1972" s="5">
        <v>3</v>
      </c>
      <c r="E1972" s="4">
        <v>4</v>
      </c>
    </row>
    <row r="1973" spans="1:5" x14ac:dyDescent="0.25">
      <c r="A1973">
        <v>1972</v>
      </c>
      <c r="D1973" s="5">
        <v>3</v>
      </c>
      <c r="E1973" s="4">
        <v>4</v>
      </c>
    </row>
    <row r="1974" spans="1:5" x14ac:dyDescent="0.25">
      <c r="A1974">
        <v>1973</v>
      </c>
      <c r="D1974" s="5">
        <v>3</v>
      </c>
      <c r="E1974" s="4">
        <v>4</v>
      </c>
    </row>
    <row r="1975" spans="1:5" x14ac:dyDescent="0.25">
      <c r="A1975">
        <v>1974</v>
      </c>
      <c r="D1975" s="5">
        <v>3</v>
      </c>
      <c r="E1975" s="4">
        <v>4</v>
      </c>
    </row>
    <row r="1976" spans="1:5" x14ac:dyDescent="0.25">
      <c r="A1976">
        <v>1975</v>
      </c>
      <c r="D1976" s="5">
        <v>3</v>
      </c>
      <c r="E1976" s="4">
        <v>4</v>
      </c>
    </row>
    <row r="1977" spans="1:5" x14ac:dyDescent="0.25">
      <c r="A1977">
        <v>1976</v>
      </c>
      <c r="D1977" s="5">
        <v>3</v>
      </c>
      <c r="E1977" s="4">
        <v>4</v>
      </c>
    </row>
    <row r="1978" spans="1:5" x14ac:dyDescent="0.25">
      <c r="A1978">
        <v>1977</v>
      </c>
      <c r="D1978" s="5">
        <v>3</v>
      </c>
      <c r="E1978" s="4">
        <v>4</v>
      </c>
    </row>
    <row r="1979" spans="1:5" x14ac:dyDescent="0.25">
      <c r="A1979">
        <v>1978</v>
      </c>
      <c r="D1979" s="5">
        <v>3</v>
      </c>
      <c r="E1979" s="4">
        <v>4</v>
      </c>
    </row>
    <row r="1980" spans="1:5" x14ac:dyDescent="0.25">
      <c r="A1980">
        <v>1979</v>
      </c>
    </row>
    <row r="1981" spans="1:5" x14ac:dyDescent="0.25">
      <c r="A1981">
        <v>1980</v>
      </c>
    </row>
    <row r="1982" spans="1:5" x14ac:dyDescent="0.25">
      <c r="A1982">
        <v>1981</v>
      </c>
    </row>
    <row r="1983" spans="1:5" x14ac:dyDescent="0.25">
      <c r="A1983">
        <v>1982</v>
      </c>
    </row>
    <row r="1984" spans="1:5" x14ac:dyDescent="0.25">
      <c r="A1984">
        <v>1983</v>
      </c>
    </row>
    <row r="1985" spans="1:5" x14ac:dyDescent="0.25">
      <c r="A1985">
        <v>1984</v>
      </c>
      <c r="C1985" s="2">
        <v>2</v>
      </c>
    </row>
    <row r="1986" spans="1:5" x14ac:dyDescent="0.25">
      <c r="A1986">
        <v>1985</v>
      </c>
      <c r="C1986" s="2">
        <v>2</v>
      </c>
    </row>
    <row r="1987" spans="1:5" x14ac:dyDescent="0.25">
      <c r="A1987">
        <v>1986</v>
      </c>
      <c r="C1987" s="2">
        <v>2</v>
      </c>
    </row>
    <row r="1988" spans="1:5" x14ac:dyDescent="0.25">
      <c r="A1988">
        <v>1987</v>
      </c>
      <c r="B1988" s="3">
        <v>1</v>
      </c>
      <c r="C1988" s="2">
        <v>2</v>
      </c>
    </row>
    <row r="1989" spans="1:5" x14ac:dyDescent="0.25">
      <c r="A1989">
        <v>1988</v>
      </c>
      <c r="B1989" s="3">
        <v>1</v>
      </c>
      <c r="C1989" s="2">
        <v>2</v>
      </c>
    </row>
    <row r="1990" spans="1:5" x14ac:dyDescent="0.25">
      <c r="A1990">
        <v>1989</v>
      </c>
      <c r="B1990" s="3">
        <v>1</v>
      </c>
      <c r="C1990" s="2">
        <v>2</v>
      </c>
    </row>
    <row r="1991" spans="1:5" x14ac:dyDescent="0.25">
      <c r="A1991">
        <v>1990</v>
      </c>
      <c r="B1991" s="3">
        <v>1</v>
      </c>
      <c r="C1991" s="2">
        <v>2</v>
      </c>
    </row>
    <row r="1992" spans="1:5" x14ac:dyDescent="0.25">
      <c r="A1992">
        <v>1991</v>
      </c>
      <c r="B1992" s="3">
        <v>1</v>
      </c>
    </row>
    <row r="1993" spans="1:5" x14ac:dyDescent="0.25">
      <c r="A1993">
        <v>1992</v>
      </c>
      <c r="B1993" s="3">
        <v>1</v>
      </c>
    </row>
    <row r="1994" spans="1:5" x14ac:dyDescent="0.25">
      <c r="A1994">
        <v>1993</v>
      </c>
      <c r="D1994" s="5">
        <v>3</v>
      </c>
      <c r="E1994" s="4">
        <v>4</v>
      </c>
    </row>
    <row r="1995" spans="1:5" x14ac:dyDescent="0.25">
      <c r="A1995">
        <v>1994</v>
      </c>
      <c r="D1995" s="5">
        <v>3</v>
      </c>
      <c r="E1995" s="4">
        <v>4</v>
      </c>
    </row>
    <row r="1996" spans="1:5" x14ac:dyDescent="0.25">
      <c r="A1996">
        <v>1995</v>
      </c>
      <c r="D1996" s="5">
        <v>3</v>
      </c>
      <c r="E1996" s="4">
        <v>4</v>
      </c>
    </row>
    <row r="1997" spans="1:5" x14ac:dyDescent="0.25">
      <c r="A1997">
        <v>1996</v>
      </c>
      <c r="D1997" s="5">
        <v>3</v>
      </c>
      <c r="E1997" s="4">
        <v>4</v>
      </c>
    </row>
    <row r="1998" spans="1:5" x14ac:dyDescent="0.25">
      <c r="A1998">
        <v>1997</v>
      </c>
      <c r="D1998" s="5">
        <v>3</v>
      </c>
      <c r="E1998" s="4">
        <v>4</v>
      </c>
    </row>
    <row r="1999" spans="1:5" x14ac:dyDescent="0.25">
      <c r="A1999">
        <v>1998</v>
      </c>
      <c r="D1999" s="5">
        <v>3</v>
      </c>
      <c r="E1999" s="4">
        <v>4</v>
      </c>
    </row>
    <row r="2000" spans="1:5" x14ac:dyDescent="0.25">
      <c r="A2000">
        <v>1999</v>
      </c>
      <c r="D2000" s="5">
        <v>3</v>
      </c>
      <c r="E2000" s="4">
        <v>4</v>
      </c>
    </row>
    <row r="2001" spans="1:5" x14ac:dyDescent="0.25">
      <c r="A2001">
        <v>2000</v>
      </c>
    </row>
    <row r="2002" spans="1:5" x14ac:dyDescent="0.25">
      <c r="A2002">
        <v>2001</v>
      </c>
    </row>
    <row r="2003" spans="1:5" x14ac:dyDescent="0.25">
      <c r="A2003">
        <v>2002</v>
      </c>
    </row>
    <row r="2004" spans="1:5" x14ac:dyDescent="0.25">
      <c r="A2004">
        <v>2003</v>
      </c>
    </row>
    <row r="2005" spans="1:5" x14ac:dyDescent="0.25">
      <c r="A2005">
        <v>2004</v>
      </c>
    </row>
    <row r="2006" spans="1:5" x14ac:dyDescent="0.25">
      <c r="A2006">
        <v>2005</v>
      </c>
      <c r="C2006" s="2">
        <v>2</v>
      </c>
    </row>
    <row r="2007" spans="1:5" x14ac:dyDescent="0.25">
      <c r="A2007">
        <v>2006</v>
      </c>
      <c r="C2007" s="2">
        <v>2</v>
      </c>
    </row>
    <row r="2008" spans="1:5" x14ac:dyDescent="0.25">
      <c r="A2008">
        <v>2007</v>
      </c>
      <c r="C2008" s="2">
        <v>2</v>
      </c>
    </row>
    <row r="2009" spans="1:5" x14ac:dyDescent="0.25">
      <c r="A2009">
        <v>2008</v>
      </c>
      <c r="B2009" s="3">
        <v>1</v>
      </c>
      <c r="C2009" s="2">
        <v>2</v>
      </c>
    </row>
    <row r="2010" spans="1:5" x14ac:dyDescent="0.25">
      <c r="A2010">
        <v>2009</v>
      </c>
      <c r="B2010" s="3">
        <v>1</v>
      </c>
      <c r="C2010" s="2">
        <v>2</v>
      </c>
    </row>
    <row r="2011" spans="1:5" x14ac:dyDescent="0.25">
      <c r="A2011">
        <v>2010</v>
      </c>
      <c r="B2011" s="3">
        <v>1</v>
      </c>
      <c r="C2011" s="2">
        <v>2</v>
      </c>
    </row>
    <row r="2012" spans="1:5" x14ac:dyDescent="0.25">
      <c r="A2012">
        <v>2011</v>
      </c>
      <c r="B2012" s="3">
        <v>1</v>
      </c>
      <c r="C2012" s="2">
        <v>2</v>
      </c>
    </row>
    <row r="2013" spans="1:5" x14ac:dyDescent="0.25">
      <c r="A2013">
        <v>2012</v>
      </c>
      <c r="B2013" s="3">
        <v>1</v>
      </c>
    </row>
    <row r="2014" spans="1:5" x14ac:dyDescent="0.25">
      <c r="A2014">
        <v>2013</v>
      </c>
      <c r="B2014" s="3">
        <v>1</v>
      </c>
    </row>
    <row r="2015" spans="1:5" x14ac:dyDescent="0.25">
      <c r="A2015">
        <v>2014</v>
      </c>
    </row>
    <row r="2016" spans="1:5" x14ac:dyDescent="0.25">
      <c r="A2016">
        <v>2015</v>
      </c>
      <c r="D2016" s="5">
        <v>3</v>
      </c>
      <c r="E2016" s="4">
        <v>4</v>
      </c>
    </row>
    <row r="2017" spans="1:5" x14ac:dyDescent="0.25">
      <c r="A2017">
        <v>2016</v>
      </c>
      <c r="D2017" s="5">
        <v>3</v>
      </c>
      <c r="E2017" s="4">
        <v>4</v>
      </c>
    </row>
    <row r="2018" spans="1:5" x14ac:dyDescent="0.25">
      <c r="A2018">
        <v>2017</v>
      </c>
      <c r="D2018" s="5">
        <v>3</v>
      </c>
      <c r="E2018" s="4">
        <v>4</v>
      </c>
    </row>
    <row r="2019" spans="1:5" x14ac:dyDescent="0.25">
      <c r="A2019">
        <v>2018</v>
      </c>
      <c r="D2019" s="5">
        <v>3</v>
      </c>
      <c r="E2019" s="4">
        <v>4</v>
      </c>
    </row>
    <row r="2020" spans="1:5" x14ac:dyDescent="0.25">
      <c r="A2020">
        <v>2019</v>
      </c>
      <c r="D2020" s="5">
        <v>3</v>
      </c>
      <c r="E2020" s="4">
        <v>4</v>
      </c>
    </row>
    <row r="2021" spans="1:5" x14ac:dyDescent="0.25">
      <c r="A2021">
        <v>2020</v>
      </c>
      <c r="D2021" s="5">
        <v>3</v>
      </c>
      <c r="E2021" s="4">
        <v>4</v>
      </c>
    </row>
    <row r="2022" spans="1:5" x14ac:dyDescent="0.25">
      <c r="A2022">
        <v>2021</v>
      </c>
      <c r="D2022" s="5">
        <v>3</v>
      </c>
      <c r="E2022" s="4">
        <v>4</v>
      </c>
    </row>
    <row r="2023" spans="1:5" x14ac:dyDescent="0.25">
      <c r="A2023">
        <v>2022</v>
      </c>
    </row>
    <row r="2024" spans="1:5" x14ac:dyDescent="0.25">
      <c r="A2024">
        <v>2023</v>
      </c>
      <c r="C2024" s="2">
        <v>2</v>
      </c>
    </row>
    <row r="2025" spans="1:5" x14ac:dyDescent="0.25">
      <c r="A2025">
        <v>2024</v>
      </c>
      <c r="C2025" s="2">
        <v>2</v>
      </c>
    </row>
    <row r="2026" spans="1:5" x14ac:dyDescent="0.25">
      <c r="A2026">
        <v>2025</v>
      </c>
      <c r="C2026" s="2">
        <v>2</v>
      </c>
    </row>
    <row r="2027" spans="1:5" x14ac:dyDescent="0.25">
      <c r="A2027">
        <v>2026</v>
      </c>
      <c r="C2027" s="2">
        <v>2</v>
      </c>
    </row>
    <row r="2028" spans="1:5" x14ac:dyDescent="0.25">
      <c r="A2028">
        <v>2027</v>
      </c>
      <c r="B2028" s="3">
        <v>1</v>
      </c>
      <c r="C2028" s="2">
        <v>2</v>
      </c>
    </row>
    <row r="2029" spans="1:5" x14ac:dyDescent="0.25">
      <c r="A2029">
        <v>2028</v>
      </c>
      <c r="B2029" s="3">
        <v>1</v>
      </c>
      <c r="C2029" s="2">
        <v>2</v>
      </c>
    </row>
    <row r="2030" spans="1:5" x14ac:dyDescent="0.25">
      <c r="A2030">
        <v>2029</v>
      </c>
      <c r="B2030" s="3">
        <v>1</v>
      </c>
      <c r="C2030" s="2">
        <v>2</v>
      </c>
    </row>
    <row r="2031" spans="1:5" x14ac:dyDescent="0.25">
      <c r="A2031">
        <v>2030</v>
      </c>
      <c r="B2031" s="3">
        <v>1</v>
      </c>
      <c r="C2031" s="2">
        <v>2</v>
      </c>
    </row>
    <row r="2032" spans="1:5" x14ac:dyDescent="0.25">
      <c r="A2032">
        <v>2031</v>
      </c>
      <c r="B2032" s="3">
        <v>1</v>
      </c>
      <c r="C2032" s="2">
        <v>2</v>
      </c>
    </row>
    <row r="2033" spans="1:6" x14ac:dyDescent="0.25">
      <c r="A2033">
        <v>2032</v>
      </c>
      <c r="B2033" s="3">
        <v>1</v>
      </c>
    </row>
    <row r="2034" spans="1:6" x14ac:dyDescent="0.25">
      <c r="A2034">
        <v>2033</v>
      </c>
      <c r="B2034" s="3">
        <v>1</v>
      </c>
    </row>
    <row r="2035" spans="1:6" x14ac:dyDescent="0.25">
      <c r="A2035">
        <v>2034</v>
      </c>
      <c r="B2035" s="3">
        <v>1</v>
      </c>
    </row>
    <row r="2036" spans="1:6" x14ac:dyDescent="0.25">
      <c r="A2036">
        <v>2035</v>
      </c>
      <c r="E2036" s="4">
        <v>4</v>
      </c>
    </row>
    <row r="2037" spans="1:6" x14ac:dyDescent="0.25">
      <c r="A2037">
        <v>2036</v>
      </c>
      <c r="E2037" s="4">
        <v>4</v>
      </c>
      <c r="F2037" t="s">
        <v>22</v>
      </c>
    </row>
    <row r="2038" spans="1:6" x14ac:dyDescent="0.25">
      <c r="A2038">
        <v>2037</v>
      </c>
    </row>
    <row r="2039" spans="1:6" x14ac:dyDescent="0.25">
      <c r="A2039">
        <v>2038</v>
      </c>
      <c r="F2039" t="s">
        <v>22</v>
      </c>
    </row>
    <row r="2040" spans="1:6" x14ac:dyDescent="0.25">
      <c r="A2040">
        <v>2039</v>
      </c>
      <c r="C2040" s="2">
        <v>2</v>
      </c>
    </row>
    <row r="2041" spans="1:6" x14ac:dyDescent="0.25">
      <c r="A2041">
        <v>2040</v>
      </c>
      <c r="C2041" s="2">
        <v>2</v>
      </c>
    </row>
    <row r="2042" spans="1:6" x14ac:dyDescent="0.25">
      <c r="A2042">
        <v>2041</v>
      </c>
      <c r="B2042" s="3">
        <v>1</v>
      </c>
      <c r="C2042" s="2">
        <v>2</v>
      </c>
    </row>
    <row r="2043" spans="1:6" x14ac:dyDescent="0.25">
      <c r="A2043">
        <v>2042</v>
      </c>
      <c r="B2043" s="3">
        <v>1</v>
      </c>
      <c r="C2043" s="2">
        <v>2</v>
      </c>
    </row>
    <row r="2044" spans="1:6" x14ac:dyDescent="0.25">
      <c r="A2044">
        <v>2043</v>
      </c>
      <c r="B2044" s="3">
        <v>1</v>
      </c>
      <c r="C2044" s="2">
        <v>2</v>
      </c>
    </row>
    <row r="2045" spans="1:6" x14ac:dyDescent="0.25">
      <c r="A2045">
        <v>2044</v>
      </c>
      <c r="B2045" s="3">
        <v>1</v>
      </c>
      <c r="C2045" s="2">
        <v>2</v>
      </c>
    </row>
    <row r="2046" spans="1:6" x14ac:dyDescent="0.25">
      <c r="A2046">
        <v>2045</v>
      </c>
      <c r="B2046" s="3">
        <v>1</v>
      </c>
      <c r="C2046" s="2">
        <v>2</v>
      </c>
    </row>
    <row r="2047" spans="1:6" x14ac:dyDescent="0.25">
      <c r="A2047">
        <v>2046</v>
      </c>
      <c r="B2047" s="3">
        <v>1</v>
      </c>
      <c r="C2047" s="2">
        <v>2</v>
      </c>
    </row>
    <row r="2048" spans="1:6" x14ac:dyDescent="0.25">
      <c r="A2048">
        <v>2047</v>
      </c>
      <c r="B2048" s="3">
        <v>1</v>
      </c>
      <c r="C2048" s="2">
        <v>2</v>
      </c>
    </row>
    <row r="2049" spans="1:5" x14ac:dyDescent="0.25">
      <c r="A2049">
        <v>2048</v>
      </c>
      <c r="B2049" s="3">
        <v>1</v>
      </c>
      <c r="C2049" s="2">
        <v>2</v>
      </c>
    </row>
    <row r="2050" spans="1:5" x14ac:dyDescent="0.25">
      <c r="A2050">
        <v>2049</v>
      </c>
      <c r="B2050" s="3">
        <v>1</v>
      </c>
      <c r="D2050" s="5">
        <v>3</v>
      </c>
      <c r="E2050" s="4">
        <v>4</v>
      </c>
    </row>
    <row r="2051" spans="1:5" x14ac:dyDescent="0.25">
      <c r="A2051">
        <v>2050</v>
      </c>
      <c r="B2051" s="3">
        <v>1</v>
      </c>
      <c r="D2051" s="5">
        <v>3</v>
      </c>
      <c r="E2051" s="4">
        <v>4</v>
      </c>
    </row>
    <row r="2052" spans="1:5" x14ac:dyDescent="0.25">
      <c r="A2052">
        <v>2051</v>
      </c>
      <c r="B2052" s="3">
        <v>1</v>
      </c>
      <c r="D2052" s="5">
        <v>3</v>
      </c>
      <c r="E2052" s="4">
        <v>4</v>
      </c>
    </row>
    <row r="2053" spans="1:5" x14ac:dyDescent="0.25">
      <c r="A2053">
        <v>2052</v>
      </c>
      <c r="D2053" s="5">
        <v>3</v>
      </c>
      <c r="E2053" s="4">
        <v>4</v>
      </c>
    </row>
    <row r="2054" spans="1:5" x14ac:dyDescent="0.25">
      <c r="A2054">
        <v>2053</v>
      </c>
      <c r="D2054" s="5">
        <v>3</v>
      </c>
      <c r="E2054" s="4">
        <v>4</v>
      </c>
    </row>
    <row r="2055" spans="1:5" x14ac:dyDescent="0.25">
      <c r="A2055">
        <v>2054</v>
      </c>
      <c r="D2055" s="5">
        <v>3</v>
      </c>
      <c r="E2055" s="4">
        <v>4</v>
      </c>
    </row>
    <row r="2056" spans="1:5" x14ac:dyDescent="0.25">
      <c r="A2056">
        <v>2055</v>
      </c>
      <c r="D2056" s="5">
        <v>3</v>
      </c>
      <c r="E2056" s="4">
        <v>4</v>
      </c>
    </row>
    <row r="2057" spans="1:5" x14ac:dyDescent="0.25">
      <c r="A2057">
        <v>2056</v>
      </c>
      <c r="D2057" s="5">
        <v>3</v>
      </c>
      <c r="E2057" s="4">
        <v>4</v>
      </c>
    </row>
    <row r="2058" spans="1:5" x14ac:dyDescent="0.25">
      <c r="A2058">
        <v>2057</v>
      </c>
      <c r="D2058" s="5">
        <v>3</v>
      </c>
      <c r="E2058" s="4">
        <v>4</v>
      </c>
    </row>
    <row r="2059" spans="1:5" x14ac:dyDescent="0.25">
      <c r="A2059">
        <v>2058</v>
      </c>
      <c r="D2059" s="5">
        <v>3</v>
      </c>
      <c r="E2059" s="4">
        <v>4</v>
      </c>
    </row>
    <row r="2060" spans="1:5" x14ac:dyDescent="0.25">
      <c r="A2060">
        <v>2059</v>
      </c>
    </row>
    <row r="2061" spans="1:5" x14ac:dyDescent="0.25">
      <c r="A2061">
        <v>2060</v>
      </c>
    </row>
    <row r="2062" spans="1:5" x14ac:dyDescent="0.25">
      <c r="A2062">
        <v>2061</v>
      </c>
    </row>
    <row r="2063" spans="1:5" x14ac:dyDescent="0.25">
      <c r="A2063">
        <v>2062</v>
      </c>
    </row>
    <row r="2064" spans="1:5" x14ac:dyDescent="0.25">
      <c r="A2064">
        <v>2063</v>
      </c>
    </row>
    <row r="2065" spans="1:5" x14ac:dyDescent="0.25">
      <c r="A2065">
        <v>2064</v>
      </c>
    </row>
    <row r="2066" spans="1:5" x14ac:dyDescent="0.25">
      <c r="A2066">
        <v>2065</v>
      </c>
      <c r="C2066" s="2">
        <v>2</v>
      </c>
    </row>
    <row r="2067" spans="1:5" x14ac:dyDescent="0.25">
      <c r="A2067">
        <v>2066</v>
      </c>
      <c r="B2067" s="3">
        <v>1</v>
      </c>
      <c r="C2067" s="2">
        <v>2</v>
      </c>
    </row>
    <row r="2068" spans="1:5" x14ac:dyDescent="0.25">
      <c r="A2068">
        <v>2067</v>
      </c>
      <c r="B2068" s="3">
        <v>1</v>
      </c>
      <c r="C2068" s="2">
        <v>2</v>
      </c>
    </row>
    <row r="2069" spans="1:5" x14ac:dyDescent="0.25">
      <c r="A2069">
        <v>2068</v>
      </c>
      <c r="B2069" s="3">
        <v>1</v>
      </c>
      <c r="C2069" s="2">
        <v>2</v>
      </c>
    </row>
    <row r="2070" spans="1:5" x14ac:dyDescent="0.25">
      <c r="A2070">
        <v>2069</v>
      </c>
      <c r="B2070" s="3">
        <v>1</v>
      </c>
      <c r="C2070" s="2">
        <v>2</v>
      </c>
    </row>
    <row r="2071" spans="1:5" x14ac:dyDescent="0.25">
      <c r="A2071">
        <v>2070</v>
      </c>
      <c r="B2071" s="3">
        <v>1</v>
      </c>
      <c r="C2071" s="2">
        <v>2</v>
      </c>
    </row>
    <row r="2072" spans="1:5" x14ac:dyDescent="0.25">
      <c r="A2072">
        <v>2071</v>
      </c>
      <c r="B2072" s="3">
        <v>1</v>
      </c>
      <c r="C2072" s="2">
        <v>2</v>
      </c>
    </row>
    <row r="2073" spans="1:5" x14ac:dyDescent="0.25">
      <c r="A2073">
        <v>2072</v>
      </c>
      <c r="B2073" s="3">
        <v>1</v>
      </c>
      <c r="C2073" s="2">
        <v>2</v>
      </c>
    </row>
    <row r="2074" spans="1:5" x14ac:dyDescent="0.25">
      <c r="A2074">
        <v>2073</v>
      </c>
      <c r="B2074" s="3">
        <v>1</v>
      </c>
    </row>
    <row r="2075" spans="1:5" x14ac:dyDescent="0.25">
      <c r="A2075">
        <v>2074</v>
      </c>
      <c r="D2075" s="5">
        <v>3</v>
      </c>
      <c r="E2075" s="4">
        <v>4</v>
      </c>
    </row>
    <row r="2076" spans="1:5" x14ac:dyDescent="0.25">
      <c r="A2076">
        <v>2075</v>
      </c>
      <c r="D2076" s="5">
        <v>3</v>
      </c>
      <c r="E2076" s="4">
        <v>4</v>
      </c>
    </row>
    <row r="2077" spans="1:5" x14ac:dyDescent="0.25">
      <c r="A2077">
        <v>2076</v>
      </c>
      <c r="D2077" s="5">
        <v>3</v>
      </c>
      <c r="E2077" s="4">
        <v>4</v>
      </c>
    </row>
    <row r="2078" spans="1:5" x14ac:dyDescent="0.25">
      <c r="A2078">
        <v>2077</v>
      </c>
      <c r="D2078" s="5">
        <v>3</v>
      </c>
      <c r="E2078" s="4">
        <v>4</v>
      </c>
    </row>
    <row r="2079" spans="1:5" x14ac:dyDescent="0.25">
      <c r="A2079">
        <v>2078</v>
      </c>
      <c r="D2079" s="5">
        <v>3</v>
      </c>
      <c r="E2079" s="4">
        <v>4</v>
      </c>
    </row>
    <row r="2080" spans="1:5" x14ac:dyDescent="0.25">
      <c r="A2080">
        <v>2079</v>
      </c>
      <c r="D2080" s="5">
        <v>3</v>
      </c>
      <c r="E2080" s="4">
        <v>4</v>
      </c>
    </row>
    <row r="2081" spans="1:5" x14ac:dyDescent="0.25">
      <c r="A2081">
        <v>2080</v>
      </c>
      <c r="D2081" s="5">
        <v>3</v>
      </c>
      <c r="E2081" s="4">
        <v>4</v>
      </c>
    </row>
    <row r="2082" spans="1:5" x14ac:dyDescent="0.25">
      <c r="A2082">
        <v>2081</v>
      </c>
    </row>
    <row r="2083" spans="1:5" x14ac:dyDescent="0.25">
      <c r="A2083">
        <v>2082</v>
      </c>
    </row>
    <row r="2084" spans="1:5" x14ac:dyDescent="0.25">
      <c r="A2084">
        <v>2083</v>
      </c>
    </row>
    <row r="2085" spans="1:5" x14ac:dyDescent="0.25">
      <c r="A2085">
        <v>2084</v>
      </c>
    </row>
    <row r="2086" spans="1:5" x14ac:dyDescent="0.25">
      <c r="A2086">
        <v>2085</v>
      </c>
    </row>
    <row r="2087" spans="1:5" x14ac:dyDescent="0.25">
      <c r="A2087">
        <v>2086</v>
      </c>
    </row>
    <row r="2088" spans="1:5" x14ac:dyDescent="0.25">
      <c r="A2088">
        <v>2087</v>
      </c>
    </row>
    <row r="2089" spans="1:5" x14ac:dyDescent="0.25">
      <c r="A2089">
        <v>2088</v>
      </c>
      <c r="C2089" s="2">
        <v>2</v>
      </c>
    </row>
    <row r="2090" spans="1:5" x14ac:dyDescent="0.25">
      <c r="A2090">
        <v>2089</v>
      </c>
      <c r="C2090" s="2">
        <v>2</v>
      </c>
    </row>
    <row r="2091" spans="1:5" x14ac:dyDescent="0.25">
      <c r="A2091">
        <v>2090</v>
      </c>
      <c r="B2091" s="3">
        <v>1</v>
      </c>
      <c r="C2091" s="2">
        <v>2</v>
      </c>
    </row>
    <row r="2092" spans="1:5" x14ac:dyDescent="0.25">
      <c r="A2092">
        <v>2091</v>
      </c>
      <c r="B2092" s="3">
        <v>1</v>
      </c>
      <c r="C2092" s="2">
        <v>2</v>
      </c>
    </row>
    <row r="2093" spans="1:5" x14ac:dyDescent="0.25">
      <c r="A2093">
        <v>2092</v>
      </c>
      <c r="B2093" s="3">
        <v>1</v>
      </c>
      <c r="C2093" s="2">
        <v>2</v>
      </c>
    </row>
    <row r="2094" spans="1:5" x14ac:dyDescent="0.25">
      <c r="A2094">
        <v>2093</v>
      </c>
      <c r="B2094" s="3">
        <v>1</v>
      </c>
      <c r="C2094" s="2">
        <v>2</v>
      </c>
    </row>
    <row r="2095" spans="1:5" x14ac:dyDescent="0.25">
      <c r="A2095">
        <v>2094</v>
      </c>
      <c r="B2095" s="3">
        <v>1</v>
      </c>
    </row>
    <row r="2096" spans="1:5" x14ac:dyDescent="0.25">
      <c r="A2096">
        <v>2095</v>
      </c>
      <c r="B2096" s="3">
        <v>1</v>
      </c>
    </row>
    <row r="2097" spans="1:5" x14ac:dyDescent="0.25">
      <c r="A2097">
        <v>2096</v>
      </c>
      <c r="D2097" s="5">
        <v>3</v>
      </c>
      <c r="E2097" s="4">
        <v>4</v>
      </c>
    </row>
    <row r="2098" spans="1:5" x14ac:dyDescent="0.25">
      <c r="A2098">
        <v>2097</v>
      </c>
      <c r="D2098" s="5">
        <v>3</v>
      </c>
      <c r="E2098" s="4">
        <v>4</v>
      </c>
    </row>
    <row r="2099" spans="1:5" x14ac:dyDescent="0.25">
      <c r="A2099">
        <v>2098</v>
      </c>
      <c r="D2099" s="5">
        <v>3</v>
      </c>
      <c r="E2099" s="4">
        <v>4</v>
      </c>
    </row>
    <row r="2100" spans="1:5" x14ac:dyDescent="0.25">
      <c r="A2100">
        <v>2099</v>
      </c>
      <c r="D2100" s="5">
        <v>3</v>
      </c>
      <c r="E2100" s="4">
        <v>4</v>
      </c>
    </row>
    <row r="2101" spans="1:5" x14ac:dyDescent="0.25">
      <c r="A2101">
        <v>2100</v>
      </c>
      <c r="D2101" s="5">
        <v>3</v>
      </c>
      <c r="E2101" s="4">
        <v>4</v>
      </c>
    </row>
    <row r="2102" spans="1:5" x14ac:dyDescent="0.25">
      <c r="A2102">
        <v>2101</v>
      </c>
      <c r="D2102" s="5">
        <v>3</v>
      </c>
      <c r="E2102" s="4">
        <v>4</v>
      </c>
    </row>
    <row r="2103" spans="1:5" x14ac:dyDescent="0.25">
      <c r="A2103">
        <v>2102</v>
      </c>
      <c r="D2103" s="5">
        <v>3</v>
      </c>
      <c r="E2103" s="4">
        <v>4</v>
      </c>
    </row>
    <row r="2104" spans="1:5" x14ac:dyDescent="0.25">
      <c r="A2104">
        <v>2103</v>
      </c>
    </row>
    <row r="2105" spans="1:5" x14ac:dyDescent="0.25">
      <c r="A2105">
        <v>2104</v>
      </c>
    </row>
    <row r="2106" spans="1:5" x14ac:dyDescent="0.25">
      <c r="A2106">
        <v>2105</v>
      </c>
    </row>
    <row r="2107" spans="1:5" x14ac:dyDescent="0.25">
      <c r="A2107">
        <v>2106</v>
      </c>
    </row>
    <row r="2108" spans="1:5" x14ac:dyDescent="0.25">
      <c r="A2108">
        <v>2107</v>
      </c>
    </row>
    <row r="2109" spans="1:5" x14ac:dyDescent="0.25">
      <c r="A2109">
        <v>2108</v>
      </c>
    </row>
    <row r="2110" spans="1:5" x14ac:dyDescent="0.25">
      <c r="A2110">
        <v>2109</v>
      </c>
    </row>
    <row r="2111" spans="1:5" x14ac:dyDescent="0.25">
      <c r="A2111">
        <v>2110</v>
      </c>
    </row>
    <row r="2112" spans="1:5" x14ac:dyDescent="0.25">
      <c r="A2112">
        <v>2111</v>
      </c>
    </row>
    <row r="2113" spans="1:5" x14ac:dyDescent="0.25">
      <c r="A2113">
        <v>2112</v>
      </c>
      <c r="B2113" s="3">
        <v>1</v>
      </c>
    </row>
    <row r="2114" spans="1:5" x14ac:dyDescent="0.25">
      <c r="A2114">
        <v>2113</v>
      </c>
      <c r="B2114" s="3">
        <v>1</v>
      </c>
      <c r="C2114" s="2">
        <v>2</v>
      </c>
    </row>
    <row r="2115" spans="1:5" x14ac:dyDescent="0.25">
      <c r="A2115">
        <v>2114</v>
      </c>
      <c r="B2115" s="3">
        <v>1</v>
      </c>
      <c r="C2115" s="2">
        <v>2</v>
      </c>
    </row>
    <row r="2116" spans="1:5" x14ac:dyDescent="0.25">
      <c r="A2116">
        <v>2115</v>
      </c>
      <c r="B2116" s="3">
        <v>1</v>
      </c>
      <c r="C2116" s="2">
        <v>2</v>
      </c>
    </row>
    <row r="2117" spans="1:5" x14ac:dyDescent="0.25">
      <c r="A2117">
        <v>2116</v>
      </c>
      <c r="B2117" s="3">
        <v>1</v>
      </c>
      <c r="C2117" s="2">
        <v>2</v>
      </c>
    </row>
    <row r="2118" spans="1:5" x14ac:dyDescent="0.25">
      <c r="A2118">
        <v>2117</v>
      </c>
      <c r="C2118" s="2">
        <v>2</v>
      </c>
    </row>
    <row r="2119" spans="1:5" x14ac:dyDescent="0.25">
      <c r="A2119">
        <v>2118</v>
      </c>
      <c r="C2119" s="2">
        <v>2</v>
      </c>
    </row>
    <row r="2120" spans="1:5" x14ac:dyDescent="0.25">
      <c r="A2120">
        <v>2119</v>
      </c>
      <c r="D2120" s="5">
        <v>3</v>
      </c>
      <c r="E2120" s="4">
        <v>4</v>
      </c>
    </row>
    <row r="2121" spans="1:5" x14ac:dyDescent="0.25">
      <c r="A2121">
        <v>2120</v>
      </c>
      <c r="D2121" s="5">
        <v>3</v>
      </c>
      <c r="E2121" s="4">
        <v>4</v>
      </c>
    </row>
    <row r="2122" spans="1:5" x14ac:dyDescent="0.25">
      <c r="A2122">
        <v>2121</v>
      </c>
      <c r="D2122" s="5">
        <v>3</v>
      </c>
      <c r="E2122" s="4">
        <v>4</v>
      </c>
    </row>
    <row r="2123" spans="1:5" x14ac:dyDescent="0.25">
      <c r="A2123">
        <v>2122</v>
      </c>
      <c r="D2123" s="5">
        <v>3</v>
      </c>
      <c r="E2123" s="4">
        <v>4</v>
      </c>
    </row>
    <row r="2124" spans="1:5" x14ac:dyDescent="0.25">
      <c r="A2124">
        <v>2123</v>
      </c>
      <c r="D2124" s="5">
        <v>3</v>
      </c>
      <c r="E2124" s="4">
        <v>4</v>
      </c>
    </row>
    <row r="2125" spans="1:5" x14ac:dyDescent="0.25">
      <c r="A2125">
        <v>2124</v>
      </c>
      <c r="D2125" s="5">
        <v>3</v>
      </c>
      <c r="E2125" s="4">
        <v>4</v>
      </c>
    </row>
    <row r="2126" spans="1:5" x14ac:dyDescent="0.25">
      <c r="A2126">
        <v>2125</v>
      </c>
    </row>
    <row r="2127" spans="1:5" x14ac:dyDescent="0.25">
      <c r="A2127">
        <v>2126</v>
      </c>
    </row>
    <row r="2128" spans="1:5" x14ac:dyDescent="0.25">
      <c r="A2128">
        <v>2127</v>
      </c>
    </row>
    <row r="2129" spans="1:5" x14ac:dyDescent="0.25">
      <c r="A2129">
        <v>2128</v>
      </c>
    </row>
    <row r="2130" spans="1:5" x14ac:dyDescent="0.25">
      <c r="A2130">
        <v>2129</v>
      </c>
    </row>
    <row r="2131" spans="1:5" x14ac:dyDescent="0.25">
      <c r="A2131">
        <v>2130</v>
      </c>
    </row>
    <row r="2132" spans="1:5" x14ac:dyDescent="0.25">
      <c r="A2132">
        <v>2131</v>
      </c>
    </row>
    <row r="2133" spans="1:5" x14ac:dyDescent="0.25">
      <c r="A2133">
        <v>2132</v>
      </c>
    </row>
    <row r="2134" spans="1:5" x14ac:dyDescent="0.25">
      <c r="A2134">
        <v>2133</v>
      </c>
    </row>
    <row r="2135" spans="1:5" x14ac:dyDescent="0.25">
      <c r="A2135">
        <v>2134</v>
      </c>
      <c r="C2135" s="2">
        <v>2</v>
      </c>
    </row>
    <row r="2136" spans="1:5" x14ac:dyDescent="0.25">
      <c r="A2136">
        <v>2135</v>
      </c>
      <c r="C2136" s="2">
        <v>2</v>
      </c>
    </row>
    <row r="2137" spans="1:5" x14ac:dyDescent="0.25">
      <c r="A2137">
        <v>2136</v>
      </c>
      <c r="B2137" s="3">
        <v>1</v>
      </c>
      <c r="C2137" s="2">
        <v>2</v>
      </c>
    </row>
    <row r="2138" spans="1:5" x14ac:dyDescent="0.25">
      <c r="A2138">
        <v>2137</v>
      </c>
      <c r="B2138" s="3">
        <v>1</v>
      </c>
      <c r="C2138" s="2">
        <v>2</v>
      </c>
    </row>
    <row r="2139" spans="1:5" x14ac:dyDescent="0.25">
      <c r="A2139">
        <v>2138</v>
      </c>
      <c r="B2139" s="3">
        <v>1</v>
      </c>
      <c r="C2139" s="2">
        <v>2</v>
      </c>
    </row>
    <row r="2140" spans="1:5" x14ac:dyDescent="0.25">
      <c r="A2140">
        <v>2139</v>
      </c>
      <c r="B2140" s="3">
        <v>1</v>
      </c>
      <c r="C2140" s="2">
        <v>2</v>
      </c>
    </row>
    <row r="2141" spans="1:5" x14ac:dyDescent="0.25">
      <c r="A2141">
        <v>2140</v>
      </c>
      <c r="B2141" s="3">
        <v>1</v>
      </c>
    </row>
    <row r="2142" spans="1:5" x14ac:dyDescent="0.25">
      <c r="A2142">
        <v>2141</v>
      </c>
      <c r="B2142" s="3">
        <v>1</v>
      </c>
      <c r="D2142" s="5">
        <v>3</v>
      </c>
      <c r="E2142" s="4">
        <v>4</v>
      </c>
    </row>
    <row r="2143" spans="1:5" x14ac:dyDescent="0.25">
      <c r="A2143">
        <v>2142</v>
      </c>
      <c r="D2143" s="5">
        <v>3</v>
      </c>
      <c r="E2143" s="4">
        <v>4</v>
      </c>
    </row>
    <row r="2144" spans="1:5" x14ac:dyDescent="0.25">
      <c r="A2144">
        <v>2143</v>
      </c>
      <c r="D2144" s="5">
        <v>3</v>
      </c>
      <c r="E2144" s="4">
        <v>4</v>
      </c>
    </row>
    <row r="2145" spans="1:5" x14ac:dyDescent="0.25">
      <c r="A2145">
        <v>2144</v>
      </c>
      <c r="D2145" s="5">
        <v>3</v>
      </c>
      <c r="E2145" s="4">
        <v>4</v>
      </c>
    </row>
    <row r="2146" spans="1:5" x14ac:dyDescent="0.25">
      <c r="A2146">
        <v>2145</v>
      </c>
      <c r="D2146" s="5">
        <v>3</v>
      </c>
      <c r="E2146" s="4">
        <v>4</v>
      </c>
    </row>
    <row r="2147" spans="1:5" x14ac:dyDescent="0.25">
      <c r="A2147">
        <v>2146</v>
      </c>
      <c r="D2147" s="5">
        <v>3</v>
      </c>
      <c r="E2147" s="4">
        <v>4</v>
      </c>
    </row>
    <row r="2148" spans="1:5" x14ac:dyDescent="0.25">
      <c r="A2148">
        <v>2147</v>
      </c>
      <c r="D2148" s="5">
        <v>3</v>
      </c>
      <c r="E2148" s="4">
        <v>4</v>
      </c>
    </row>
    <row r="2149" spans="1:5" x14ac:dyDescent="0.25">
      <c r="A2149">
        <v>2148</v>
      </c>
    </row>
    <row r="2150" spans="1:5" x14ac:dyDescent="0.25">
      <c r="A2150">
        <v>2149</v>
      </c>
    </row>
    <row r="2151" spans="1:5" x14ac:dyDescent="0.25">
      <c r="A2151">
        <v>2150</v>
      </c>
    </row>
    <row r="2152" spans="1:5" x14ac:dyDescent="0.25">
      <c r="A2152">
        <v>2151</v>
      </c>
    </row>
    <row r="2153" spans="1:5" x14ac:dyDescent="0.25">
      <c r="A2153">
        <v>2152</v>
      </c>
    </row>
    <row r="2154" spans="1:5" x14ac:dyDescent="0.25">
      <c r="A2154">
        <v>2153</v>
      </c>
    </row>
    <row r="2155" spans="1:5" x14ac:dyDescent="0.25">
      <c r="A2155">
        <v>2154</v>
      </c>
      <c r="C2155" s="2">
        <v>2</v>
      </c>
    </row>
    <row r="2156" spans="1:5" x14ac:dyDescent="0.25">
      <c r="A2156">
        <v>2155</v>
      </c>
      <c r="C2156" s="2">
        <v>2</v>
      </c>
    </row>
    <row r="2157" spans="1:5" x14ac:dyDescent="0.25">
      <c r="A2157">
        <v>2156</v>
      </c>
      <c r="C2157" s="2">
        <v>2</v>
      </c>
    </row>
    <row r="2158" spans="1:5" x14ac:dyDescent="0.25">
      <c r="A2158">
        <v>2157</v>
      </c>
      <c r="B2158" s="3">
        <v>1</v>
      </c>
      <c r="C2158" s="2">
        <v>2</v>
      </c>
    </row>
    <row r="2159" spans="1:5" x14ac:dyDescent="0.25">
      <c r="A2159">
        <v>2158</v>
      </c>
      <c r="B2159" s="3">
        <v>1</v>
      </c>
      <c r="C2159" s="2">
        <v>2</v>
      </c>
    </row>
    <row r="2160" spans="1:5" x14ac:dyDescent="0.25">
      <c r="A2160">
        <v>2159</v>
      </c>
      <c r="B2160" s="3">
        <v>1</v>
      </c>
      <c r="C2160" s="2">
        <v>2</v>
      </c>
    </row>
    <row r="2161" spans="1:5" x14ac:dyDescent="0.25">
      <c r="A2161">
        <v>2160</v>
      </c>
      <c r="B2161" s="3">
        <v>1</v>
      </c>
    </row>
    <row r="2162" spans="1:5" x14ac:dyDescent="0.25">
      <c r="A2162">
        <v>2161</v>
      </c>
      <c r="B2162" s="3">
        <v>1</v>
      </c>
    </row>
    <row r="2163" spans="1:5" x14ac:dyDescent="0.25">
      <c r="A2163">
        <v>2162</v>
      </c>
      <c r="B2163" s="3">
        <v>1</v>
      </c>
    </row>
    <row r="2164" spans="1:5" x14ac:dyDescent="0.25">
      <c r="A2164">
        <v>2163</v>
      </c>
    </row>
    <row r="2165" spans="1:5" x14ac:dyDescent="0.25">
      <c r="A2165">
        <v>2164</v>
      </c>
      <c r="E2165" s="4">
        <v>4</v>
      </c>
    </row>
    <row r="2166" spans="1:5" x14ac:dyDescent="0.25">
      <c r="A2166">
        <v>2165</v>
      </c>
      <c r="E2166" s="4">
        <v>4</v>
      </c>
    </row>
    <row r="2167" spans="1:5" x14ac:dyDescent="0.25">
      <c r="A2167">
        <v>2166</v>
      </c>
      <c r="D2167" s="5">
        <v>3</v>
      </c>
      <c r="E2167" s="4">
        <v>4</v>
      </c>
    </row>
    <row r="2168" spans="1:5" x14ac:dyDescent="0.25">
      <c r="A2168">
        <v>2167</v>
      </c>
      <c r="D2168" s="5">
        <v>3</v>
      </c>
      <c r="E2168" s="4">
        <v>4</v>
      </c>
    </row>
    <row r="2169" spans="1:5" x14ac:dyDescent="0.25">
      <c r="A2169">
        <v>2168</v>
      </c>
      <c r="D2169" s="5">
        <v>3</v>
      </c>
      <c r="E2169" s="4">
        <v>4</v>
      </c>
    </row>
    <row r="2170" spans="1:5" x14ac:dyDescent="0.25">
      <c r="A2170">
        <v>2169</v>
      </c>
      <c r="D2170" s="5">
        <v>3</v>
      </c>
      <c r="E2170" s="4">
        <v>4</v>
      </c>
    </row>
    <row r="2171" spans="1:5" x14ac:dyDescent="0.25">
      <c r="A2171">
        <v>2170</v>
      </c>
      <c r="D2171" s="5">
        <v>3</v>
      </c>
      <c r="E2171" s="4">
        <v>4</v>
      </c>
    </row>
    <row r="2172" spans="1:5" x14ac:dyDescent="0.25">
      <c r="A2172">
        <v>2171</v>
      </c>
      <c r="D2172" s="5">
        <v>3</v>
      </c>
      <c r="E2172" s="4">
        <v>4</v>
      </c>
    </row>
    <row r="2173" spans="1:5" x14ac:dyDescent="0.25">
      <c r="A2173">
        <v>2172</v>
      </c>
    </row>
    <row r="2174" spans="1:5" x14ac:dyDescent="0.25">
      <c r="A2174">
        <v>2173</v>
      </c>
    </row>
    <row r="2175" spans="1:5" x14ac:dyDescent="0.25">
      <c r="A2175">
        <v>2174</v>
      </c>
      <c r="C2175" s="2">
        <v>2</v>
      </c>
    </row>
    <row r="2176" spans="1:5" x14ac:dyDescent="0.25">
      <c r="A2176">
        <v>2175</v>
      </c>
      <c r="C2176" s="2">
        <v>2</v>
      </c>
    </row>
    <row r="2177" spans="1:5" x14ac:dyDescent="0.25">
      <c r="A2177">
        <v>2176</v>
      </c>
      <c r="B2177" s="3">
        <v>1</v>
      </c>
      <c r="C2177" s="2">
        <v>2</v>
      </c>
    </row>
    <row r="2178" spans="1:5" x14ac:dyDescent="0.25">
      <c r="A2178">
        <v>2177</v>
      </c>
      <c r="B2178" s="3">
        <v>1</v>
      </c>
      <c r="C2178" s="2">
        <v>2</v>
      </c>
    </row>
    <row r="2179" spans="1:5" x14ac:dyDescent="0.25">
      <c r="A2179">
        <v>2178</v>
      </c>
      <c r="B2179" s="3">
        <v>1</v>
      </c>
      <c r="C2179" s="2">
        <v>2</v>
      </c>
    </row>
    <row r="2180" spans="1:5" x14ac:dyDescent="0.25">
      <c r="A2180">
        <v>2179</v>
      </c>
      <c r="B2180" s="3">
        <v>1</v>
      </c>
      <c r="C2180" s="2">
        <v>2</v>
      </c>
    </row>
    <row r="2181" spans="1:5" x14ac:dyDescent="0.25">
      <c r="A2181">
        <v>2180</v>
      </c>
      <c r="B2181" s="3">
        <v>1</v>
      </c>
      <c r="C2181" s="2">
        <v>2</v>
      </c>
    </row>
    <row r="2182" spans="1:5" x14ac:dyDescent="0.25">
      <c r="A2182">
        <v>2181</v>
      </c>
      <c r="B2182" s="3">
        <v>1</v>
      </c>
      <c r="C2182" s="2">
        <v>2</v>
      </c>
    </row>
    <row r="2183" spans="1:5" x14ac:dyDescent="0.25">
      <c r="A2183">
        <v>2182</v>
      </c>
      <c r="B2183" s="3">
        <v>1</v>
      </c>
      <c r="C2183" s="2">
        <v>2</v>
      </c>
    </row>
    <row r="2184" spans="1:5" x14ac:dyDescent="0.25">
      <c r="A2184">
        <v>2183</v>
      </c>
      <c r="B2184" s="3">
        <v>1</v>
      </c>
      <c r="C2184" s="2">
        <v>2</v>
      </c>
    </row>
    <row r="2185" spans="1:5" x14ac:dyDescent="0.25">
      <c r="A2185">
        <v>2184</v>
      </c>
      <c r="B2185" s="3">
        <v>1</v>
      </c>
    </row>
    <row r="2186" spans="1:5" x14ac:dyDescent="0.25">
      <c r="A2186">
        <v>2185</v>
      </c>
      <c r="E2186" s="4">
        <v>4</v>
      </c>
    </row>
    <row r="2187" spans="1:5" x14ac:dyDescent="0.25">
      <c r="A2187">
        <v>2186</v>
      </c>
      <c r="E2187" s="4">
        <v>4</v>
      </c>
    </row>
    <row r="2188" spans="1:5" x14ac:dyDescent="0.25">
      <c r="A2188">
        <v>2187</v>
      </c>
      <c r="D2188" s="5">
        <v>3</v>
      </c>
      <c r="E2188" s="4">
        <v>4</v>
      </c>
    </row>
    <row r="2189" spans="1:5" x14ac:dyDescent="0.25">
      <c r="A2189">
        <v>2188</v>
      </c>
      <c r="D2189" s="5">
        <v>3</v>
      </c>
      <c r="E2189" s="4">
        <v>4</v>
      </c>
    </row>
    <row r="2190" spans="1:5" x14ac:dyDescent="0.25">
      <c r="A2190">
        <v>2189</v>
      </c>
      <c r="D2190" s="5">
        <v>3</v>
      </c>
      <c r="E2190" s="4">
        <v>4</v>
      </c>
    </row>
    <row r="2191" spans="1:5" x14ac:dyDescent="0.25">
      <c r="A2191">
        <v>2190</v>
      </c>
      <c r="D2191" s="5">
        <v>3</v>
      </c>
      <c r="E2191" s="4">
        <v>4</v>
      </c>
    </row>
    <row r="2192" spans="1:5" x14ac:dyDescent="0.25">
      <c r="A2192">
        <v>2191</v>
      </c>
      <c r="D2192" s="5">
        <v>3</v>
      </c>
      <c r="E2192" s="4">
        <v>4</v>
      </c>
    </row>
    <row r="2193" spans="1:5" x14ac:dyDescent="0.25">
      <c r="A2193">
        <v>2192</v>
      </c>
      <c r="D2193" s="5">
        <v>3</v>
      </c>
      <c r="E2193" s="4">
        <v>4</v>
      </c>
    </row>
    <row r="2194" spans="1:5" x14ac:dyDescent="0.25">
      <c r="A2194">
        <v>2193</v>
      </c>
      <c r="D2194" s="5">
        <v>3</v>
      </c>
      <c r="E2194" s="4">
        <v>4</v>
      </c>
    </row>
    <row r="2195" spans="1:5" x14ac:dyDescent="0.25">
      <c r="A2195">
        <v>2194</v>
      </c>
      <c r="D2195" s="5">
        <v>3</v>
      </c>
      <c r="E2195" s="4">
        <v>4</v>
      </c>
    </row>
    <row r="2196" spans="1:5" x14ac:dyDescent="0.25">
      <c r="A2196">
        <v>2195</v>
      </c>
      <c r="D2196" s="5">
        <v>3</v>
      </c>
      <c r="E2196" s="4">
        <v>4</v>
      </c>
    </row>
    <row r="2197" spans="1:5" x14ac:dyDescent="0.25">
      <c r="A2197">
        <v>2196</v>
      </c>
      <c r="D2197" s="5">
        <v>3</v>
      </c>
    </row>
    <row r="2198" spans="1:5" x14ac:dyDescent="0.25">
      <c r="A2198">
        <v>2197</v>
      </c>
    </row>
    <row r="2199" spans="1:5" x14ac:dyDescent="0.25">
      <c r="A2199">
        <v>2198</v>
      </c>
      <c r="C2199" s="2">
        <v>2</v>
      </c>
    </row>
    <row r="2200" spans="1:5" x14ac:dyDescent="0.25">
      <c r="A2200">
        <v>2199</v>
      </c>
      <c r="C2200" s="2">
        <v>2</v>
      </c>
    </row>
    <row r="2201" spans="1:5" x14ac:dyDescent="0.25">
      <c r="A2201">
        <v>2200</v>
      </c>
      <c r="B2201" s="3">
        <v>1</v>
      </c>
      <c r="C2201" s="2">
        <v>2</v>
      </c>
    </row>
    <row r="2202" spans="1:5" x14ac:dyDescent="0.25">
      <c r="A2202">
        <v>2201</v>
      </c>
      <c r="B2202" s="3">
        <v>1</v>
      </c>
      <c r="C2202" s="2">
        <v>2</v>
      </c>
    </row>
    <row r="2203" spans="1:5" x14ac:dyDescent="0.25">
      <c r="A2203">
        <v>2202</v>
      </c>
      <c r="B2203" s="3">
        <v>1</v>
      </c>
      <c r="C2203" s="2">
        <v>2</v>
      </c>
    </row>
    <row r="2204" spans="1:5" x14ac:dyDescent="0.25">
      <c r="A2204">
        <v>2203</v>
      </c>
      <c r="B2204" s="3">
        <v>1</v>
      </c>
      <c r="C2204" s="2">
        <v>2</v>
      </c>
    </row>
    <row r="2205" spans="1:5" x14ac:dyDescent="0.25">
      <c r="A2205">
        <v>2204</v>
      </c>
      <c r="B2205" s="3">
        <v>1</v>
      </c>
      <c r="C2205" s="2">
        <v>2</v>
      </c>
    </row>
    <row r="2206" spans="1:5" x14ac:dyDescent="0.25">
      <c r="A2206">
        <v>2205</v>
      </c>
      <c r="B2206" s="3">
        <v>1</v>
      </c>
      <c r="C2206" s="2">
        <v>2</v>
      </c>
    </row>
    <row r="2207" spans="1:5" x14ac:dyDescent="0.25">
      <c r="A2207">
        <v>2206</v>
      </c>
      <c r="B2207" s="3">
        <v>1</v>
      </c>
      <c r="C2207" s="2">
        <v>2</v>
      </c>
    </row>
    <row r="2208" spans="1:5" x14ac:dyDescent="0.25">
      <c r="A2208">
        <v>2207</v>
      </c>
      <c r="B2208" s="3">
        <v>1</v>
      </c>
      <c r="C2208" s="2">
        <v>2</v>
      </c>
    </row>
    <row r="2209" spans="1:6" x14ac:dyDescent="0.25">
      <c r="A2209">
        <v>2208</v>
      </c>
      <c r="B2209" s="3">
        <v>1</v>
      </c>
      <c r="C2209" s="2">
        <v>2</v>
      </c>
    </row>
    <row r="2210" spans="1:6" x14ac:dyDescent="0.25">
      <c r="A2210">
        <v>2209</v>
      </c>
      <c r="B2210" s="3">
        <v>1</v>
      </c>
    </row>
    <row r="2211" spans="1:6" x14ac:dyDescent="0.25">
      <c r="A2211">
        <v>2210</v>
      </c>
      <c r="F2211" t="s">
        <v>22</v>
      </c>
    </row>
    <row r="2212" spans="1:6" x14ac:dyDescent="0.25">
      <c r="A2212">
        <v>2211</v>
      </c>
    </row>
    <row r="2213" spans="1:6" x14ac:dyDescent="0.25">
      <c r="A2213">
        <v>2212</v>
      </c>
      <c r="F2213" t="s">
        <v>22</v>
      </c>
    </row>
    <row r="2214" spans="1:6" x14ac:dyDescent="0.25">
      <c r="A2214">
        <v>2213</v>
      </c>
      <c r="C2214" s="2">
        <v>2</v>
      </c>
    </row>
    <row r="2215" spans="1:6" x14ac:dyDescent="0.25">
      <c r="A2215">
        <v>2214</v>
      </c>
      <c r="C2215" s="2">
        <v>2</v>
      </c>
    </row>
    <row r="2216" spans="1:6" x14ac:dyDescent="0.25">
      <c r="A2216">
        <v>2215</v>
      </c>
      <c r="C2216" s="2">
        <v>2</v>
      </c>
    </row>
    <row r="2217" spans="1:6" x14ac:dyDescent="0.25">
      <c r="A2217">
        <v>2216</v>
      </c>
      <c r="B2217" s="3">
        <v>1</v>
      </c>
      <c r="C2217" s="2">
        <v>2</v>
      </c>
    </row>
    <row r="2218" spans="1:6" x14ac:dyDescent="0.25">
      <c r="A2218">
        <v>2217</v>
      </c>
      <c r="B2218" s="3">
        <v>1</v>
      </c>
      <c r="C2218" s="2">
        <v>2</v>
      </c>
    </row>
    <row r="2219" spans="1:6" x14ac:dyDescent="0.25">
      <c r="A2219">
        <v>2218</v>
      </c>
      <c r="B2219" s="3">
        <v>1</v>
      </c>
      <c r="C2219" s="2">
        <v>2</v>
      </c>
    </row>
    <row r="2220" spans="1:6" x14ac:dyDescent="0.25">
      <c r="A2220">
        <v>2219</v>
      </c>
      <c r="B2220" s="3">
        <v>1</v>
      </c>
      <c r="C2220" s="2">
        <v>2</v>
      </c>
    </row>
    <row r="2221" spans="1:6" x14ac:dyDescent="0.25">
      <c r="A2221">
        <v>2220</v>
      </c>
      <c r="B2221" s="3">
        <v>1</v>
      </c>
    </row>
    <row r="2222" spans="1:6" x14ac:dyDescent="0.25">
      <c r="A2222">
        <v>2221</v>
      </c>
      <c r="B2222" s="3">
        <v>1</v>
      </c>
    </row>
    <row r="2223" spans="1:6" x14ac:dyDescent="0.25">
      <c r="A2223">
        <v>2222</v>
      </c>
      <c r="D2223" s="5">
        <v>3</v>
      </c>
      <c r="E2223" s="4">
        <v>4</v>
      </c>
    </row>
    <row r="2224" spans="1:6" x14ac:dyDescent="0.25">
      <c r="A2224">
        <v>2223</v>
      </c>
      <c r="D2224" s="5">
        <v>3</v>
      </c>
      <c r="E2224" s="4">
        <v>4</v>
      </c>
    </row>
    <row r="2225" spans="1:5" x14ac:dyDescent="0.25">
      <c r="A2225">
        <v>2224</v>
      </c>
      <c r="D2225" s="5">
        <v>3</v>
      </c>
      <c r="E2225" s="4">
        <v>4</v>
      </c>
    </row>
    <row r="2226" spans="1:5" x14ac:dyDescent="0.25">
      <c r="A2226">
        <v>2225</v>
      </c>
      <c r="D2226" s="5">
        <v>3</v>
      </c>
      <c r="E2226" s="4">
        <v>4</v>
      </c>
    </row>
    <row r="2227" spans="1:5" x14ac:dyDescent="0.25">
      <c r="A2227">
        <v>2226</v>
      </c>
      <c r="D2227" s="5">
        <v>3</v>
      </c>
      <c r="E2227" s="4">
        <v>4</v>
      </c>
    </row>
    <row r="2228" spans="1:5" x14ac:dyDescent="0.25">
      <c r="A2228">
        <v>2227</v>
      </c>
      <c r="D2228" s="5">
        <v>3</v>
      </c>
      <c r="E2228" s="4">
        <v>4</v>
      </c>
    </row>
    <row r="2229" spans="1:5" x14ac:dyDescent="0.25">
      <c r="A2229">
        <v>2228</v>
      </c>
      <c r="D2229" s="5">
        <v>3</v>
      </c>
      <c r="E2229" s="4">
        <v>4</v>
      </c>
    </row>
    <row r="2230" spans="1:5" x14ac:dyDescent="0.25">
      <c r="A2230">
        <v>2229</v>
      </c>
      <c r="E2230" s="4">
        <v>4</v>
      </c>
    </row>
    <row r="2231" spans="1:5" x14ac:dyDescent="0.25">
      <c r="A2231">
        <v>2230</v>
      </c>
    </row>
    <row r="2232" spans="1:5" x14ac:dyDescent="0.25">
      <c r="A2232">
        <v>2231</v>
      </c>
    </row>
    <row r="2233" spans="1:5" x14ac:dyDescent="0.25">
      <c r="A2233">
        <v>2232</v>
      </c>
      <c r="C2233" s="2">
        <v>2</v>
      </c>
    </row>
    <row r="2234" spans="1:5" x14ac:dyDescent="0.25">
      <c r="A2234">
        <v>2233</v>
      </c>
      <c r="B2234" s="3">
        <v>1</v>
      </c>
      <c r="C2234" s="2">
        <v>2</v>
      </c>
    </row>
    <row r="2235" spans="1:5" x14ac:dyDescent="0.25">
      <c r="A2235">
        <v>2234</v>
      </c>
      <c r="B2235" s="3">
        <v>1</v>
      </c>
      <c r="C2235" s="2">
        <v>2</v>
      </c>
    </row>
    <row r="2236" spans="1:5" x14ac:dyDescent="0.25">
      <c r="A2236">
        <v>2235</v>
      </c>
      <c r="B2236" s="3">
        <v>1</v>
      </c>
      <c r="C2236" s="2">
        <v>2</v>
      </c>
    </row>
    <row r="2237" spans="1:5" x14ac:dyDescent="0.25">
      <c r="A2237">
        <v>2236</v>
      </c>
      <c r="B2237" s="3">
        <v>1</v>
      </c>
      <c r="C2237" s="2">
        <v>2</v>
      </c>
    </row>
    <row r="2238" spans="1:5" x14ac:dyDescent="0.25">
      <c r="A2238">
        <v>2237</v>
      </c>
      <c r="B2238" s="3">
        <v>1</v>
      </c>
      <c r="C2238" s="2">
        <v>2</v>
      </c>
    </row>
    <row r="2239" spans="1:5" x14ac:dyDescent="0.25">
      <c r="A2239">
        <v>2238</v>
      </c>
      <c r="B2239" s="3">
        <v>1</v>
      </c>
      <c r="C2239" s="2">
        <v>2</v>
      </c>
    </row>
    <row r="2240" spans="1:5" x14ac:dyDescent="0.25">
      <c r="A2240">
        <v>2239</v>
      </c>
      <c r="B2240" s="3">
        <v>1</v>
      </c>
      <c r="C2240" s="2">
        <v>2</v>
      </c>
    </row>
    <row r="2241" spans="1:5" x14ac:dyDescent="0.25">
      <c r="A2241">
        <v>2240</v>
      </c>
      <c r="B2241" s="3">
        <v>1</v>
      </c>
    </row>
    <row r="2242" spans="1:5" x14ac:dyDescent="0.25">
      <c r="A2242">
        <v>2241</v>
      </c>
      <c r="D2242" s="5">
        <v>3</v>
      </c>
      <c r="E2242" s="4">
        <v>4</v>
      </c>
    </row>
    <row r="2243" spans="1:5" x14ac:dyDescent="0.25">
      <c r="A2243">
        <v>2242</v>
      </c>
      <c r="D2243" s="5">
        <v>3</v>
      </c>
      <c r="E2243" s="4">
        <v>4</v>
      </c>
    </row>
    <row r="2244" spans="1:5" x14ac:dyDescent="0.25">
      <c r="A2244">
        <v>2243</v>
      </c>
      <c r="D2244" s="5">
        <v>3</v>
      </c>
      <c r="E2244" s="4">
        <v>4</v>
      </c>
    </row>
    <row r="2245" spans="1:5" x14ac:dyDescent="0.25">
      <c r="A2245">
        <v>2244</v>
      </c>
      <c r="D2245" s="5">
        <v>3</v>
      </c>
      <c r="E2245" s="4">
        <v>4</v>
      </c>
    </row>
    <row r="2246" spans="1:5" x14ac:dyDescent="0.25">
      <c r="A2246">
        <v>2245</v>
      </c>
      <c r="D2246" s="5">
        <v>3</v>
      </c>
      <c r="E2246" s="4">
        <v>4</v>
      </c>
    </row>
    <row r="2247" spans="1:5" x14ac:dyDescent="0.25">
      <c r="A2247">
        <v>2246</v>
      </c>
      <c r="D2247" s="5">
        <v>3</v>
      </c>
      <c r="E2247" s="4">
        <v>4</v>
      </c>
    </row>
    <row r="2248" spans="1:5" x14ac:dyDescent="0.25">
      <c r="A2248">
        <v>2247</v>
      </c>
      <c r="D2248" s="5">
        <v>3</v>
      </c>
      <c r="E2248" s="4">
        <v>4</v>
      </c>
    </row>
    <row r="2249" spans="1:5" x14ac:dyDescent="0.25">
      <c r="A2249">
        <v>2248</v>
      </c>
      <c r="D2249" s="5">
        <v>3</v>
      </c>
      <c r="E2249" s="4">
        <v>4</v>
      </c>
    </row>
    <row r="2250" spans="1:5" x14ac:dyDescent="0.25">
      <c r="A2250">
        <v>2249</v>
      </c>
      <c r="D2250" s="5">
        <v>3</v>
      </c>
      <c r="E2250" s="4">
        <v>4</v>
      </c>
    </row>
    <row r="2251" spans="1:5" x14ac:dyDescent="0.25">
      <c r="A2251">
        <v>2250</v>
      </c>
    </row>
    <row r="2252" spans="1:5" x14ac:dyDescent="0.25">
      <c r="A2252">
        <v>2251</v>
      </c>
    </row>
    <row r="2253" spans="1:5" x14ac:dyDescent="0.25">
      <c r="A2253">
        <v>2252</v>
      </c>
    </row>
    <row r="2254" spans="1:5" x14ac:dyDescent="0.25">
      <c r="A2254">
        <v>2253</v>
      </c>
    </row>
    <row r="2255" spans="1:5" x14ac:dyDescent="0.25">
      <c r="A2255">
        <v>2254</v>
      </c>
      <c r="C2255" s="2">
        <v>2</v>
      </c>
    </row>
    <row r="2256" spans="1:5" x14ac:dyDescent="0.25">
      <c r="A2256">
        <v>2255</v>
      </c>
      <c r="C2256" s="2">
        <v>2</v>
      </c>
    </row>
    <row r="2257" spans="1:5" x14ac:dyDescent="0.25">
      <c r="A2257">
        <v>2256</v>
      </c>
      <c r="B2257" s="3">
        <v>1</v>
      </c>
      <c r="C2257" s="2">
        <v>2</v>
      </c>
    </row>
    <row r="2258" spans="1:5" x14ac:dyDescent="0.25">
      <c r="A2258">
        <v>2257</v>
      </c>
      <c r="B2258" s="3">
        <v>1</v>
      </c>
      <c r="C2258" s="2">
        <v>2</v>
      </c>
    </row>
    <row r="2259" spans="1:5" x14ac:dyDescent="0.25">
      <c r="A2259">
        <v>2258</v>
      </c>
      <c r="B2259" s="3">
        <v>1</v>
      </c>
      <c r="C2259" s="2">
        <v>2</v>
      </c>
    </row>
    <row r="2260" spans="1:5" x14ac:dyDescent="0.25">
      <c r="A2260">
        <v>2259</v>
      </c>
      <c r="B2260" s="3">
        <v>1</v>
      </c>
      <c r="C2260" s="2">
        <v>2</v>
      </c>
    </row>
    <row r="2261" spans="1:5" x14ac:dyDescent="0.25">
      <c r="A2261">
        <v>2260</v>
      </c>
      <c r="B2261" s="3">
        <v>1</v>
      </c>
      <c r="C2261" s="2">
        <v>2</v>
      </c>
    </row>
    <row r="2262" spans="1:5" x14ac:dyDescent="0.25">
      <c r="A2262">
        <v>2261</v>
      </c>
      <c r="B2262" s="3">
        <v>1</v>
      </c>
      <c r="C2262" s="2">
        <v>2</v>
      </c>
    </row>
    <row r="2263" spans="1:5" x14ac:dyDescent="0.25">
      <c r="A2263">
        <v>2262</v>
      </c>
      <c r="B2263" s="3">
        <v>1</v>
      </c>
    </row>
    <row r="2264" spans="1:5" x14ac:dyDescent="0.25">
      <c r="A2264">
        <v>2263</v>
      </c>
      <c r="B2264" s="3">
        <v>1</v>
      </c>
    </row>
    <row r="2265" spans="1:5" x14ac:dyDescent="0.25">
      <c r="A2265">
        <v>2264</v>
      </c>
    </row>
    <row r="2266" spans="1:5" x14ac:dyDescent="0.25">
      <c r="A2266">
        <v>2265</v>
      </c>
      <c r="D2266" s="5">
        <v>3</v>
      </c>
      <c r="E2266" s="4">
        <v>4</v>
      </c>
    </row>
    <row r="2267" spans="1:5" x14ac:dyDescent="0.25">
      <c r="A2267">
        <v>2266</v>
      </c>
      <c r="D2267" s="5">
        <v>3</v>
      </c>
      <c r="E2267" s="4">
        <v>4</v>
      </c>
    </row>
    <row r="2268" spans="1:5" x14ac:dyDescent="0.25">
      <c r="A2268">
        <v>2267</v>
      </c>
      <c r="D2268" s="5">
        <v>3</v>
      </c>
      <c r="E2268" s="4">
        <v>4</v>
      </c>
    </row>
    <row r="2269" spans="1:5" x14ac:dyDescent="0.25">
      <c r="A2269">
        <v>2268</v>
      </c>
      <c r="D2269" s="5">
        <v>3</v>
      </c>
      <c r="E2269" s="4">
        <v>4</v>
      </c>
    </row>
    <row r="2270" spans="1:5" x14ac:dyDescent="0.25">
      <c r="A2270">
        <v>2269</v>
      </c>
      <c r="D2270" s="5">
        <v>3</v>
      </c>
      <c r="E2270" s="4">
        <v>4</v>
      </c>
    </row>
    <row r="2271" spans="1:5" x14ac:dyDescent="0.25">
      <c r="A2271">
        <v>2270</v>
      </c>
      <c r="D2271" s="5">
        <v>3</v>
      </c>
      <c r="E2271" s="4">
        <v>4</v>
      </c>
    </row>
    <row r="2272" spans="1:5" x14ac:dyDescent="0.25">
      <c r="A2272">
        <v>2271</v>
      </c>
      <c r="D2272" s="5">
        <v>3</v>
      </c>
      <c r="E2272" s="4">
        <v>4</v>
      </c>
    </row>
    <row r="2273" spans="1:3" x14ac:dyDescent="0.25">
      <c r="A2273">
        <v>2272</v>
      </c>
    </row>
    <row r="2274" spans="1:3" x14ac:dyDescent="0.25">
      <c r="A2274">
        <v>2273</v>
      </c>
    </row>
    <row r="2275" spans="1:3" x14ac:dyDescent="0.25">
      <c r="A2275">
        <v>2274</v>
      </c>
    </row>
    <row r="2276" spans="1:3" x14ac:dyDescent="0.25">
      <c r="A2276">
        <v>2275</v>
      </c>
    </row>
    <row r="2277" spans="1:3" x14ac:dyDescent="0.25">
      <c r="A2277">
        <v>2276</v>
      </c>
    </row>
    <row r="2278" spans="1:3" x14ac:dyDescent="0.25">
      <c r="A2278">
        <v>2277</v>
      </c>
    </row>
    <row r="2279" spans="1:3" x14ac:dyDescent="0.25">
      <c r="A2279">
        <v>2278</v>
      </c>
    </row>
    <row r="2280" spans="1:3" x14ac:dyDescent="0.25">
      <c r="A2280">
        <v>2279</v>
      </c>
    </row>
    <row r="2281" spans="1:3" x14ac:dyDescent="0.25">
      <c r="A2281">
        <v>2280</v>
      </c>
      <c r="C2281" s="2">
        <v>2</v>
      </c>
    </row>
    <row r="2282" spans="1:3" x14ac:dyDescent="0.25">
      <c r="A2282">
        <v>2281</v>
      </c>
      <c r="C2282" s="2">
        <v>2</v>
      </c>
    </row>
    <row r="2283" spans="1:3" x14ac:dyDescent="0.25">
      <c r="A2283">
        <v>2282</v>
      </c>
      <c r="B2283" s="3">
        <v>1</v>
      </c>
      <c r="C2283" s="2">
        <v>2</v>
      </c>
    </row>
    <row r="2284" spans="1:3" x14ac:dyDescent="0.25">
      <c r="A2284">
        <v>2283</v>
      </c>
      <c r="B2284" s="3">
        <v>1</v>
      </c>
      <c r="C2284" s="2">
        <v>2</v>
      </c>
    </row>
    <row r="2285" spans="1:3" x14ac:dyDescent="0.25">
      <c r="A2285">
        <v>2284</v>
      </c>
      <c r="B2285" s="3">
        <v>1</v>
      </c>
      <c r="C2285" s="2">
        <v>2</v>
      </c>
    </row>
    <row r="2286" spans="1:3" x14ac:dyDescent="0.25">
      <c r="A2286">
        <v>2285</v>
      </c>
      <c r="B2286" s="3">
        <v>1</v>
      </c>
      <c r="C2286" s="2">
        <v>2</v>
      </c>
    </row>
    <row r="2287" spans="1:3" x14ac:dyDescent="0.25">
      <c r="A2287">
        <v>2286</v>
      </c>
      <c r="B2287" s="3">
        <v>1</v>
      </c>
      <c r="C2287" s="2">
        <v>2</v>
      </c>
    </row>
    <row r="2288" spans="1:3" x14ac:dyDescent="0.25">
      <c r="A2288">
        <v>2287</v>
      </c>
      <c r="B2288" s="3">
        <v>1</v>
      </c>
    </row>
    <row r="2289" spans="1:5" x14ac:dyDescent="0.25">
      <c r="A2289">
        <v>2288</v>
      </c>
      <c r="B2289" s="3">
        <v>1</v>
      </c>
    </row>
    <row r="2290" spans="1:5" x14ac:dyDescent="0.25">
      <c r="A2290">
        <v>2289</v>
      </c>
      <c r="D2290" s="5">
        <v>3</v>
      </c>
      <c r="E2290" s="4">
        <v>4</v>
      </c>
    </row>
    <row r="2291" spans="1:5" x14ac:dyDescent="0.25">
      <c r="A2291">
        <v>2290</v>
      </c>
      <c r="D2291" s="5">
        <v>3</v>
      </c>
      <c r="E2291" s="4">
        <v>4</v>
      </c>
    </row>
    <row r="2292" spans="1:5" x14ac:dyDescent="0.25">
      <c r="A2292">
        <v>2291</v>
      </c>
      <c r="D2292" s="5">
        <v>3</v>
      </c>
      <c r="E2292" s="4">
        <v>4</v>
      </c>
    </row>
    <row r="2293" spans="1:5" x14ac:dyDescent="0.25">
      <c r="A2293">
        <v>2292</v>
      </c>
      <c r="D2293" s="5">
        <v>3</v>
      </c>
      <c r="E2293" s="4">
        <v>4</v>
      </c>
    </row>
    <row r="2294" spans="1:5" x14ac:dyDescent="0.25">
      <c r="A2294">
        <v>2293</v>
      </c>
      <c r="D2294" s="5">
        <v>3</v>
      </c>
      <c r="E2294" s="4">
        <v>4</v>
      </c>
    </row>
    <row r="2295" spans="1:5" x14ac:dyDescent="0.25">
      <c r="A2295">
        <v>2294</v>
      </c>
      <c r="D2295" s="5">
        <v>3</v>
      </c>
      <c r="E2295" s="4">
        <v>4</v>
      </c>
    </row>
    <row r="2296" spans="1:5" x14ac:dyDescent="0.25">
      <c r="A2296">
        <v>2295</v>
      </c>
      <c r="D2296" s="5">
        <v>3</v>
      </c>
      <c r="E2296" s="4">
        <v>4</v>
      </c>
    </row>
    <row r="2297" spans="1:5" x14ac:dyDescent="0.25">
      <c r="A2297">
        <v>2296</v>
      </c>
      <c r="E2297" s="4">
        <v>4</v>
      </c>
    </row>
    <row r="2298" spans="1:5" x14ac:dyDescent="0.25">
      <c r="A2298">
        <v>2297</v>
      </c>
    </row>
    <row r="2299" spans="1:5" x14ac:dyDescent="0.25">
      <c r="A2299">
        <v>2298</v>
      </c>
    </row>
    <row r="2300" spans="1:5" x14ac:dyDescent="0.25">
      <c r="A2300">
        <v>2299</v>
      </c>
    </row>
    <row r="2301" spans="1:5" x14ac:dyDescent="0.25">
      <c r="A2301">
        <v>2300</v>
      </c>
    </row>
    <row r="2302" spans="1:5" x14ac:dyDescent="0.25">
      <c r="A2302">
        <v>2301</v>
      </c>
    </row>
    <row r="2303" spans="1:5" x14ac:dyDescent="0.25">
      <c r="A2303">
        <v>2302</v>
      </c>
      <c r="C2303" s="2">
        <v>2</v>
      </c>
    </row>
    <row r="2304" spans="1:5" x14ac:dyDescent="0.25">
      <c r="A2304">
        <v>2303</v>
      </c>
      <c r="C2304" s="2">
        <v>2</v>
      </c>
    </row>
    <row r="2305" spans="1:5" x14ac:dyDescent="0.25">
      <c r="A2305">
        <v>2304</v>
      </c>
      <c r="C2305" s="2">
        <v>2</v>
      </c>
    </row>
    <row r="2306" spans="1:5" x14ac:dyDescent="0.25">
      <c r="A2306">
        <v>2305</v>
      </c>
      <c r="C2306" s="2">
        <v>2</v>
      </c>
    </row>
    <row r="2307" spans="1:5" x14ac:dyDescent="0.25">
      <c r="A2307">
        <v>2306</v>
      </c>
      <c r="B2307" s="3">
        <v>1</v>
      </c>
      <c r="C2307" s="2">
        <v>2</v>
      </c>
    </row>
    <row r="2308" spans="1:5" x14ac:dyDescent="0.25">
      <c r="A2308">
        <v>2307</v>
      </c>
      <c r="B2308" s="3">
        <v>1</v>
      </c>
      <c r="C2308" s="2">
        <v>2</v>
      </c>
    </row>
    <row r="2309" spans="1:5" x14ac:dyDescent="0.25">
      <c r="A2309">
        <v>2308</v>
      </c>
      <c r="B2309" s="3">
        <v>1</v>
      </c>
      <c r="C2309" s="2">
        <v>2</v>
      </c>
    </row>
    <row r="2310" spans="1:5" x14ac:dyDescent="0.25">
      <c r="A2310">
        <v>2309</v>
      </c>
      <c r="B2310" s="3">
        <v>1</v>
      </c>
    </row>
    <row r="2311" spans="1:5" x14ac:dyDescent="0.25">
      <c r="A2311">
        <v>2310</v>
      </c>
      <c r="B2311" s="3">
        <v>1</v>
      </c>
    </row>
    <row r="2312" spans="1:5" x14ac:dyDescent="0.25">
      <c r="A2312">
        <v>2311</v>
      </c>
      <c r="B2312" s="3">
        <v>1</v>
      </c>
    </row>
    <row r="2313" spans="1:5" x14ac:dyDescent="0.25">
      <c r="A2313">
        <v>2312</v>
      </c>
      <c r="D2313" s="5">
        <v>3</v>
      </c>
      <c r="E2313" s="4">
        <v>4</v>
      </c>
    </row>
    <row r="2314" spans="1:5" x14ac:dyDescent="0.25">
      <c r="A2314">
        <v>2313</v>
      </c>
      <c r="D2314" s="5">
        <v>3</v>
      </c>
      <c r="E2314" s="4">
        <v>4</v>
      </c>
    </row>
    <row r="2315" spans="1:5" x14ac:dyDescent="0.25">
      <c r="A2315">
        <v>2314</v>
      </c>
      <c r="D2315" s="5">
        <v>3</v>
      </c>
      <c r="E2315" s="4">
        <v>4</v>
      </c>
    </row>
    <row r="2316" spans="1:5" x14ac:dyDescent="0.25">
      <c r="A2316">
        <v>2315</v>
      </c>
      <c r="D2316" s="5">
        <v>3</v>
      </c>
      <c r="E2316" s="4">
        <v>4</v>
      </c>
    </row>
    <row r="2317" spans="1:5" x14ac:dyDescent="0.25">
      <c r="A2317">
        <v>2316</v>
      </c>
      <c r="D2317" s="5">
        <v>3</v>
      </c>
      <c r="E2317" s="4">
        <v>4</v>
      </c>
    </row>
    <row r="2318" spans="1:5" x14ac:dyDescent="0.25">
      <c r="A2318">
        <v>2317</v>
      </c>
      <c r="D2318" s="5">
        <v>3</v>
      </c>
      <c r="E2318" s="4">
        <v>4</v>
      </c>
    </row>
    <row r="2319" spans="1:5" x14ac:dyDescent="0.25">
      <c r="A2319">
        <v>2318</v>
      </c>
      <c r="D2319" s="5">
        <v>3</v>
      </c>
      <c r="E2319" s="4">
        <v>4</v>
      </c>
    </row>
    <row r="2320" spans="1:5" x14ac:dyDescent="0.25">
      <c r="A2320">
        <v>2319</v>
      </c>
      <c r="D2320" s="5">
        <v>3</v>
      </c>
      <c r="E2320" s="4">
        <v>4</v>
      </c>
    </row>
    <row r="2321" spans="1:3" x14ac:dyDescent="0.25">
      <c r="A2321">
        <v>2320</v>
      </c>
    </row>
    <row r="2322" spans="1:3" x14ac:dyDescent="0.25">
      <c r="A2322">
        <v>2321</v>
      </c>
    </row>
    <row r="2323" spans="1:3" x14ac:dyDescent="0.25">
      <c r="A2323">
        <v>2322</v>
      </c>
    </row>
    <row r="2324" spans="1:3" x14ac:dyDescent="0.25">
      <c r="A2324">
        <v>2323</v>
      </c>
      <c r="C2324" s="2">
        <v>2</v>
      </c>
    </row>
    <row r="2325" spans="1:3" x14ac:dyDescent="0.25">
      <c r="A2325">
        <v>2324</v>
      </c>
      <c r="C2325" s="2">
        <v>2</v>
      </c>
    </row>
    <row r="2326" spans="1:3" x14ac:dyDescent="0.25">
      <c r="A2326">
        <v>2325</v>
      </c>
      <c r="C2326" s="2">
        <v>2</v>
      </c>
    </row>
    <row r="2327" spans="1:3" x14ac:dyDescent="0.25">
      <c r="A2327">
        <v>2326</v>
      </c>
      <c r="C2327" s="2">
        <v>2</v>
      </c>
    </row>
    <row r="2328" spans="1:3" x14ac:dyDescent="0.25">
      <c r="A2328">
        <v>2327</v>
      </c>
      <c r="B2328" s="3">
        <v>1</v>
      </c>
      <c r="C2328" s="2">
        <v>2</v>
      </c>
    </row>
    <row r="2329" spans="1:3" x14ac:dyDescent="0.25">
      <c r="A2329">
        <v>2328</v>
      </c>
      <c r="B2329" s="3">
        <v>1</v>
      </c>
      <c r="C2329" s="2">
        <v>2</v>
      </c>
    </row>
    <row r="2330" spans="1:3" x14ac:dyDescent="0.25">
      <c r="A2330">
        <v>2329</v>
      </c>
      <c r="B2330" s="3">
        <v>1</v>
      </c>
      <c r="C2330" s="2">
        <v>2</v>
      </c>
    </row>
    <row r="2331" spans="1:3" x14ac:dyDescent="0.25">
      <c r="A2331">
        <v>2330</v>
      </c>
      <c r="B2331" s="3">
        <v>1</v>
      </c>
      <c r="C2331" s="2">
        <v>2</v>
      </c>
    </row>
    <row r="2332" spans="1:3" x14ac:dyDescent="0.25">
      <c r="A2332">
        <v>2331</v>
      </c>
      <c r="B2332" s="3">
        <v>1</v>
      </c>
    </row>
    <row r="2333" spans="1:3" x14ac:dyDescent="0.25">
      <c r="A2333">
        <v>2332</v>
      </c>
      <c r="B2333" s="3">
        <v>1</v>
      </c>
    </row>
    <row r="2334" spans="1:3" x14ac:dyDescent="0.25">
      <c r="A2334">
        <v>2333</v>
      </c>
      <c r="B2334" s="3">
        <v>1</v>
      </c>
    </row>
    <row r="2335" spans="1:3" x14ac:dyDescent="0.25">
      <c r="A2335">
        <v>2334</v>
      </c>
    </row>
    <row r="2336" spans="1:3" x14ac:dyDescent="0.25">
      <c r="A2336">
        <v>2335</v>
      </c>
    </row>
    <row r="2337" spans="1:5" x14ac:dyDescent="0.25">
      <c r="A2337">
        <v>2336</v>
      </c>
      <c r="E2337" s="4">
        <v>4</v>
      </c>
    </row>
    <row r="2338" spans="1:5" x14ac:dyDescent="0.25">
      <c r="A2338">
        <v>2337</v>
      </c>
      <c r="D2338" s="5">
        <v>3</v>
      </c>
      <c r="E2338" s="4">
        <v>4</v>
      </c>
    </row>
    <row r="2339" spans="1:5" x14ac:dyDescent="0.25">
      <c r="A2339">
        <v>2338</v>
      </c>
      <c r="D2339" s="5">
        <v>3</v>
      </c>
      <c r="E2339" s="4">
        <v>4</v>
      </c>
    </row>
    <row r="2340" spans="1:5" x14ac:dyDescent="0.25">
      <c r="A2340">
        <v>2339</v>
      </c>
      <c r="D2340" s="5">
        <v>3</v>
      </c>
      <c r="E2340" s="4">
        <v>4</v>
      </c>
    </row>
    <row r="2341" spans="1:5" x14ac:dyDescent="0.25">
      <c r="A2341">
        <v>2340</v>
      </c>
      <c r="D2341" s="5">
        <v>3</v>
      </c>
      <c r="E2341" s="4">
        <v>4</v>
      </c>
    </row>
    <row r="2342" spans="1:5" x14ac:dyDescent="0.25">
      <c r="A2342">
        <v>2341</v>
      </c>
      <c r="D2342" s="5">
        <v>3</v>
      </c>
      <c r="E2342" s="4">
        <v>4</v>
      </c>
    </row>
    <row r="2343" spans="1:5" x14ac:dyDescent="0.25">
      <c r="A2343">
        <v>2342</v>
      </c>
      <c r="D2343" s="5">
        <v>3</v>
      </c>
      <c r="E2343" s="4">
        <v>4</v>
      </c>
    </row>
    <row r="2344" spans="1:5" x14ac:dyDescent="0.25">
      <c r="A2344">
        <v>2343</v>
      </c>
      <c r="C2344" s="2">
        <v>2</v>
      </c>
      <c r="D2344" s="5">
        <v>3</v>
      </c>
      <c r="E2344" s="4">
        <v>4</v>
      </c>
    </row>
    <row r="2345" spans="1:5" x14ac:dyDescent="0.25">
      <c r="A2345">
        <v>2344</v>
      </c>
      <c r="C2345" s="2">
        <v>2</v>
      </c>
      <c r="D2345" s="5">
        <v>3</v>
      </c>
    </row>
    <row r="2346" spans="1:5" x14ac:dyDescent="0.25">
      <c r="A2346">
        <v>2345</v>
      </c>
      <c r="C2346" s="2">
        <v>2</v>
      </c>
    </row>
    <row r="2347" spans="1:5" x14ac:dyDescent="0.25">
      <c r="A2347">
        <v>2346</v>
      </c>
      <c r="C2347" s="2">
        <v>2</v>
      </c>
    </row>
    <row r="2348" spans="1:5" x14ac:dyDescent="0.25">
      <c r="A2348">
        <v>2347</v>
      </c>
      <c r="C2348" s="2">
        <v>2</v>
      </c>
    </row>
    <row r="2349" spans="1:5" x14ac:dyDescent="0.25">
      <c r="A2349">
        <v>2348</v>
      </c>
      <c r="B2349" s="3">
        <v>1</v>
      </c>
      <c r="C2349" s="2">
        <v>2</v>
      </c>
    </row>
    <row r="2350" spans="1:5" x14ac:dyDescent="0.25">
      <c r="A2350">
        <v>2349</v>
      </c>
      <c r="B2350" s="3">
        <v>1</v>
      </c>
      <c r="C2350" s="2">
        <v>2</v>
      </c>
    </row>
    <row r="2351" spans="1:5" x14ac:dyDescent="0.25">
      <c r="A2351">
        <v>2350</v>
      </c>
      <c r="B2351" s="3">
        <v>1</v>
      </c>
      <c r="C2351" s="2">
        <v>2</v>
      </c>
    </row>
    <row r="2352" spans="1:5" x14ac:dyDescent="0.25">
      <c r="A2352">
        <v>2351</v>
      </c>
      <c r="B2352" s="3">
        <v>1</v>
      </c>
      <c r="C2352" s="2">
        <v>2</v>
      </c>
    </row>
    <row r="2353" spans="1:6" x14ac:dyDescent="0.25">
      <c r="A2353">
        <v>2352</v>
      </c>
      <c r="B2353" s="3">
        <v>1</v>
      </c>
    </row>
    <row r="2354" spans="1:6" x14ac:dyDescent="0.25">
      <c r="A2354">
        <v>2353</v>
      </c>
      <c r="B2354" s="3">
        <v>1</v>
      </c>
      <c r="F2354" t="s">
        <v>22</v>
      </c>
    </row>
    <row r="2355" spans="1:6" x14ac:dyDescent="0.25">
      <c r="A2355">
        <v>2354</v>
      </c>
    </row>
    <row r="2356" spans="1:6" x14ac:dyDescent="0.25">
      <c r="A2356">
        <v>2355</v>
      </c>
      <c r="F2356" t="s">
        <v>22</v>
      </c>
    </row>
    <row r="2357" spans="1:6" x14ac:dyDescent="0.25">
      <c r="A2357">
        <v>2356</v>
      </c>
      <c r="C2357" s="2">
        <v>2</v>
      </c>
    </row>
    <row r="2358" spans="1:6" x14ac:dyDescent="0.25">
      <c r="A2358">
        <v>2357</v>
      </c>
      <c r="C2358" s="2">
        <v>2</v>
      </c>
    </row>
    <row r="2359" spans="1:6" x14ac:dyDescent="0.25">
      <c r="A2359">
        <v>2358</v>
      </c>
      <c r="C2359" s="2">
        <v>2</v>
      </c>
    </row>
    <row r="2360" spans="1:6" x14ac:dyDescent="0.25">
      <c r="A2360">
        <v>2359</v>
      </c>
      <c r="B2360" s="3">
        <v>1</v>
      </c>
      <c r="C2360" s="2">
        <v>2</v>
      </c>
    </row>
    <row r="2361" spans="1:6" x14ac:dyDescent="0.25">
      <c r="A2361">
        <v>2360</v>
      </c>
      <c r="B2361" s="3">
        <v>1</v>
      </c>
      <c r="C2361" s="2">
        <v>2</v>
      </c>
    </row>
    <row r="2362" spans="1:6" x14ac:dyDescent="0.25">
      <c r="A2362">
        <v>2361</v>
      </c>
      <c r="B2362" s="3">
        <v>1</v>
      </c>
      <c r="C2362" s="2">
        <v>2</v>
      </c>
    </row>
    <row r="2363" spans="1:6" x14ac:dyDescent="0.25">
      <c r="A2363">
        <v>2362</v>
      </c>
      <c r="B2363" s="3">
        <v>1</v>
      </c>
      <c r="C2363" s="2">
        <v>2</v>
      </c>
    </row>
    <row r="2364" spans="1:6" x14ac:dyDescent="0.25">
      <c r="A2364">
        <v>2363</v>
      </c>
      <c r="B2364" s="3">
        <v>1</v>
      </c>
      <c r="C2364" s="2">
        <v>2</v>
      </c>
    </row>
    <row r="2365" spans="1:6" x14ac:dyDescent="0.25">
      <c r="A2365">
        <v>2364</v>
      </c>
      <c r="B2365" s="3">
        <v>1</v>
      </c>
      <c r="C2365" s="2">
        <v>2</v>
      </c>
    </row>
    <row r="2366" spans="1:6" x14ac:dyDescent="0.25">
      <c r="A2366">
        <v>2365</v>
      </c>
      <c r="B2366" s="3">
        <v>1</v>
      </c>
    </row>
    <row r="2367" spans="1:6" x14ac:dyDescent="0.25">
      <c r="A2367">
        <v>2366</v>
      </c>
      <c r="B2367" s="3">
        <v>1</v>
      </c>
      <c r="D2367" s="5">
        <v>3</v>
      </c>
    </row>
    <row r="2368" spans="1:6" x14ac:dyDescent="0.25">
      <c r="A2368">
        <v>2367</v>
      </c>
      <c r="B2368" s="3">
        <v>1</v>
      </c>
      <c r="D2368" s="5">
        <v>3</v>
      </c>
      <c r="E2368" s="4">
        <v>4</v>
      </c>
    </row>
    <row r="2369" spans="1:5" x14ac:dyDescent="0.25">
      <c r="A2369">
        <v>2368</v>
      </c>
      <c r="D2369" s="5">
        <v>3</v>
      </c>
      <c r="E2369" s="4">
        <v>4</v>
      </c>
    </row>
    <row r="2370" spans="1:5" x14ac:dyDescent="0.25">
      <c r="A2370">
        <v>2369</v>
      </c>
      <c r="D2370" s="5">
        <v>3</v>
      </c>
      <c r="E2370" s="4">
        <v>4</v>
      </c>
    </row>
    <row r="2371" spans="1:5" x14ac:dyDescent="0.25">
      <c r="A2371">
        <v>2370</v>
      </c>
      <c r="D2371" s="5">
        <v>3</v>
      </c>
      <c r="E2371" s="4">
        <v>4</v>
      </c>
    </row>
    <row r="2372" spans="1:5" x14ac:dyDescent="0.25">
      <c r="A2372">
        <v>2371</v>
      </c>
      <c r="D2372" s="5">
        <v>3</v>
      </c>
      <c r="E2372" s="4">
        <v>4</v>
      </c>
    </row>
    <row r="2373" spans="1:5" x14ac:dyDescent="0.25">
      <c r="A2373">
        <v>2372</v>
      </c>
      <c r="D2373" s="5">
        <v>3</v>
      </c>
      <c r="E2373" s="4">
        <v>4</v>
      </c>
    </row>
    <row r="2374" spans="1:5" x14ac:dyDescent="0.25">
      <c r="A2374">
        <v>2373</v>
      </c>
      <c r="D2374" s="5">
        <v>3</v>
      </c>
      <c r="E2374" s="4">
        <v>4</v>
      </c>
    </row>
    <row r="2375" spans="1:5" x14ac:dyDescent="0.25">
      <c r="A2375">
        <v>2374</v>
      </c>
      <c r="E2375" s="4">
        <v>4</v>
      </c>
    </row>
    <row r="2376" spans="1:5" x14ac:dyDescent="0.25">
      <c r="A2376">
        <v>2375</v>
      </c>
    </row>
    <row r="2377" spans="1:5" x14ac:dyDescent="0.25">
      <c r="A2377">
        <v>2376</v>
      </c>
    </row>
    <row r="2378" spans="1:5" x14ac:dyDescent="0.25">
      <c r="A2378">
        <v>2377</v>
      </c>
    </row>
    <row r="2379" spans="1:5" x14ac:dyDescent="0.25">
      <c r="A2379">
        <v>2378</v>
      </c>
    </row>
    <row r="2380" spans="1:5" x14ac:dyDescent="0.25">
      <c r="A2380">
        <v>2379</v>
      </c>
    </row>
    <row r="2381" spans="1:5" x14ac:dyDescent="0.25">
      <c r="A2381">
        <v>2380</v>
      </c>
      <c r="C2381" s="2">
        <v>2</v>
      </c>
    </row>
    <row r="2382" spans="1:5" x14ac:dyDescent="0.25">
      <c r="A2382">
        <v>2381</v>
      </c>
      <c r="B2382" s="3">
        <v>1</v>
      </c>
      <c r="C2382" s="2">
        <v>2</v>
      </c>
    </row>
    <row r="2383" spans="1:5" x14ac:dyDescent="0.25">
      <c r="A2383">
        <v>2382</v>
      </c>
      <c r="B2383" s="3">
        <v>1</v>
      </c>
      <c r="C2383" s="2">
        <v>2</v>
      </c>
    </row>
    <row r="2384" spans="1:5" x14ac:dyDescent="0.25">
      <c r="A2384">
        <v>2383</v>
      </c>
      <c r="B2384" s="3">
        <v>1</v>
      </c>
      <c r="C2384" s="2">
        <v>2</v>
      </c>
    </row>
    <row r="2385" spans="1:5" x14ac:dyDescent="0.25">
      <c r="A2385">
        <v>2384</v>
      </c>
      <c r="B2385" s="3">
        <v>1</v>
      </c>
      <c r="C2385" s="2">
        <v>2</v>
      </c>
    </row>
    <row r="2386" spans="1:5" x14ac:dyDescent="0.25">
      <c r="A2386">
        <v>2385</v>
      </c>
      <c r="B2386" s="3">
        <v>1</v>
      </c>
      <c r="C2386" s="2">
        <v>2</v>
      </c>
    </row>
    <row r="2387" spans="1:5" x14ac:dyDescent="0.25">
      <c r="A2387">
        <v>2386</v>
      </c>
      <c r="B2387" s="3">
        <v>1</v>
      </c>
      <c r="C2387" s="2">
        <v>2</v>
      </c>
    </row>
    <row r="2388" spans="1:5" x14ac:dyDescent="0.25">
      <c r="A2388">
        <v>2387</v>
      </c>
      <c r="B2388" s="3">
        <v>1</v>
      </c>
    </row>
    <row r="2389" spans="1:5" x14ac:dyDescent="0.25">
      <c r="A2389">
        <v>2388</v>
      </c>
      <c r="D2389" s="5">
        <v>3</v>
      </c>
      <c r="E2389" s="4">
        <v>4</v>
      </c>
    </row>
    <row r="2390" spans="1:5" x14ac:dyDescent="0.25">
      <c r="A2390">
        <v>2389</v>
      </c>
      <c r="D2390" s="5">
        <v>3</v>
      </c>
      <c r="E2390" s="4">
        <v>4</v>
      </c>
    </row>
    <row r="2391" spans="1:5" x14ac:dyDescent="0.25">
      <c r="A2391">
        <v>2390</v>
      </c>
      <c r="D2391" s="5">
        <v>3</v>
      </c>
      <c r="E2391" s="4">
        <v>4</v>
      </c>
    </row>
    <row r="2392" spans="1:5" x14ac:dyDescent="0.25">
      <c r="A2392">
        <v>2391</v>
      </c>
      <c r="D2392" s="5">
        <v>3</v>
      </c>
      <c r="E2392" s="4">
        <v>4</v>
      </c>
    </row>
    <row r="2393" spans="1:5" x14ac:dyDescent="0.25">
      <c r="A2393">
        <v>2392</v>
      </c>
      <c r="D2393" s="5">
        <v>3</v>
      </c>
      <c r="E2393" s="4">
        <v>4</v>
      </c>
    </row>
    <row r="2394" spans="1:5" x14ac:dyDescent="0.25">
      <c r="A2394">
        <v>2393</v>
      </c>
      <c r="D2394" s="5">
        <v>3</v>
      </c>
      <c r="E2394" s="4">
        <v>4</v>
      </c>
    </row>
    <row r="2395" spans="1:5" x14ac:dyDescent="0.25">
      <c r="A2395">
        <v>2394</v>
      </c>
      <c r="D2395" s="5">
        <v>3</v>
      </c>
      <c r="E2395" s="4">
        <v>4</v>
      </c>
    </row>
    <row r="2396" spans="1:5" x14ac:dyDescent="0.25">
      <c r="A2396">
        <v>2395</v>
      </c>
      <c r="E2396" s="4">
        <v>4</v>
      </c>
    </row>
    <row r="2397" spans="1:5" x14ac:dyDescent="0.25">
      <c r="A2397">
        <v>2396</v>
      </c>
    </row>
    <row r="2398" spans="1:5" x14ac:dyDescent="0.25">
      <c r="A2398">
        <v>2397</v>
      </c>
    </row>
    <row r="2399" spans="1:5" x14ac:dyDescent="0.25">
      <c r="A2399">
        <v>2398</v>
      </c>
    </row>
    <row r="2400" spans="1:5" x14ac:dyDescent="0.25">
      <c r="A2400">
        <v>2399</v>
      </c>
    </row>
    <row r="2401" spans="1:5" x14ac:dyDescent="0.25">
      <c r="A2401">
        <v>2400</v>
      </c>
      <c r="C2401" s="2">
        <v>2</v>
      </c>
    </row>
    <row r="2402" spans="1:5" x14ac:dyDescent="0.25">
      <c r="A2402">
        <v>2401</v>
      </c>
      <c r="C2402" s="2">
        <v>2</v>
      </c>
    </row>
    <row r="2403" spans="1:5" x14ac:dyDescent="0.25">
      <c r="A2403">
        <v>2402</v>
      </c>
      <c r="B2403" s="3">
        <v>1</v>
      </c>
      <c r="C2403" s="2">
        <v>2</v>
      </c>
    </row>
    <row r="2404" spans="1:5" x14ac:dyDescent="0.25">
      <c r="A2404">
        <v>2403</v>
      </c>
      <c r="B2404" s="3">
        <v>1</v>
      </c>
      <c r="C2404" s="2">
        <v>2</v>
      </c>
    </row>
    <row r="2405" spans="1:5" x14ac:dyDescent="0.25">
      <c r="A2405">
        <v>2404</v>
      </c>
      <c r="B2405" s="3">
        <v>1</v>
      </c>
      <c r="C2405" s="2">
        <v>2</v>
      </c>
    </row>
    <row r="2406" spans="1:5" x14ac:dyDescent="0.25">
      <c r="A2406">
        <v>2405</v>
      </c>
      <c r="B2406" s="3">
        <v>1</v>
      </c>
      <c r="C2406" s="2">
        <v>2</v>
      </c>
    </row>
    <row r="2407" spans="1:5" x14ac:dyDescent="0.25">
      <c r="A2407">
        <v>2406</v>
      </c>
      <c r="B2407" s="3">
        <v>1</v>
      </c>
      <c r="C2407" s="2">
        <v>2</v>
      </c>
    </row>
    <row r="2408" spans="1:5" x14ac:dyDescent="0.25">
      <c r="A2408">
        <v>2407</v>
      </c>
      <c r="B2408" s="3">
        <v>1</v>
      </c>
    </row>
    <row r="2409" spans="1:5" x14ac:dyDescent="0.25">
      <c r="A2409">
        <v>2408</v>
      </c>
      <c r="D2409" s="5">
        <v>3</v>
      </c>
      <c r="E2409" s="4">
        <v>4</v>
      </c>
    </row>
    <row r="2410" spans="1:5" x14ac:dyDescent="0.25">
      <c r="A2410">
        <v>2409</v>
      </c>
      <c r="D2410" s="5">
        <v>3</v>
      </c>
      <c r="E2410" s="4">
        <v>4</v>
      </c>
    </row>
    <row r="2411" spans="1:5" x14ac:dyDescent="0.25">
      <c r="A2411">
        <v>2410</v>
      </c>
      <c r="D2411" s="5">
        <v>3</v>
      </c>
      <c r="E2411" s="4">
        <v>4</v>
      </c>
    </row>
    <row r="2412" spans="1:5" x14ac:dyDescent="0.25">
      <c r="A2412">
        <v>2411</v>
      </c>
      <c r="D2412" s="5">
        <v>3</v>
      </c>
      <c r="E2412" s="4">
        <v>4</v>
      </c>
    </row>
    <row r="2413" spans="1:5" x14ac:dyDescent="0.25">
      <c r="A2413">
        <v>2412</v>
      </c>
      <c r="D2413" s="5">
        <v>3</v>
      </c>
      <c r="E2413" s="4">
        <v>4</v>
      </c>
    </row>
    <row r="2414" spans="1:5" x14ac:dyDescent="0.25">
      <c r="A2414">
        <v>2413</v>
      </c>
      <c r="D2414" s="5">
        <v>3</v>
      </c>
      <c r="E2414" s="4">
        <v>4</v>
      </c>
    </row>
    <row r="2415" spans="1:5" x14ac:dyDescent="0.25">
      <c r="A2415">
        <v>2414</v>
      </c>
      <c r="D2415" s="5">
        <v>3</v>
      </c>
      <c r="E2415" s="4">
        <v>4</v>
      </c>
    </row>
    <row r="2416" spans="1:5" x14ac:dyDescent="0.25">
      <c r="A2416">
        <v>2415</v>
      </c>
    </row>
    <row r="2417" spans="1:5" x14ac:dyDescent="0.25">
      <c r="A2417">
        <v>2416</v>
      </c>
    </row>
    <row r="2418" spans="1:5" x14ac:dyDescent="0.25">
      <c r="A2418">
        <v>2417</v>
      </c>
    </row>
    <row r="2419" spans="1:5" x14ac:dyDescent="0.25">
      <c r="A2419">
        <v>2418</v>
      </c>
    </row>
    <row r="2420" spans="1:5" x14ac:dyDescent="0.25">
      <c r="A2420">
        <v>2419</v>
      </c>
    </row>
    <row r="2421" spans="1:5" x14ac:dyDescent="0.25">
      <c r="A2421">
        <v>2420</v>
      </c>
      <c r="B2421" s="3">
        <v>1</v>
      </c>
      <c r="C2421" s="2">
        <v>2</v>
      </c>
    </row>
    <row r="2422" spans="1:5" x14ac:dyDescent="0.25">
      <c r="A2422">
        <v>2421</v>
      </c>
      <c r="B2422" s="3">
        <v>1</v>
      </c>
      <c r="C2422" s="2">
        <v>2</v>
      </c>
    </row>
    <row r="2423" spans="1:5" x14ac:dyDescent="0.25">
      <c r="A2423">
        <v>2422</v>
      </c>
      <c r="B2423" s="3">
        <v>1</v>
      </c>
      <c r="C2423" s="2">
        <v>2</v>
      </c>
    </row>
    <row r="2424" spans="1:5" x14ac:dyDescent="0.25">
      <c r="A2424">
        <v>2423</v>
      </c>
      <c r="B2424" s="3">
        <v>1</v>
      </c>
      <c r="C2424" s="2">
        <v>2</v>
      </c>
    </row>
    <row r="2425" spans="1:5" x14ac:dyDescent="0.25">
      <c r="A2425">
        <v>2424</v>
      </c>
      <c r="B2425" s="3">
        <v>1</v>
      </c>
      <c r="C2425" s="2">
        <v>2</v>
      </c>
    </row>
    <row r="2426" spans="1:5" x14ac:dyDescent="0.25">
      <c r="A2426">
        <v>2425</v>
      </c>
      <c r="B2426" s="3">
        <v>1</v>
      </c>
      <c r="C2426" s="2">
        <v>2</v>
      </c>
    </row>
    <row r="2427" spans="1:5" x14ac:dyDescent="0.25">
      <c r="A2427">
        <v>2426</v>
      </c>
      <c r="B2427" s="3">
        <v>1</v>
      </c>
    </row>
    <row r="2428" spans="1:5" x14ac:dyDescent="0.25">
      <c r="A2428">
        <v>2427</v>
      </c>
    </row>
    <row r="2429" spans="1:5" x14ac:dyDescent="0.25">
      <c r="A2429">
        <v>2428</v>
      </c>
    </row>
    <row r="2430" spans="1:5" x14ac:dyDescent="0.25">
      <c r="A2430">
        <v>2429</v>
      </c>
      <c r="D2430" s="5">
        <v>3</v>
      </c>
      <c r="E2430" s="4">
        <v>4</v>
      </c>
    </row>
    <row r="2431" spans="1:5" x14ac:dyDescent="0.25">
      <c r="A2431">
        <v>2430</v>
      </c>
      <c r="D2431" s="5">
        <v>3</v>
      </c>
      <c r="E2431" s="4">
        <v>4</v>
      </c>
    </row>
    <row r="2432" spans="1:5" x14ac:dyDescent="0.25">
      <c r="A2432">
        <v>2431</v>
      </c>
      <c r="D2432" s="5">
        <v>3</v>
      </c>
      <c r="E2432" s="4">
        <v>4</v>
      </c>
    </row>
    <row r="2433" spans="1:5" x14ac:dyDescent="0.25">
      <c r="A2433">
        <v>2432</v>
      </c>
      <c r="D2433" s="5">
        <v>3</v>
      </c>
      <c r="E2433" s="4">
        <v>4</v>
      </c>
    </row>
    <row r="2434" spans="1:5" x14ac:dyDescent="0.25">
      <c r="A2434">
        <v>2433</v>
      </c>
      <c r="D2434" s="5">
        <v>3</v>
      </c>
      <c r="E2434" s="4">
        <v>4</v>
      </c>
    </row>
    <row r="2435" spans="1:5" x14ac:dyDescent="0.25">
      <c r="A2435">
        <v>2434</v>
      </c>
      <c r="D2435" s="5">
        <v>3</v>
      </c>
      <c r="E2435" s="4">
        <v>4</v>
      </c>
    </row>
    <row r="2436" spans="1:5" x14ac:dyDescent="0.25">
      <c r="A2436">
        <v>2435</v>
      </c>
    </row>
    <row r="2437" spans="1:5" x14ac:dyDescent="0.25">
      <c r="A2437">
        <v>2436</v>
      </c>
    </row>
    <row r="2438" spans="1:5" x14ac:dyDescent="0.25">
      <c r="A2438">
        <v>2437</v>
      </c>
      <c r="B2438" s="3">
        <v>1</v>
      </c>
    </row>
    <row r="2439" spans="1:5" x14ac:dyDescent="0.25">
      <c r="A2439">
        <v>2438</v>
      </c>
      <c r="B2439" s="3">
        <v>1</v>
      </c>
    </row>
    <row r="2440" spans="1:5" x14ac:dyDescent="0.25">
      <c r="A2440">
        <v>2439</v>
      </c>
      <c r="B2440" s="3">
        <v>1</v>
      </c>
      <c r="C2440" s="2">
        <v>2</v>
      </c>
    </row>
    <row r="2441" spans="1:5" x14ac:dyDescent="0.25">
      <c r="A2441">
        <v>2440</v>
      </c>
      <c r="B2441" s="3">
        <v>1</v>
      </c>
      <c r="C2441" s="2">
        <v>2</v>
      </c>
    </row>
    <row r="2442" spans="1:5" x14ac:dyDescent="0.25">
      <c r="A2442">
        <v>2441</v>
      </c>
      <c r="B2442" s="3">
        <v>1</v>
      </c>
      <c r="C2442" s="2">
        <v>2</v>
      </c>
    </row>
    <row r="2443" spans="1:5" x14ac:dyDescent="0.25">
      <c r="A2443">
        <v>2442</v>
      </c>
      <c r="B2443" s="3">
        <v>1</v>
      </c>
      <c r="C2443" s="2">
        <v>2</v>
      </c>
    </row>
    <row r="2444" spans="1:5" x14ac:dyDescent="0.25">
      <c r="A2444">
        <v>2443</v>
      </c>
      <c r="B2444" s="3">
        <v>1</v>
      </c>
      <c r="C2444" s="2">
        <v>2</v>
      </c>
    </row>
    <row r="2445" spans="1:5" x14ac:dyDescent="0.25">
      <c r="A2445">
        <v>2444</v>
      </c>
      <c r="C2445" s="2">
        <v>2</v>
      </c>
    </row>
    <row r="2446" spans="1:5" x14ac:dyDescent="0.25">
      <c r="A2446">
        <v>2445</v>
      </c>
      <c r="C2446" s="2">
        <v>2</v>
      </c>
    </row>
    <row r="2447" spans="1:5" x14ac:dyDescent="0.25">
      <c r="A2447">
        <v>2446</v>
      </c>
      <c r="D2447" s="5">
        <v>3</v>
      </c>
    </row>
    <row r="2448" spans="1:5" x14ac:dyDescent="0.25">
      <c r="A2448">
        <v>2447</v>
      </c>
      <c r="D2448" s="5">
        <v>3</v>
      </c>
      <c r="E2448" s="4">
        <v>4</v>
      </c>
    </row>
    <row r="2449" spans="1:5" x14ac:dyDescent="0.25">
      <c r="A2449">
        <v>2448</v>
      </c>
      <c r="D2449" s="5">
        <v>3</v>
      </c>
      <c r="E2449" s="4">
        <v>4</v>
      </c>
    </row>
    <row r="2450" spans="1:5" x14ac:dyDescent="0.25">
      <c r="A2450">
        <v>2449</v>
      </c>
      <c r="D2450" s="5">
        <v>3</v>
      </c>
      <c r="E2450" s="4">
        <v>4</v>
      </c>
    </row>
    <row r="2451" spans="1:5" x14ac:dyDescent="0.25">
      <c r="A2451">
        <v>2450</v>
      </c>
      <c r="D2451" s="5">
        <v>3</v>
      </c>
      <c r="E2451" s="4">
        <v>4</v>
      </c>
    </row>
    <row r="2452" spans="1:5" x14ac:dyDescent="0.25">
      <c r="A2452">
        <v>2451</v>
      </c>
      <c r="D2452" s="5">
        <v>3</v>
      </c>
      <c r="E2452" s="4">
        <v>4</v>
      </c>
    </row>
    <row r="2453" spans="1:5" x14ac:dyDescent="0.25">
      <c r="A2453">
        <v>2452</v>
      </c>
      <c r="D2453" s="5">
        <v>3</v>
      </c>
      <c r="E2453" s="4">
        <v>4</v>
      </c>
    </row>
    <row r="2454" spans="1:5" x14ac:dyDescent="0.25">
      <c r="A2454">
        <v>2453</v>
      </c>
      <c r="D2454" s="5">
        <v>3</v>
      </c>
      <c r="E2454" s="4">
        <v>4</v>
      </c>
    </row>
    <row r="2455" spans="1:5" x14ac:dyDescent="0.25">
      <c r="A2455">
        <v>2454</v>
      </c>
    </row>
    <row r="2456" spans="1:5" x14ac:dyDescent="0.25">
      <c r="A2456">
        <v>2455</v>
      </c>
    </row>
    <row r="2457" spans="1:5" x14ac:dyDescent="0.25">
      <c r="A2457">
        <v>2456</v>
      </c>
    </row>
    <row r="2458" spans="1:5" x14ac:dyDescent="0.25">
      <c r="A2458">
        <v>2457</v>
      </c>
    </row>
    <row r="2459" spans="1:5" x14ac:dyDescent="0.25">
      <c r="A2459">
        <v>2458</v>
      </c>
    </row>
    <row r="2460" spans="1:5" x14ac:dyDescent="0.25">
      <c r="A2460">
        <v>2459</v>
      </c>
      <c r="B2460" s="3">
        <v>1</v>
      </c>
    </row>
    <row r="2461" spans="1:5" x14ac:dyDescent="0.25">
      <c r="A2461">
        <v>2460</v>
      </c>
      <c r="B2461" s="3">
        <v>1</v>
      </c>
    </row>
    <row r="2462" spans="1:5" x14ac:dyDescent="0.25">
      <c r="A2462">
        <v>2461</v>
      </c>
      <c r="B2462" s="3">
        <v>1</v>
      </c>
      <c r="C2462" s="2">
        <v>2</v>
      </c>
    </row>
    <row r="2463" spans="1:5" x14ac:dyDescent="0.25">
      <c r="A2463">
        <v>2462</v>
      </c>
      <c r="B2463" s="3">
        <v>1</v>
      </c>
      <c r="C2463" s="2">
        <v>2</v>
      </c>
    </row>
    <row r="2464" spans="1:5" x14ac:dyDescent="0.25">
      <c r="A2464">
        <v>2463</v>
      </c>
      <c r="B2464" s="3">
        <v>1</v>
      </c>
      <c r="C2464" s="2">
        <v>2</v>
      </c>
    </row>
    <row r="2465" spans="1:5" x14ac:dyDescent="0.25">
      <c r="A2465">
        <v>2464</v>
      </c>
      <c r="B2465" s="3">
        <v>1</v>
      </c>
      <c r="C2465" s="2">
        <v>2</v>
      </c>
    </row>
    <row r="2466" spans="1:5" x14ac:dyDescent="0.25">
      <c r="A2466">
        <v>2465</v>
      </c>
      <c r="B2466" s="3">
        <v>1</v>
      </c>
      <c r="C2466" s="2">
        <v>2</v>
      </c>
    </row>
    <row r="2467" spans="1:5" x14ac:dyDescent="0.25">
      <c r="A2467">
        <v>2466</v>
      </c>
      <c r="C2467" s="2">
        <v>2</v>
      </c>
    </row>
    <row r="2468" spans="1:5" x14ac:dyDescent="0.25">
      <c r="A2468">
        <v>2467</v>
      </c>
      <c r="C2468" s="2">
        <v>2</v>
      </c>
    </row>
    <row r="2469" spans="1:5" x14ac:dyDescent="0.25">
      <c r="A2469">
        <v>2468</v>
      </c>
      <c r="E2469" s="4">
        <v>4</v>
      </c>
    </row>
    <row r="2470" spans="1:5" x14ac:dyDescent="0.25">
      <c r="A2470">
        <v>2469</v>
      </c>
      <c r="D2470" s="5">
        <v>3</v>
      </c>
      <c r="E2470" s="4">
        <v>4</v>
      </c>
    </row>
    <row r="2471" spans="1:5" x14ac:dyDescent="0.25">
      <c r="A2471">
        <v>2470</v>
      </c>
      <c r="D2471" s="5">
        <v>3</v>
      </c>
      <c r="E2471" s="4">
        <v>4</v>
      </c>
    </row>
    <row r="2472" spans="1:5" x14ac:dyDescent="0.25">
      <c r="A2472">
        <v>2471</v>
      </c>
      <c r="D2472" s="5">
        <v>3</v>
      </c>
      <c r="E2472" s="4">
        <v>4</v>
      </c>
    </row>
    <row r="2473" spans="1:5" x14ac:dyDescent="0.25">
      <c r="A2473">
        <v>2472</v>
      </c>
      <c r="D2473" s="5">
        <v>3</v>
      </c>
      <c r="E2473" s="4">
        <v>4</v>
      </c>
    </row>
    <row r="2474" spans="1:5" x14ac:dyDescent="0.25">
      <c r="A2474">
        <v>2473</v>
      </c>
      <c r="D2474" s="5">
        <v>3</v>
      </c>
      <c r="E2474" s="4">
        <v>4</v>
      </c>
    </row>
    <row r="2475" spans="1:5" x14ac:dyDescent="0.25">
      <c r="A2475">
        <v>2474</v>
      </c>
      <c r="D2475" s="5">
        <v>3</v>
      </c>
      <c r="E2475" s="4">
        <v>4</v>
      </c>
    </row>
    <row r="2476" spans="1:5" x14ac:dyDescent="0.25">
      <c r="A2476">
        <v>2475</v>
      </c>
    </row>
    <row r="2477" spans="1:5" x14ac:dyDescent="0.25">
      <c r="A2477">
        <v>2476</v>
      </c>
    </row>
    <row r="2478" spans="1:5" x14ac:dyDescent="0.25">
      <c r="A2478">
        <v>2477</v>
      </c>
      <c r="B2478" s="3">
        <v>1</v>
      </c>
    </row>
    <row r="2479" spans="1:5" x14ac:dyDescent="0.25">
      <c r="A2479">
        <v>2478</v>
      </c>
      <c r="B2479" s="3">
        <v>1</v>
      </c>
    </row>
    <row r="2480" spans="1:5" x14ac:dyDescent="0.25">
      <c r="A2480">
        <v>2479</v>
      </c>
      <c r="B2480" s="3">
        <v>1</v>
      </c>
    </row>
    <row r="2481" spans="1:6" x14ac:dyDescent="0.25">
      <c r="A2481">
        <v>2480</v>
      </c>
      <c r="B2481" s="3">
        <v>1</v>
      </c>
    </row>
    <row r="2482" spans="1:6" x14ac:dyDescent="0.25">
      <c r="A2482">
        <v>2481</v>
      </c>
      <c r="B2482" s="3">
        <v>1</v>
      </c>
    </row>
    <row r="2483" spans="1:6" x14ac:dyDescent="0.25">
      <c r="A2483">
        <v>2482</v>
      </c>
      <c r="B2483" s="3">
        <v>1</v>
      </c>
      <c r="C2483" s="2">
        <v>2</v>
      </c>
    </row>
    <row r="2484" spans="1:6" x14ac:dyDescent="0.25">
      <c r="A2484">
        <v>2483</v>
      </c>
      <c r="B2484" s="3">
        <v>1</v>
      </c>
      <c r="C2484" s="2">
        <v>2</v>
      </c>
    </row>
    <row r="2485" spans="1:6" x14ac:dyDescent="0.25">
      <c r="A2485">
        <v>2484</v>
      </c>
      <c r="B2485" s="3">
        <v>1</v>
      </c>
      <c r="C2485" s="2">
        <v>2</v>
      </c>
    </row>
    <row r="2486" spans="1:6" x14ac:dyDescent="0.25">
      <c r="A2486">
        <v>2485</v>
      </c>
      <c r="C2486" s="2">
        <v>2</v>
      </c>
    </row>
    <row r="2487" spans="1:6" x14ac:dyDescent="0.25">
      <c r="A2487">
        <v>2486</v>
      </c>
      <c r="C2487" s="2">
        <v>2</v>
      </c>
    </row>
    <row r="2488" spans="1:6" x14ac:dyDescent="0.25">
      <c r="A2488">
        <v>2487</v>
      </c>
      <c r="C2488" s="2">
        <v>2</v>
      </c>
    </row>
    <row r="2489" spans="1:6" x14ac:dyDescent="0.25">
      <c r="A2489">
        <v>2488</v>
      </c>
      <c r="C2489" s="2">
        <v>2</v>
      </c>
    </row>
    <row r="2490" spans="1:6" x14ac:dyDescent="0.25">
      <c r="A2490">
        <v>2489</v>
      </c>
      <c r="E2490" s="4">
        <v>4</v>
      </c>
    </row>
    <row r="2491" spans="1:6" x14ac:dyDescent="0.25">
      <c r="A2491">
        <v>2490</v>
      </c>
      <c r="D2491" s="5">
        <v>3</v>
      </c>
      <c r="E2491" s="4">
        <v>4</v>
      </c>
      <c r="F2491" t="s">
        <v>22</v>
      </c>
    </row>
    <row r="2492" spans="1:6" x14ac:dyDescent="0.25">
      <c r="A2492">
        <v>2491</v>
      </c>
    </row>
    <row r="2493" spans="1:6" x14ac:dyDescent="0.25">
      <c r="A2493">
        <v>2492</v>
      </c>
      <c r="F2493" t="s">
        <v>22</v>
      </c>
    </row>
    <row r="2494" spans="1:6" x14ac:dyDescent="0.25">
      <c r="A2494">
        <v>2493</v>
      </c>
      <c r="B2494" s="3">
        <v>1</v>
      </c>
      <c r="E2494" s="4">
        <v>4</v>
      </c>
    </row>
    <row r="2495" spans="1:6" x14ac:dyDescent="0.25">
      <c r="A2495">
        <v>2494</v>
      </c>
      <c r="B2495" s="3">
        <v>1</v>
      </c>
      <c r="E2495" s="4">
        <v>4</v>
      </c>
    </row>
    <row r="2496" spans="1:6" x14ac:dyDescent="0.25">
      <c r="A2496">
        <v>2495</v>
      </c>
      <c r="B2496" s="3">
        <v>1</v>
      </c>
      <c r="E2496" s="4">
        <v>4</v>
      </c>
    </row>
    <row r="2497" spans="1:5" x14ac:dyDescent="0.25">
      <c r="A2497">
        <v>2496</v>
      </c>
      <c r="B2497" s="3">
        <v>1</v>
      </c>
      <c r="E2497" s="4">
        <v>4</v>
      </c>
    </row>
    <row r="2498" spans="1:5" x14ac:dyDescent="0.25">
      <c r="A2498">
        <v>2497</v>
      </c>
      <c r="B2498" s="3">
        <v>1</v>
      </c>
      <c r="E2498" s="4">
        <v>4</v>
      </c>
    </row>
    <row r="2499" spans="1:5" x14ac:dyDescent="0.25">
      <c r="A2499">
        <v>2498</v>
      </c>
      <c r="B2499" s="3">
        <v>1</v>
      </c>
      <c r="E2499" s="4">
        <v>4</v>
      </c>
    </row>
    <row r="2500" spans="1:5" x14ac:dyDescent="0.25">
      <c r="A2500">
        <v>2499</v>
      </c>
      <c r="B2500" s="3">
        <v>1</v>
      </c>
      <c r="E2500" s="4">
        <v>4</v>
      </c>
    </row>
    <row r="2501" spans="1:5" x14ac:dyDescent="0.25">
      <c r="A2501">
        <v>2500</v>
      </c>
      <c r="B2501" s="3">
        <v>1</v>
      </c>
      <c r="E2501" s="4">
        <v>4</v>
      </c>
    </row>
    <row r="2502" spans="1:5" x14ac:dyDescent="0.25">
      <c r="A2502">
        <v>2501</v>
      </c>
      <c r="B2502" s="3">
        <v>1</v>
      </c>
      <c r="E2502" s="4">
        <v>4</v>
      </c>
    </row>
    <row r="2503" spans="1:5" x14ac:dyDescent="0.25">
      <c r="A2503">
        <v>2502</v>
      </c>
      <c r="B2503" s="3">
        <v>1</v>
      </c>
      <c r="E2503" s="4">
        <v>4</v>
      </c>
    </row>
    <row r="2504" spans="1:5" x14ac:dyDescent="0.25">
      <c r="A2504">
        <v>2503</v>
      </c>
      <c r="B2504" s="3">
        <v>1</v>
      </c>
      <c r="E2504" s="4">
        <v>4</v>
      </c>
    </row>
    <row r="2505" spans="1:5" x14ac:dyDescent="0.25">
      <c r="A2505">
        <v>2504</v>
      </c>
      <c r="B2505" s="3">
        <v>1</v>
      </c>
      <c r="E2505" s="4">
        <v>4</v>
      </c>
    </row>
    <row r="2506" spans="1:5" x14ac:dyDescent="0.25">
      <c r="A2506">
        <v>2505</v>
      </c>
      <c r="E2506" s="4">
        <v>4</v>
      </c>
    </row>
    <row r="2507" spans="1:5" x14ac:dyDescent="0.25">
      <c r="A2507">
        <v>2506</v>
      </c>
      <c r="D2507" s="5">
        <v>3</v>
      </c>
    </row>
    <row r="2508" spans="1:5" x14ac:dyDescent="0.25">
      <c r="A2508">
        <v>2507</v>
      </c>
      <c r="D2508" s="5">
        <v>3</v>
      </c>
    </row>
    <row r="2509" spans="1:5" x14ac:dyDescent="0.25">
      <c r="A2509">
        <v>2508</v>
      </c>
      <c r="D2509" s="5">
        <v>3</v>
      </c>
    </row>
    <row r="2510" spans="1:5" x14ac:dyDescent="0.25">
      <c r="A2510">
        <v>2509</v>
      </c>
      <c r="D2510" s="5">
        <v>3</v>
      </c>
    </row>
    <row r="2511" spans="1:5" x14ac:dyDescent="0.25">
      <c r="A2511">
        <v>2510</v>
      </c>
      <c r="C2511" s="2">
        <v>2</v>
      </c>
      <c r="D2511" s="5">
        <v>3</v>
      </c>
    </row>
    <row r="2512" spans="1:5" x14ac:dyDescent="0.25">
      <c r="A2512">
        <v>2511</v>
      </c>
      <c r="C2512" s="2">
        <v>2</v>
      </c>
      <c r="D2512" s="5">
        <v>3</v>
      </c>
    </row>
    <row r="2513" spans="1:5" x14ac:dyDescent="0.25">
      <c r="A2513">
        <v>2512</v>
      </c>
      <c r="C2513" s="2">
        <v>2</v>
      </c>
      <c r="D2513" s="5">
        <v>3</v>
      </c>
    </row>
    <row r="2514" spans="1:5" x14ac:dyDescent="0.25">
      <c r="A2514">
        <v>2513</v>
      </c>
      <c r="C2514" s="2">
        <v>2</v>
      </c>
      <c r="D2514" s="5">
        <v>3</v>
      </c>
    </row>
    <row r="2515" spans="1:5" x14ac:dyDescent="0.25">
      <c r="A2515">
        <v>2514</v>
      </c>
      <c r="C2515" s="2">
        <v>2</v>
      </c>
      <c r="D2515" s="5">
        <v>3</v>
      </c>
    </row>
    <row r="2516" spans="1:5" x14ac:dyDescent="0.25">
      <c r="A2516">
        <v>2515</v>
      </c>
      <c r="C2516" s="2">
        <v>2</v>
      </c>
      <c r="D2516" s="5">
        <v>3</v>
      </c>
    </row>
    <row r="2517" spans="1:5" x14ac:dyDescent="0.25">
      <c r="A2517">
        <v>2516</v>
      </c>
      <c r="C2517" s="2">
        <v>2</v>
      </c>
    </row>
    <row r="2518" spans="1:5" x14ac:dyDescent="0.25">
      <c r="A2518">
        <v>2517</v>
      </c>
      <c r="C2518" s="2">
        <v>2</v>
      </c>
    </row>
    <row r="2519" spans="1:5" x14ac:dyDescent="0.25">
      <c r="A2519">
        <v>2518</v>
      </c>
      <c r="C2519" s="2">
        <v>2</v>
      </c>
    </row>
    <row r="2520" spans="1:5" x14ac:dyDescent="0.25">
      <c r="A2520">
        <v>2519</v>
      </c>
      <c r="C2520" s="2">
        <v>2</v>
      </c>
    </row>
    <row r="2521" spans="1:5" x14ac:dyDescent="0.25">
      <c r="A2521">
        <v>2520</v>
      </c>
      <c r="B2521" s="3">
        <v>1</v>
      </c>
    </row>
    <row r="2522" spans="1:5" x14ac:dyDescent="0.25">
      <c r="A2522">
        <v>2521</v>
      </c>
      <c r="B2522" s="3">
        <v>1</v>
      </c>
    </row>
    <row r="2523" spans="1:5" x14ac:dyDescent="0.25">
      <c r="A2523">
        <v>2522</v>
      </c>
      <c r="B2523" s="3">
        <v>1</v>
      </c>
    </row>
    <row r="2524" spans="1:5" x14ac:dyDescent="0.25">
      <c r="A2524">
        <v>2523</v>
      </c>
      <c r="B2524" s="3">
        <v>1</v>
      </c>
    </row>
    <row r="2525" spans="1:5" x14ac:dyDescent="0.25">
      <c r="A2525">
        <v>2524</v>
      </c>
      <c r="B2525" s="3">
        <v>1</v>
      </c>
      <c r="E2525" s="4">
        <v>4</v>
      </c>
    </row>
    <row r="2526" spans="1:5" x14ac:dyDescent="0.25">
      <c r="A2526">
        <v>2525</v>
      </c>
      <c r="B2526" s="3">
        <v>1</v>
      </c>
      <c r="E2526" s="4">
        <v>4</v>
      </c>
    </row>
    <row r="2527" spans="1:5" x14ac:dyDescent="0.25">
      <c r="A2527">
        <v>2526</v>
      </c>
      <c r="B2527" s="3">
        <v>1</v>
      </c>
      <c r="E2527" s="4">
        <v>4</v>
      </c>
    </row>
    <row r="2528" spans="1:5" x14ac:dyDescent="0.25">
      <c r="A2528">
        <v>2527</v>
      </c>
      <c r="B2528" s="3">
        <v>1</v>
      </c>
      <c r="E2528" s="4">
        <v>4</v>
      </c>
    </row>
    <row r="2529" spans="1:5" x14ac:dyDescent="0.25">
      <c r="A2529">
        <v>2528</v>
      </c>
      <c r="D2529" s="5">
        <v>3</v>
      </c>
      <c r="E2529" s="4">
        <v>4</v>
      </c>
    </row>
    <row r="2530" spans="1:5" x14ac:dyDescent="0.25">
      <c r="A2530">
        <v>2529</v>
      </c>
      <c r="D2530" s="5">
        <v>3</v>
      </c>
      <c r="E2530" s="4">
        <v>4</v>
      </c>
    </row>
    <row r="2531" spans="1:5" x14ac:dyDescent="0.25">
      <c r="A2531">
        <v>2530</v>
      </c>
      <c r="D2531" s="5">
        <v>3</v>
      </c>
      <c r="E2531" s="4">
        <v>4</v>
      </c>
    </row>
    <row r="2532" spans="1:5" x14ac:dyDescent="0.25">
      <c r="A2532">
        <v>2531</v>
      </c>
      <c r="D2532" s="5">
        <v>3</v>
      </c>
      <c r="E2532" s="4">
        <v>4</v>
      </c>
    </row>
    <row r="2533" spans="1:5" x14ac:dyDescent="0.25">
      <c r="A2533">
        <v>2532</v>
      </c>
      <c r="D2533" s="5">
        <v>3</v>
      </c>
      <c r="E2533" s="4">
        <v>4</v>
      </c>
    </row>
    <row r="2534" spans="1:5" x14ac:dyDescent="0.25">
      <c r="A2534">
        <v>2533</v>
      </c>
      <c r="D2534" s="5">
        <v>3</v>
      </c>
    </row>
    <row r="2535" spans="1:5" x14ac:dyDescent="0.25">
      <c r="A2535">
        <v>2534</v>
      </c>
      <c r="D2535" s="5">
        <v>3</v>
      </c>
    </row>
    <row r="2536" spans="1:5" x14ac:dyDescent="0.25">
      <c r="A2536">
        <v>2535</v>
      </c>
      <c r="D2536" s="5">
        <v>3</v>
      </c>
    </row>
    <row r="2537" spans="1:5" x14ac:dyDescent="0.25">
      <c r="A2537">
        <v>2536</v>
      </c>
      <c r="C2537" s="2">
        <v>2</v>
      </c>
    </row>
    <row r="2538" spans="1:5" x14ac:dyDescent="0.25">
      <c r="A2538">
        <v>2537</v>
      </c>
      <c r="C2538" s="2">
        <v>2</v>
      </c>
    </row>
    <row r="2539" spans="1:5" x14ac:dyDescent="0.25">
      <c r="A2539">
        <v>2538</v>
      </c>
      <c r="C2539" s="2">
        <v>2</v>
      </c>
    </row>
    <row r="2540" spans="1:5" x14ac:dyDescent="0.25">
      <c r="A2540">
        <v>2539</v>
      </c>
      <c r="C2540" s="2">
        <v>2</v>
      </c>
    </row>
    <row r="2541" spans="1:5" x14ac:dyDescent="0.25">
      <c r="A2541">
        <v>2540</v>
      </c>
      <c r="C2541" s="2">
        <v>2</v>
      </c>
    </row>
    <row r="2542" spans="1:5" x14ac:dyDescent="0.25">
      <c r="A2542">
        <v>2541</v>
      </c>
      <c r="C2542" s="2">
        <v>2</v>
      </c>
    </row>
    <row r="2543" spans="1:5" x14ac:dyDescent="0.25">
      <c r="A2543">
        <v>2542</v>
      </c>
      <c r="C2543" s="2">
        <v>2</v>
      </c>
    </row>
    <row r="2544" spans="1:5" x14ac:dyDescent="0.25">
      <c r="A2544">
        <v>2543</v>
      </c>
      <c r="B2544" s="3">
        <v>1</v>
      </c>
      <c r="C2544" s="2">
        <v>2</v>
      </c>
    </row>
    <row r="2545" spans="1:5" x14ac:dyDescent="0.25">
      <c r="A2545">
        <v>2544</v>
      </c>
      <c r="B2545" s="3">
        <v>1</v>
      </c>
      <c r="C2545" s="2">
        <v>2</v>
      </c>
    </row>
    <row r="2546" spans="1:5" x14ac:dyDescent="0.25">
      <c r="A2546">
        <v>2545</v>
      </c>
      <c r="B2546" s="3">
        <v>1</v>
      </c>
    </row>
    <row r="2547" spans="1:5" x14ac:dyDescent="0.25">
      <c r="A2547">
        <v>2546</v>
      </c>
      <c r="B2547" s="3">
        <v>1</v>
      </c>
    </row>
    <row r="2548" spans="1:5" x14ac:dyDescent="0.25">
      <c r="A2548">
        <v>2547</v>
      </c>
      <c r="B2548" s="3">
        <v>1</v>
      </c>
    </row>
    <row r="2549" spans="1:5" x14ac:dyDescent="0.25">
      <c r="A2549">
        <v>2548</v>
      </c>
      <c r="B2549" s="3">
        <v>1</v>
      </c>
    </row>
    <row r="2550" spans="1:5" x14ac:dyDescent="0.25">
      <c r="A2550">
        <v>2549</v>
      </c>
      <c r="B2550" s="3">
        <v>1</v>
      </c>
      <c r="E2550" s="4">
        <v>4</v>
      </c>
    </row>
    <row r="2551" spans="1:5" x14ac:dyDescent="0.25">
      <c r="A2551">
        <v>2550</v>
      </c>
      <c r="B2551" s="3">
        <v>1</v>
      </c>
      <c r="E2551" s="4">
        <v>4</v>
      </c>
    </row>
    <row r="2552" spans="1:5" x14ac:dyDescent="0.25">
      <c r="A2552">
        <v>2551</v>
      </c>
      <c r="D2552" s="5">
        <v>3</v>
      </c>
      <c r="E2552" s="4">
        <v>4</v>
      </c>
    </row>
    <row r="2553" spans="1:5" x14ac:dyDescent="0.25">
      <c r="A2553">
        <v>2552</v>
      </c>
      <c r="D2553" s="5">
        <v>3</v>
      </c>
      <c r="E2553" s="4">
        <v>4</v>
      </c>
    </row>
    <row r="2554" spans="1:5" x14ac:dyDescent="0.25">
      <c r="A2554">
        <v>2553</v>
      </c>
      <c r="D2554" s="5">
        <v>3</v>
      </c>
      <c r="E2554" s="4">
        <v>4</v>
      </c>
    </row>
    <row r="2555" spans="1:5" x14ac:dyDescent="0.25">
      <c r="A2555">
        <v>2554</v>
      </c>
      <c r="D2555" s="5">
        <v>3</v>
      </c>
      <c r="E2555" s="4">
        <v>4</v>
      </c>
    </row>
    <row r="2556" spans="1:5" x14ac:dyDescent="0.25">
      <c r="A2556">
        <v>2555</v>
      </c>
      <c r="D2556" s="5">
        <v>3</v>
      </c>
      <c r="E2556" s="4">
        <v>4</v>
      </c>
    </row>
    <row r="2557" spans="1:5" x14ac:dyDescent="0.25">
      <c r="A2557">
        <v>2556</v>
      </c>
      <c r="D2557" s="5">
        <v>3</v>
      </c>
      <c r="E2557" s="4">
        <v>4</v>
      </c>
    </row>
    <row r="2558" spans="1:5" x14ac:dyDescent="0.25">
      <c r="A2558">
        <v>2557</v>
      </c>
      <c r="D2558" s="5">
        <v>3</v>
      </c>
      <c r="E2558" s="4">
        <v>4</v>
      </c>
    </row>
    <row r="2559" spans="1:5" x14ac:dyDescent="0.25">
      <c r="A2559">
        <v>2558</v>
      </c>
      <c r="D2559" s="5">
        <v>3</v>
      </c>
      <c r="E2559" s="4">
        <v>4</v>
      </c>
    </row>
    <row r="2560" spans="1:5" x14ac:dyDescent="0.25">
      <c r="A2560">
        <v>2559</v>
      </c>
      <c r="D2560" s="5">
        <v>3</v>
      </c>
      <c r="E2560" s="4">
        <v>4</v>
      </c>
    </row>
    <row r="2561" spans="1:5" x14ac:dyDescent="0.25">
      <c r="A2561">
        <v>2560</v>
      </c>
    </row>
    <row r="2562" spans="1:5" x14ac:dyDescent="0.25">
      <c r="A2562">
        <v>2561</v>
      </c>
    </row>
    <row r="2563" spans="1:5" x14ac:dyDescent="0.25">
      <c r="A2563">
        <v>2562</v>
      </c>
      <c r="C2563" s="2">
        <v>2</v>
      </c>
    </row>
    <row r="2564" spans="1:5" x14ac:dyDescent="0.25">
      <c r="A2564">
        <v>2563</v>
      </c>
      <c r="C2564" s="2">
        <v>2</v>
      </c>
    </row>
    <row r="2565" spans="1:5" x14ac:dyDescent="0.25">
      <c r="A2565">
        <v>2564</v>
      </c>
      <c r="C2565" s="2">
        <v>2</v>
      </c>
    </row>
    <row r="2566" spans="1:5" x14ac:dyDescent="0.25">
      <c r="A2566">
        <v>2565</v>
      </c>
      <c r="C2566" s="2">
        <v>2</v>
      </c>
    </row>
    <row r="2567" spans="1:5" x14ac:dyDescent="0.25">
      <c r="A2567">
        <v>2566</v>
      </c>
      <c r="C2567" s="2">
        <v>2</v>
      </c>
    </row>
    <row r="2568" spans="1:5" x14ac:dyDescent="0.25">
      <c r="A2568">
        <v>2567</v>
      </c>
      <c r="B2568" s="3">
        <v>1</v>
      </c>
      <c r="C2568" s="2">
        <v>2</v>
      </c>
    </row>
    <row r="2569" spans="1:5" x14ac:dyDescent="0.25">
      <c r="A2569">
        <v>2568</v>
      </c>
      <c r="B2569" s="3">
        <v>1</v>
      </c>
      <c r="C2569" s="2">
        <v>2</v>
      </c>
    </row>
    <row r="2570" spans="1:5" x14ac:dyDescent="0.25">
      <c r="A2570">
        <v>2569</v>
      </c>
      <c r="B2570" s="3">
        <v>1</v>
      </c>
      <c r="C2570" s="2">
        <v>2</v>
      </c>
    </row>
    <row r="2571" spans="1:5" x14ac:dyDescent="0.25">
      <c r="A2571">
        <v>2570</v>
      </c>
      <c r="B2571" s="3">
        <v>1</v>
      </c>
      <c r="C2571" s="2">
        <v>2</v>
      </c>
    </row>
    <row r="2572" spans="1:5" x14ac:dyDescent="0.25">
      <c r="A2572">
        <v>2571</v>
      </c>
      <c r="B2572" s="3">
        <v>1</v>
      </c>
    </row>
    <row r="2573" spans="1:5" x14ac:dyDescent="0.25">
      <c r="A2573">
        <v>2572</v>
      </c>
      <c r="B2573" s="3">
        <v>1</v>
      </c>
    </row>
    <row r="2574" spans="1:5" x14ac:dyDescent="0.25">
      <c r="A2574">
        <v>2573</v>
      </c>
      <c r="B2574" s="3">
        <v>1</v>
      </c>
      <c r="E2574" s="4">
        <v>4</v>
      </c>
    </row>
    <row r="2575" spans="1:5" x14ac:dyDescent="0.25">
      <c r="A2575">
        <v>2574</v>
      </c>
      <c r="B2575" s="3">
        <v>1</v>
      </c>
      <c r="E2575" s="4">
        <v>4</v>
      </c>
    </row>
    <row r="2576" spans="1:5" x14ac:dyDescent="0.25">
      <c r="A2576">
        <v>2575</v>
      </c>
      <c r="D2576" s="5">
        <v>3</v>
      </c>
      <c r="E2576" s="4">
        <v>4</v>
      </c>
    </row>
    <row r="2577" spans="1:5" x14ac:dyDescent="0.25">
      <c r="A2577">
        <v>2576</v>
      </c>
      <c r="D2577" s="5">
        <v>3</v>
      </c>
      <c r="E2577" s="4">
        <v>4</v>
      </c>
    </row>
    <row r="2578" spans="1:5" x14ac:dyDescent="0.25">
      <c r="A2578">
        <v>2577</v>
      </c>
      <c r="D2578" s="5">
        <v>3</v>
      </c>
      <c r="E2578" s="4">
        <v>4</v>
      </c>
    </row>
    <row r="2579" spans="1:5" x14ac:dyDescent="0.25">
      <c r="A2579">
        <v>2578</v>
      </c>
      <c r="D2579" s="5">
        <v>3</v>
      </c>
      <c r="E2579" s="4">
        <v>4</v>
      </c>
    </row>
    <row r="2580" spans="1:5" x14ac:dyDescent="0.25">
      <c r="A2580">
        <v>2579</v>
      </c>
      <c r="D2580" s="5">
        <v>3</v>
      </c>
      <c r="E2580" s="4">
        <v>4</v>
      </c>
    </row>
    <row r="2581" spans="1:5" x14ac:dyDescent="0.25">
      <c r="A2581">
        <v>2580</v>
      </c>
      <c r="D2581" s="5">
        <v>3</v>
      </c>
      <c r="E2581" s="4">
        <v>4</v>
      </c>
    </row>
    <row r="2582" spans="1:5" x14ac:dyDescent="0.25">
      <c r="A2582">
        <v>2581</v>
      </c>
      <c r="D2582" s="5">
        <v>3</v>
      </c>
      <c r="E2582" s="4">
        <v>4</v>
      </c>
    </row>
    <row r="2583" spans="1:5" x14ac:dyDescent="0.25">
      <c r="A2583">
        <v>2582</v>
      </c>
      <c r="D2583" s="5">
        <v>3</v>
      </c>
      <c r="E2583" s="4">
        <v>4</v>
      </c>
    </row>
    <row r="2584" spans="1:5" x14ac:dyDescent="0.25">
      <c r="A2584">
        <v>2583</v>
      </c>
      <c r="D2584" s="5">
        <v>3</v>
      </c>
    </row>
    <row r="2585" spans="1:5" x14ac:dyDescent="0.25">
      <c r="A2585">
        <v>2584</v>
      </c>
    </row>
    <row r="2586" spans="1:5" x14ac:dyDescent="0.25">
      <c r="A2586">
        <v>2585</v>
      </c>
    </row>
    <row r="2587" spans="1:5" x14ac:dyDescent="0.25">
      <c r="A2587">
        <v>2586</v>
      </c>
      <c r="C2587" s="2">
        <v>2</v>
      </c>
    </row>
    <row r="2588" spans="1:5" x14ac:dyDescent="0.25">
      <c r="A2588">
        <v>2587</v>
      </c>
      <c r="C2588" s="2">
        <v>2</v>
      </c>
    </row>
    <row r="2589" spans="1:5" x14ac:dyDescent="0.25">
      <c r="A2589">
        <v>2588</v>
      </c>
      <c r="C2589" s="2">
        <v>2</v>
      </c>
    </row>
    <row r="2590" spans="1:5" x14ac:dyDescent="0.25">
      <c r="A2590">
        <v>2589</v>
      </c>
      <c r="C2590" s="2">
        <v>2</v>
      </c>
    </row>
    <row r="2591" spans="1:5" x14ac:dyDescent="0.25">
      <c r="A2591">
        <v>2590</v>
      </c>
      <c r="C2591" s="2">
        <v>2</v>
      </c>
    </row>
    <row r="2592" spans="1:5" x14ac:dyDescent="0.25">
      <c r="A2592">
        <v>2591</v>
      </c>
      <c r="B2592" s="3">
        <v>1</v>
      </c>
      <c r="C2592" s="2">
        <v>2</v>
      </c>
    </row>
    <row r="2593" spans="1:5" x14ac:dyDescent="0.25">
      <c r="A2593">
        <v>2592</v>
      </c>
      <c r="B2593" s="3">
        <v>1</v>
      </c>
      <c r="C2593" s="2">
        <v>2</v>
      </c>
    </row>
    <row r="2594" spans="1:5" x14ac:dyDescent="0.25">
      <c r="A2594">
        <v>2593</v>
      </c>
      <c r="B2594" s="3">
        <v>1</v>
      </c>
      <c r="C2594" s="2">
        <v>2</v>
      </c>
    </row>
    <row r="2595" spans="1:5" x14ac:dyDescent="0.25">
      <c r="A2595">
        <v>2594</v>
      </c>
      <c r="B2595" s="3">
        <v>1</v>
      </c>
    </row>
    <row r="2596" spans="1:5" x14ac:dyDescent="0.25">
      <c r="A2596">
        <v>2595</v>
      </c>
      <c r="B2596" s="3">
        <v>1</v>
      </c>
    </row>
    <row r="2597" spans="1:5" x14ac:dyDescent="0.25">
      <c r="A2597">
        <v>2596</v>
      </c>
      <c r="B2597" s="3">
        <v>1</v>
      </c>
    </row>
    <row r="2598" spans="1:5" x14ac:dyDescent="0.25">
      <c r="A2598">
        <v>2597</v>
      </c>
      <c r="B2598" s="3">
        <v>1</v>
      </c>
    </row>
    <row r="2599" spans="1:5" x14ac:dyDescent="0.25">
      <c r="A2599">
        <v>2598</v>
      </c>
      <c r="B2599" s="3">
        <v>1</v>
      </c>
      <c r="E2599" s="4">
        <v>4</v>
      </c>
    </row>
    <row r="2600" spans="1:5" x14ac:dyDescent="0.25">
      <c r="A2600">
        <v>2599</v>
      </c>
      <c r="D2600" s="5">
        <v>3</v>
      </c>
      <c r="E2600" s="4">
        <v>4</v>
      </c>
    </row>
    <row r="2601" spans="1:5" x14ac:dyDescent="0.25">
      <c r="A2601">
        <v>2600</v>
      </c>
      <c r="D2601" s="5">
        <v>3</v>
      </c>
      <c r="E2601" s="4">
        <v>4</v>
      </c>
    </row>
    <row r="2602" spans="1:5" x14ac:dyDescent="0.25">
      <c r="A2602">
        <v>2601</v>
      </c>
      <c r="D2602" s="5">
        <v>3</v>
      </c>
      <c r="E2602" s="4">
        <v>4</v>
      </c>
    </row>
    <row r="2603" spans="1:5" x14ac:dyDescent="0.25">
      <c r="A2603">
        <v>2602</v>
      </c>
      <c r="D2603" s="5">
        <v>3</v>
      </c>
      <c r="E2603" s="4">
        <v>4</v>
      </c>
    </row>
    <row r="2604" spans="1:5" x14ac:dyDescent="0.25">
      <c r="A2604">
        <v>2603</v>
      </c>
      <c r="D2604" s="5">
        <v>3</v>
      </c>
      <c r="E2604" s="4">
        <v>4</v>
      </c>
    </row>
    <row r="2605" spans="1:5" x14ac:dyDescent="0.25">
      <c r="A2605">
        <v>2604</v>
      </c>
      <c r="D2605" s="5">
        <v>3</v>
      </c>
      <c r="E2605" s="4">
        <v>4</v>
      </c>
    </row>
    <row r="2606" spans="1:5" x14ac:dyDescent="0.25">
      <c r="A2606">
        <v>2605</v>
      </c>
      <c r="D2606" s="5">
        <v>3</v>
      </c>
      <c r="E2606" s="4">
        <v>4</v>
      </c>
    </row>
    <row r="2607" spans="1:5" x14ac:dyDescent="0.25">
      <c r="A2607">
        <v>2606</v>
      </c>
      <c r="D2607" s="5">
        <v>3</v>
      </c>
      <c r="E2607" s="4">
        <v>4</v>
      </c>
    </row>
    <row r="2608" spans="1:5" x14ac:dyDescent="0.25">
      <c r="A2608">
        <v>2607</v>
      </c>
      <c r="D2608" s="5">
        <v>3</v>
      </c>
    </row>
    <row r="2609" spans="1:5" x14ac:dyDescent="0.25">
      <c r="A2609">
        <v>2608</v>
      </c>
    </row>
    <row r="2610" spans="1:5" x14ac:dyDescent="0.25">
      <c r="A2610">
        <v>2609</v>
      </c>
    </row>
    <row r="2611" spans="1:5" x14ac:dyDescent="0.25">
      <c r="A2611">
        <v>2610</v>
      </c>
    </row>
    <row r="2612" spans="1:5" x14ac:dyDescent="0.25">
      <c r="A2612">
        <v>2611</v>
      </c>
      <c r="C2612" s="2">
        <v>2</v>
      </c>
    </row>
    <row r="2613" spans="1:5" x14ac:dyDescent="0.25">
      <c r="A2613">
        <v>2612</v>
      </c>
      <c r="C2613" s="2">
        <v>2</v>
      </c>
    </row>
    <row r="2614" spans="1:5" x14ac:dyDescent="0.25">
      <c r="A2614">
        <v>2613</v>
      </c>
      <c r="C2614" s="2">
        <v>2</v>
      </c>
    </row>
    <row r="2615" spans="1:5" x14ac:dyDescent="0.25">
      <c r="A2615">
        <v>2614</v>
      </c>
      <c r="C2615" s="2">
        <v>2</v>
      </c>
    </row>
    <row r="2616" spans="1:5" x14ac:dyDescent="0.25">
      <c r="A2616">
        <v>2615</v>
      </c>
      <c r="B2616" s="3">
        <v>1</v>
      </c>
      <c r="C2616" s="2">
        <v>2</v>
      </c>
    </row>
    <row r="2617" spans="1:5" x14ac:dyDescent="0.25">
      <c r="A2617">
        <v>2616</v>
      </c>
      <c r="B2617" s="3">
        <v>1</v>
      </c>
      <c r="C2617" s="2">
        <v>2</v>
      </c>
    </row>
    <row r="2618" spans="1:5" x14ac:dyDescent="0.25">
      <c r="A2618">
        <v>2617</v>
      </c>
      <c r="B2618" s="3">
        <v>1</v>
      </c>
      <c r="C2618" s="2">
        <v>2</v>
      </c>
    </row>
    <row r="2619" spans="1:5" x14ac:dyDescent="0.25">
      <c r="A2619">
        <v>2618</v>
      </c>
      <c r="B2619" s="3">
        <v>1</v>
      </c>
      <c r="C2619" s="2">
        <v>2</v>
      </c>
    </row>
    <row r="2620" spans="1:5" x14ac:dyDescent="0.25">
      <c r="A2620">
        <v>2619</v>
      </c>
      <c r="B2620" s="3">
        <v>1</v>
      </c>
      <c r="C2620" s="2">
        <v>2</v>
      </c>
    </row>
    <row r="2621" spans="1:5" x14ac:dyDescent="0.25">
      <c r="A2621">
        <v>2620</v>
      </c>
      <c r="B2621" s="3">
        <v>1</v>
      </c>
    </row>
    <row r="2622" spans="1:5" x14ac:dyDescent="0.25">
      <c r="A2622">
        <v>2621</v>
      </c>
      <c r="B2622" s="3">
        <v>1</v>
      </c>
    </row>
    <row r="2623" spans="1:5" x14ac:dyDescent="0.25">
      <c r="A2623">
        <v>2622</v>
      </c>
      <c r="B2623" s="3">
        <v>1</v>
      </c>
      <c r="E2623" s="4">
        <v>4</v>
      </c>
    </row>
    <row r="2624" spans="1:5" x14ac:dyDescent="0.25">
      <c r="A2624">
        <v>2623</v>
      </c>
      <c r="D2624" s="5">
        <v>3</v>
      </c>
      <c r="E2624" s="4">
        <v>4</v>
      </c>
    </row>
    <row r="2625" spans="1:5" x14ac:dyDescent="0.25">
      <c r="A2625">
        <v>2624</v>
      </c>
      <c r="D2625" s="5">
        <v>3</v>
      </c>
      <c r="E2625" s="4">
        <v>4</v>
      </c>
    </row>
    <row r="2626" spans="1:5" x14ac:dyDescent="0.25">
      <c r="A2626">
        <v>2625</v>
      </c>
      <c r="D2626" s="5">
        <v>3</v>
      </c>
      <c r="E2626" s="4">
        <v>4</v>
      </c>
    </row>
    <row r="2627" spans="1:5" x14ac:dyDescent="0.25">
      <c r="A2627">
        <v>2626</v>
      </c>
      <c r="D2627" s="5">
        <v>3</v>
      </c>
      <c r="E2627" s="4">
        <v>4</v>
      </c>
    </row>
    <row r="2628" spans="1:5" x14ac:dyDescent="0.25">
      <c r="A2628">
        <v>2627</v>
      </c>
      <c r="D2628" s="5">
        <v>3</v>
      </c>
      <c r="E2628" s="4">
        <v>4</v>
      </c>
    </row>
    <row r="2629" spans="1:5" x14ac:dyDescent="0.25">
      <c r="A2629">
        <v>2628</v>
      </c>
      <c r="D2629" s="5">
        <v>3</v>
      </c>
      <c r="E2629" s="4">
        <v>4</v>
      </c>
    </row>
    <row r="2630" spans="1:5" x14ac:dyDescent="0.25">
      <c r="A2630">
        <v>2629</v>
      </c>
      <c r="D2630" s="5">
        <v>3</v>
      </c>
      <c r="E2630" s="4">
        <v>4</v>
      </c>
    </row>
    <row r="2631" spans="1:5" x14ac:dyDescent="0.25">
      <c r="A2631">
        <v>2630</v>
      </c>
      <c r="D2631" s="5">
        <v>3</v>
      </c>
      <c r="E2631" s="4">
        <v>4</v>
      </c>
    </row>
    <row r="2632" spans="1:5" x14ac:dyDescent="0.25">
      <c r="A2632">
        <v>2631</v>
      </c>
      <c r="E2632" s="4">
        <v>4</v>
      </c>
    </row>
    <row r="2633" spans="1:5" x14ac:dyDescent="0.25">
      <c r="A2633">
        <v>2632</v>
      </c>
    </row>
    <row r="2634" spans="1:5" x14ac:dyDescent="0.25">
      <c r="A2634">
        <v>2633</v>
      </c>
    </row>
    <row r="2635" spans="1:5" x14ac:dyDescent="0.25">
      <c r="A2635">
        <v>2634</v>
      </c>
    </row>
    <row r="2636" spans="1:5" x14ac:dyDescent="0.25">
      <c r="A2636">
        <v>2635</v>
      </c>
      <c r="C2636" s="2">
        <v>2</v>
      </c>
    </row>
    <row r="2637" spans="1:5" x14ac:dyDescent="0.25">
      <c r="A2637">
        <v>2636</v>
      </c>
      <c r="C2637" s="2">
        <v>2</v>
      </c>
    </row>
    <row r="2638" spans="1:5" x14ac:dyDescent="0.25">
      <c r="A2638">
        <v>2637</v>
      </c>
      <c r="C2638" s="2">
        <v>2</v>
      </c>
    </row>
    <row r="2639" spans="1:5" x14ac:dyDescent="0.25">
      <c r="A2639">
        <v>2638</v>
      </c>
      <c r="C2639" s="2">
        <v>2</v>
      </c>
    </row>
    <row r="2640" spans="1:5" x14ac:dyDescent="0.25">
      <c r="A2640">
        <v>2639</v>
      </c>
      <c r="B2640" s="3">
        <v>1</v>
      </c>
      <c r="C2640" s="2">
        <v>2</v>
      </c>
    </row>
    <row r="2641" spans="1:5" x14ac:dyDescent="0.25">
      <c r="A2641">
        <v>2640</v>
      </c>
      <c r="B2641" s="3">
        <v>1</v>
      </c>
      <c r="C2641" s="2">
        <v>2</v>
      </c>
    </row>
    <row r="2642" spans="1:5" x14ac:dyDescent="0.25">
      <c r="A2642">
        <v>2641</v>
      </c>
      <c r="B2642" s="3">
        <v>1</v>
      </c>
      <c r="C2642" s="2">
        <v>2</v>
      </c>
    </row>
    <row r="2643" spans="1:5" x14ac:dyDescent="0.25">
      <c r="A2643">
        <v>2642</v>
      </c>
      <c r="B2643" s="3">
        <v>1</v>
      </c>
      <c r="C2643" s="2">
        <v>2</v>
      </c>
    </row>
    <row r="2644" spans="1:5" x14ac:dyDescent="0.25">
      <c r="A2644">
        <v>2643</v>
      </c>
      <c r="B2644" s="3">
        <v>1</v>
      </c>
      <c r="C2644" s="2">
        <v>2</v>
      </c>
    </row>
    <row r="2645" spans="1:5" x14ac:dyDescent="0.25">
      <c r="A2645">
        <v>2644</v>
      </c>
      <c r="B2645" s="3">
        <v>1</v>
      </c>
    </row>
    <row r="2646" spans="1:5" x14ac:dyDescent="0.25">
      <c r="A2646">
        <v>2645</v>
      </c>
      <c r="B2646" s="3">
        <v>1</v>
      </c>
    </row>
    <row r="2647" spans="1:5" x14ac:dyDescent="0.25">
      <c r="A2647">
        <v>2646</v>
      </c>
      <c r="B2647" s="3">
        <v>1</v>
      </c>
    </row>
    <row r="2648" spans="1:5" x14ac:dyDescent="0.25">
      <c r="A2648">
        <v>2647</v>
      </c>
      <c r="D2648" s="5">
        <v>3</v>
      </c>
      <c r="E2648" s="4">
        <v>4</v>
      </c>
    </row>
    <row r="2649" spans="1:5" x14ac:dyDescent="0.25">
      <c r="A2649">
        <v>2648</v>
      </c>
      <c r="D2649" s="5">
        <v>3</v>
      </c>
      <c r="E2649" s="4">
        <v>4</v>
      </c>
    </row>
    <row r="2650" spans="1:5" x14ac:dyDescent="0.25">
      <c r="A2650">
        <v>2649</v>
      </c>
      <c r="D2650" s="5">
        <v>3</v>
      </c>
      <c r="E2650" s="4">
        <v>4</v>
      </c>
    </row>
    <row r="2651" spans="1:5" x14ac:dyDescent="0.25">
      <c r="A2651">
        <v>2650</v>
      </c>
      <c r="D2651" s="5">
        <v>3</v>
      </c>
      <c r="E2651" s="4">
        <v>4</v>
      </c>
    </row>
    <row r="2652" spans="1:5" x14ac:dyDescent="0.25">
      <c r="A2652">
        <v>2651</v>
      </c>
      <c r="D2652" s="5">
        <v>3</v>
      </c>
      <c r="E2652" s="4">
        <v>4</v>
      </c>
    </row>
    <row r="2653" spans="1:5" x14ac:dyDescent="0.25">
      <c r="A2653">
        <v>2652</v>
      </c>
      <c r="D2653" s="5">
        <v>3</v>
      </c>
      <c r="E2653" s="4">
        <v>4</v>
      </c>
    </row>
    <row r="2654" spans="1:5" x14ac:dyDescent="0.25">
      <c r="A2654">
        <v>2653</v>
      </c>
      <c r="D2654" s="5">
        <v>3</v>
      </c>
      <c r="E2654" s="4">
        <v>4</v>
      </c>
    </row>
    <row r="2655" spans="1:5" x14ac:dyDescent="0.25">
      <c r="A2655">
        <v>2654</v>
      </c>
      <c r="D2655" s="5">
        <v>3</v>
      </c>
      <c r="E2655" s="4">
        <v>4</v>
      </c>
    </row>
    <row r="2656" spans="1:5" x14ac:dyDescent="0.25">
      <c r="A2656">
        <v>2655</v>
      </c>
    </row>
    <row r="2657" spans="1:5" x14ac:dyDescent="0.25">
      <c r="A2657">
        <v>2656</v>
      </c>
    </row>
    <row r="2658" spans="1:5" x14ac:dyDescent="0.25">
      <c r="A2658">
        <v>2657</v>
      </c>
    </row>
    <row r="2659" spans="1:5" x14ac:dyDescent="0.25">
      <c r="A2659">
        <v>2658</v>
      </c>
      <c r="C2659" s="2">
        <v>2</v>
      </c>
    </row>
    <row r="2660" spans="1:5" x14ac:dyDescent="0.25">
      <c r="A2660">
        <v>2659</v>
      </c>
      <c r="C2660" s="2">
        <v>2</v>
      </c>
    </row>
    <row r="2661" spans="1:5" x14ac:dyDescent="0.25">
      <c r="A2661">
        <v>2660</v>
      </c>
      <c r="B2661" s="3">
        <v>1</v>
      </c>
      <c r="C2661" s="2">
        <v>2</v>
      </c>
    </row>
    <row r="2662" spans="1:5" x14ac:dyDescent="0.25">
      <c r="A2662">
        <v>2661</v>
      </c>
      <c r="B2662" s="3">
        <v>1</v>
      </c>
      <c r="C2662" s="2">
        <v>2</v>
      </c>
    </row>
    <row r="2663" spans="1:5" x14ac:dyDescent="0.25">
      <c r="A2663">
        <v>2662</v>
      </c>
      <c r="B2663" s="3">
        <v>1</v>
      </c>
      <c r="C2663" s="2">
        <v>2</v>
      </c>
    </row>
    <row r="2664" spans="1:5" x14ac:dyDescent="0.25">
      <c r="A2664">
        <v>2663</v>
      </c>
      <c r="B2664" s="3">
        <v>1</v>
      </c>
      <c r="C2664" s="2">
        <v>2</v>
      </c>
    </row>
    <row r="2665" spans="1:5" x14ac:dyDescent="0.25">
      <c r="A2665">
        <v>2664</v>
      </c>
      <c r="B2665" s="3">
        <v>1</v>
      </c>
      <c r="C2665" s="2">
        <v>2</v>
      </c>
    </row>
    <row r="2666" spans="1:5" x14ac:dyDescent="0.25">
      <c r="A2666">
        <v>2665</v>
      </c>
      <c r="B2666" s="3">
        <v>1</v>
      </c>
    </row>
    <row r="2667" spans="1:5" x14ac:dyDescent="0.25">
      <c r="A2667">
        <v>2666</v>
      </c>
      <c r="B2667" s="3">
        <v>1</v>
      </c>
    </row>
    <row r="2668" spans="1:5" x14ac:dyDescent="0.25">
      <c r="A2668">
        <v>2667</v>
      </c>
      <c r="B2668" s="3">
        <v>1</v>
      </c>
    </row>
    <row r="2669" spans="1:5" x14ac:dyDescent="0.25">
      <c r="A2669">
        <v>2668</v>
      </c>
      <c r="B2669" s="3">
        <v>1</v>
      </c>
    </row>
    <row r="2670" spans="1:5" x14ac:dyDescent="0.25">
      <c r="A2670">
        <v>2669</v>
      </c>
      <c r="D2670" s="5">
        <v>3</v>
      </c>
    </row>
    <row r="2671" spans="1:5" x14ac:dyDescent="0.25">
      <c r="A2671">
        <v>2670</v>
      </c>
      <c r="D2671" s="5">
        <v>3</v>
      </c>
      <c r="E2671" s="4">
        <v>4</v>
      </c>
    </row>
    <row r="2672" spans="1:5" x14ac:dyDescent="0.25">
      <c r="A2672">
        <v>2671</v>
      </c>
      <c r="D2672" s="5">
        <v>3</v>
      </c>
      <c r="E2672" s="4">
        <v>4</v>
      </c>
    </row>
    <row r="2673" spans="1:5" x14ac:dyDescent="0.25">
      <c r="A2673">
        <v>2672</v>
      </c>
      <c r="D2673" s="5">
        <v>3</v>
      </c>
      <c r="E2673" s="4">
        <v>4</v>
      </c>
    </row>
    <row r="2674" spans="1:5" x14ac:dyDescent="0.25">
      <c r="A2674">
        <v>2673</v>
      </c>
      <c r="D2674" s="5">
        <v>3</v>
      </c>
      <c r="E2674" s="4">
        <v>4</v>
      </c>
    </row>
    <row r="2675" spans="1:5" x14ac:dyDescent="0.25">
      <c r="A2675">
        <v>2674</v>
      </c>
      <c r="D2675" s="5">
        <v>3</v>
      </c>
      <c r="E2675" s="4">
        <v>4</v>
      </c>
    </row>
    <row r="2676" spans="1:5" x14ac:dyDescent="0.25">
      <c r="A2676">
        <v>2675</v>
      </c>
      <c r="D2676" s="5">
        <v>3</v>
      </c>
      <c r="E2676" s="4">
        <v>4</v>
      </c>
    </row>
    <row r="2677" spans="1:5" x14ac:dyDescent="0.25">
      <c r="A2677">
        <v>2676</v>
      </c>
      <c r="D2677" s="5">
        <v>3</v>
      </c>
      <c r="E2677" s="4">
        <v>4</v>
      </c>
    </row>
    <row r="2678" spans="1:5" x14ac:dyDescent="0.25">
      <c r="A2678">
        <v>2677</v>
      </c>
      <c r="D2678" s="5">
        <v>3</v>
      </c>
      <c r="E2678" s="4">
        <v>4</v>
      </c>
    </row>
    <row r="2679" spans="1:5" x14ac:dyDescent="0.25">
      <c r="A2679">
        <v>2678</v>
      </c>
      <c r="D2679" s="5">
        <v>3</v>
      </c>
      <c r="E2679" s="4">
        <v>4</v>
      </c>
    </row>
    <row r="2680" spans="1:5" x14ac:dyDescent="0.25">
      <c r="A2680">
        <v>2679</v>
      </c>
    </row>
    <row r="2681" spans="1:5" x14ac:dyDescent="0.25">
      <c r="A2681">
        <v>2680</v>
      </c>
      <c r="C2681" s="2">
        <v>2</v>
      </c>
    </row>
    <row r="2682" spans="1:5" x14ac:dyDescent="0.25">
      <c r="A2682">
        <v>2681</v>
      </c>
      <c r="C2682" s="2">
        <v>2</v>
      </c>
    </row>
    <row r="2683" spans="1:5" x14ac:dyDescent="0.25">
      <c r="A2683">
        <v>2682</v>
      </c>
      <c r="C2683" s="2">
        <v>2</v>
      </c>
    </row>
    <row r="2684" spans="1:5" x14ac:dyDescent="0.25">
      <c r="A2684">
        <v>2683</v>
      </c>
      <c r="C2684" s="2">
        <v>2</v>
      </c>
    </row>
    <row r="2685" spans="1:5" x14ac:dyDescent="0.25">
      <c r="A2685">
        <v>2684</v>
      </c>
      <c r="B2685" s="3">
        <v>1</v>
      </c>
      <c r="C2685" s="2">
        <v>2</v>
      </c>
    </row>
    <row r="2686" spans="1:5" x14ac:dyDescent="0.25">
      <c r="A2686">
        <v>2685</v>
      </c>
      <c r="B2686" s="3">
        <v>1</v>
      </c>
      <c r="C2686" s="2">
        <v>2</v>
      </c>
    </row>
    <row r="2687" spans="1:5" x14ac:dyDescent="0.25">
      <c r="A2687">
        <v>2686</v>
      </c>
      <c r="B2687" s="3">
        <v>1</v>
      </c>
      <c r="C2687" s="2">
        <v>2</v>
      </c>
    </row>
    <row r="2688" spans="1:5" x14ac:dyDescent="0.25">
      <c r="A2688">
        <v>2687</v>
      </c>
      <c r="B2688" s="3">
        <v>1</v>
      </c>
      <c r="C2688" s="2">
        <v>2</v>
      </c>
    </row>
    <row r="2689" spans="1:6" x14ac:dyDescent="0.25">
      <c r="A2689">
        <v>2688</v>
      </c>
      <c r="B2689" s="3">
        <v>1</v>
      </c>
      <c r="C2689" s="2">
        <v>2</v>
      </c>
    </row>
    <row r="2690" spans="1:6" x14ac:dyDescent="0.25">
      <c r="A2690">
        <v>2689</v>
      </c>
      <c r="B2690" s="3">
        <v>1</v>
      </c>
    </row>
    <row r="2691" spans="1:6" x14ac:dyDescent="0.25">
      <c r="A2691">
        <v>2690</v>
      </c>
      <c r="B2691" s="3">
        <v>1</v>
      </c>
    </row>
    <row r="2692" spans="1:6" x14ac:dyDescent="0.25">
      <c r="A2692">
        <v>2691</v>
      </c>
      <c r="B2692" s="3">
        <v>1</v>
      </c>
    </row>
    <row r="2693" spans="1:6" x14ac:dyDescent="0.25">
      <c r="A2693">
        <v>2692</v>
      </c>
    </row>
    <row r="2694" spans="1:6" x14ac:dyDescent="0.25">
      <c r="A2694">
        <v>2693</v>
      </c>
      <c r="D2694" s="5">
        <v>3</v>
      </c>
      <c r="E2694" s="4">
        <v>4</v>
      </c>
    </row>
    <row r="2695" spans="1:6" x14ac:dyDescent="0.25">
      <c r="A2695">
        <v>2694</v>
      </c>
      <c r="D2695" s="5">
        <v>3</v>
      </c>
      <c r="E2695" s="4">
        <v>4</v>
      </c>
      <c r="F269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C1D0-CBA8-492B-8CD7-801428ABF2DC}">
  <dimension ref="A1:EA149"/>
  <sheetViews>
    <sheetView topLeftCell="S1" workbookViewId="0">
      <selection activeCell="AA47" sqref="AA47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4" width="9" bestFit="1" customWidth="1"/>
    <col min="5" max="5" width="11" bestFit="1" customWidth="1"/>
    <col min="6" max="6" width="9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301</v>
      </c>
      <c r="AP1" t="s">
        <v>302</v>
      </c>
      <c r="AQ1" t="s">
        <v>303</v>
      </c>
      <c r="AR1" t="s">
        <v>304</v>
      </c>
      <c r="AT1" t="s">
        <v>305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323</v>
      </c>
      <c r="BS1" t="s">
        <v>324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233.78134</v>
      </c>
      <c r="B2">
        <v>5.716437</v>
      </c>
      <c r="C2">
        <v>242.546344</v>
      </c>
      <c r="D2">
        <v>6.5630249999999997</v>
      </c>
      <c r="E2">
        <v>234.64961099999999</v>
      </c>
      <c r="F2">
        <v>4.9904039999999998</v>
      </c>
      <c r="G2">
        <v>238.67256599999999</v>
      </c>
      <c r="H2">
        <v>8.6122560000000004</v>
      </c>
      <c r="K2">
        <f>(15/200)</f>
        <v>7.4999999999999997E-2</v>
      </c>
      <c r="L2">
        <f>(16/200)</f>
        <v>0.08</v>
      </c>
      <c r="M2">
        <f>(14/200)</f>
        <v>7.0000000000000007E-2</v>
      </c>
      <c r="N2">
        <f>(15/200)</f>
        <v>7.4999999999999997E-2</v>
      </c>
      <c r="P2">
        <f>(10/200)</f>
        <v>0.05</v>
      </c>
      <c r="Q2">
        <f>(10/200)</f>
        <v>0.05</v>
      </c>
      <c r="R2">
        <f>(9/200)</f>
        <v>4.4999999999999998E-2</v>
      </c>
      <c r="S2">
        <f>(10/200)</f>
        <v>0.05</v>
      </c>
      <c r="U2">
        <f>0.075+0.05</f>
        <v>0.125</v>
      </c>
      <c r="V2">
        <f>0.08+0.05</f>
        <v>0.13</v>
      </c>
      <c r="W2">
        <f>0.07+0.045</f>
        <v>0.115</v>
      </c>
      <c r="X2">
        <f>0.075+0.05</f>
        <v>0.125</v>
      </c>
      <c r="Z2">
        <f>SQRT((ABS($A$3-$A$2)^2+(ABS($B$3-$B$2)^2)))</f>
        <v>21.72438615018627</v>
      </c>
      <c r="AA2">
        <f>SQRT((ABS($C$3-$C$2)^2+(ABS($D$3-$D$2)^2)))</f>
        <v>24.466875878019614</v>
      </c>
      <c r="AB2">
        <f>SQRT((ABS($E$3-$E$2)^2+(ABS($F$3-$F$2)^2)))</f>
        <v>22.010569915681526</v>
      </c>
      <c r="AC2">
        <f>SQRT((ABS($G$3-$G$2)^2+(ABS($H$3-$H$2)^2)))</f>
        <v>23.715982644787449</v>
      </c>
      <c r="AE2">
        <f>(COUNTA(U2:U12)/SUM(U2:U12))</f>
        <v>9.3750000000000018</v>
      </c>
      <c r="AF2">
        <f>(COUNTA(V2:V12)/SUM(V2:V12))</f>
        <v>8.7378640776699044</v>
      </c>
      <c r="AG2">
        <f>(COUNTA(W2:W12)/SUM(W2:W12))</f>
        <v>9.1954022988505741</v>
      </c>
      <c r="AH2">
        <f>(COUNTA(X2:X12)/SUM(X2:X12))</f>
        <v>9.0395480225988702</v>
      </c>
      <c r="AJ2">
        <f>1/0.125</f>
        <v>8</v>
      </c>
      <c r="AK2">
        <f>1/0.13</f>
        <v>7.6923076923076916</v>
      </c>
      <c r="AL2">
        <f>1/0.115</f>
        <v>8.695652173913043</v>
      </c>
      <c r="AM2">
        <f>1/0.125</f>
        <v>8</v>
      </c>
      <c r="AO2">
        <f t="shared" ref="AO2:AO9" si="0">$Z2/$U2</f>
        <v>173.79508920149016</v>
      </c>
      <c r="AP2">
        <f t="shared" ref="AP2:AP9" si="1">$AA2/$V2</f>
        <v>188.20673752322779</v>
      </c>
      <c r="AQ2">
        <f t="shared" ref="AQ2:AQ8" si="2">$AB2/$W2</f>
        <v>191.39626013636109</v>
      </c>
      <c r="AR2">
        <f t="shared" ref="AR2:AR8" si="3">$AC2/$X2</f>
        <v>189.72786115829959</v>
      </c>
      <c r="AT2">
        <f>AT4/AT6</f>
        <v>279.8343817033894</v>
      </c>
      <c r="AV2">
        <f>((0.075/0.125)*100)</f>
        <v>60</v>
      </c>
      <c r="AW2">
        <f>((0.08/0.13)*100)</f>
        <v>61.53846153846154</v>
      </c>
      <c r="AX2">
        <f>((0.07/0.115)*100)</f>
        <v>60.869565217391312</v>
      </c>
      <c r="AY2">
        <f>((0.075/0.125)*100)</f>
        <v>60</v>
      </c>
      <c r="BA2">
        <f>((0.05/0.125)*100)</f>
        <v>40</v>
      </c>
      <c r="BB2">
        <f>((0.05/0.13)*100)</f>
        <v>38.461538461538467</v>
      </c>
      <c r="BC2">
        <f>((0.045/0.115)*100)</f>
        <v>39.130434782608688</v>
      </c>
      <c r="BD2">
        <f>((0.05/0.125)*100)</f>
        <v>40</v>
      </c>
      <c r="BF2">
        <f>ABS($B$2-$D$2)</f>
        <v>0.84658799999999967</v>
      </c>
      <c r="BG2">
        <f>ABS($F$2-$H$2)</f>
        <v>3.6218520000000005</v>
      </c>
      <c r="BL2">
        <f>SQRT((ABS($A$2-$E$2)^2+(ABS($B$2-$F$2)^2)))</f>
        <v>1.1318208544332393</v>
      </c>
      <c r="BM2">
        <f>SQRT((ABS($C$2-$G$2)^2+(ABS($D$2-$H$2)^2)))</f>
        <v>4.3824084342567984</v>
      </c>
      <c r="BO2">
        <f>SQRT((ABS($A$2-$G$2)^2+(ABS($B$2-$H$2)^2)))</f>
        <v>5.6841762344104794</v>
      </c>
      <c r="BP2">
        <f>SQRT((ABS($C$2-$E$2)^2+(ABS($D$2-$F$2)^2)))</f>
        <v>8.0518028343303456</v>
      </c>
      <c r="BR2">
        <f>DEGREES(ACOS((20.1128724858995^2+22.0105699156815^2-3.77744653212325^2)/(2*20.1128724858995*22.0105699156815)))</f>
        <v>8.9031839701294899</v>
      </c>
      <c r="BS2">
        <f>DEGREES(ACOS((5.41313022584244^2+23.7159826447874^2-20.1128724858995^2)/(2*5.41313022584244*23.7159826447874)))</f>
        <v>43.181892681250439</v>
      </c>
      <c r="BU2">
        <v>15</v>
      </c>
      <c r="BV2">
        <v>8</v>
      </c>
      <c r="BW2">
        <v>7</v>
      </c>
      <c r="BX2">
        <v>10</v>
      </c>
      <c r="BY2">
        <v>16</v>
      </c>
      <c r="BZ2">
        <v>8</v>
      </c>
      <c r="CA2">
        <v>7</v>
      </c>
      <c r="CB2">
        <v>6</v>
      </c>
      <c r="CC2">
        <v>14</v>
      </c>
      <c r="CD2">
        <v>7</v>
      </c>
      <c r="CE2">
        <v>5</v>
      </c>
      <c r="CF2">
        <v>12</v>
      </c>
      <c r="CG2">
        <v>15</v>
      </c>
      <c r="CH2">
        <v>10</v>
      </c>
      <c r="CI2">
        <v>6</v>
      </c>
      <c r="CJ2">
        <v>12</v>
      </c>
      <c r="CL2">
        <v>10</v>
      </c>
      <c r="CM2">
        <v>2</v>
      </c>
      <c r="CN2">
        <v>1</v>
      </c>
      <c r="CO2">
        <v>5</v>
      </c>
      <c r="CP2">
        <v>10</v>
      </c>
      <c r="CQ2">
        <v>2</v>
      </c>
      <c r="CR2">
        <v>0</v>
      </c>
      <c r="CS2">
        <v>0</v>
      </c>
      <c r="CT2">
        <v>9</v>
      </c>
      <c r="CU2">
        <v>1</v>
      </c>
      <c r="CV2">
        <v>0</v>
      </c>
      <c r="CW2">
        <v>6</v>
      </c>
      <c r="CX2">
        <v>10</v>
      </c>
      <c r="CY2">
        <v>5</v>
      </c>
      <c r="CZ2">
        <v>0</v>
      </c>
      <c r="DA2">
        <v>6</v>
      </c>
      <c r="DC2">
        <f>((8/15)*100)</f>
        <v>53.333333333333336</v>
      </c>
      <c r="DD2">
        <f>((7/15)*100)</f>
        <v>46.666666666666664</v>
      </c>
      <c r="DE2">
        <f>((10/15)*100)</f>
        <v>66.666666666666657</v>
      </c>
      <c r="DF2">
        <f>((8/16)*100)</f>
        <v>50</v>
      </c>
      <c r="DG2">
        <f>((7/16)*100)</f>
        <v>43.75</v>
      </c>
      <c r="DH2">
        <f>((6/16)*100)</f>
        <v>37.5</v>
      </c>
      <c r="DI2">
        <f>((7/14)*100)</f>
        <v>50</v>
      </c>
      <c r="DJ2">
        <f>((5/14)*100)</f>
        <v>35.714285714285715</v>
      </c>
      <c r="DK2">
        <f>((12/14)*100)</f>
        <v>85.714285714285708</v>
      </c>
      <c r="DL2">
        <f>((10/15)*100)</f>
        <v>66.666666666666657</v>
      </c>
      <c r="DM2">
        <f>((6/15)*100)</f>
        <v>40</v>
      </c>
      <c r="DN2">
        <f>((12/15)*100)</f>
        <v>80</v>
      </c>
      <c r="DP2">
        <f>((2/10)*100)</f>
        <v>20</v>
      </c>
      <c r="DQ2">
        <f>((1/10)*100)</f>
        <v>10</v>
      </c>
      <c r="DR2">
        <f>((5/10)*100)</f>
        <v>50</v>
      </c>
      <c r="DS2">
        <f>((2/10)*100)</f>
        <v>20</v>
      </c>
      <c r="DT2">
        <f>((0/10)*100)</f>
        <v>0</v>
      </c>
      <c r="DU2">
        <f>((0/10)*100)</f>
        <v>0</v>
      </c>
      <c r="DV2">
        <f>((1/9)*100)</f>
        <v>11.111111111111111</v>
      </c>
      <c r="DW2">
        <f>((0/9)*100)</f>
        <v>0</v>
      </c>
      <c r="DX2">
        <f>((6/9)*100)</f>
        <v>66.666666666666657</v>
      </c>
      <c r="DY2">
        <f>((5/10)*100)</f>
        <v>50</v>
      </c>
      <c r="DZ2">
        <f>((0/10)*100)</f>
        <v>0</v>
      </c>
      <c r="EA2">
        <f>((6/10)*100)</f>
        <v>60</v>
      </c>
    </row>
    <row r="3" spans="1:131" x14ac:dyDescent="0.25">
      <c r="A3">
        <v>212.076043</v>
      </c>
      <c r="B3">
        <v>6.626951</v>
      </c>
      <c r="C3">
        <v>218.08930100000001</v>
      </c>
      <c r="D3">
        <v>7.2566119999999996</v>
      </c>
      <c r="E3">
        <v>212.667135</v>
      </c>
      <c r="F3">
        <v>6.102131</v>
      </c>
      <c r="G3">
        <v>214.961658</v>
      </c>
      <c r="H3">
        <v>9.1028420000000008</v>
      </c>
      <c r="K3">
        <f>(15/200)</f>
        <v>7.4999999999999997E-2</v>
      </c>
      <c r="L3">
        <f>(15/200)</f>
        <v>7.4999999999999997E-2</v>
      </c>
      <c r="M3">
        <f>(12/200)</f>
        <v>0.06</v>
      </c>
      <c r="N3">
        <f>(14/200)</f>
        <v>7.0000000000000007E-2</v>
      </c>
      <c r="P3">
        <f>(7/200)</f>
        <v>3.5000000000000003E-2</v>
      </c>
      <c r="Q3">
        <f>(9/200)</f>
        <v>4.4999999999999998E-2</v>
      </c>
      <c r="R3">
        <f>(8/200)</f>
        <v>0.04</v>
      </c>
      <c r="S3">
        <f>(8/200)</f>
        <v>0.04</v>
      </c>
      <c r="U3">
        <f>0.075+0.035</f>
        <v>0.11</v>
      </c>
      <c r="V3">
        <f>0.075+0.045</f>
        <v>0.12</v>
      </c>
      <c r="W3">
        <f>0.06+0.04</f>
        <v>0.1</v>
      </c>
      <c r="X3">
        <f>0.07+0.04</f>
        <v>0.11000000000000001</v>
      </c>
      <c r="Z3">
        <f>SQRT((ABS($A$4-$A$3)^2+(ABS($B$4-$B$3)^2)))</f>
        <v>25.432521361042287</v>
      </c>
      <c r="AA3">
        <f>SQRT((ABS($C$4-$C$3)^2+(ABS($D$4-$D$3)^2)))</f>
        <v>26.665208242124237</v>
      </c>
      <c r="AB3">
        <f>SQRT((ABS($E$4-$E$3)^2+(ABS($F$4-$F$3)^2)))</f>
        <v>24.871116418291535</v>
      </c>
      <c r="AC3">
        <f>SQRT((ABS($G$4-$G$3)^2+(ABS($H$4-$H$3)^2)))</f>
        <v>26.800977550153661</v>
      </c>
      <c r="AJ3">
        <f>1/0.11</f>
        <v>9.0909090909090917</v>
      </c>
      <c r="AK3">
        <f>1/0.12</f>
        <v>8.3333333333333339</v>
      </c>
      <c r="AL3">
        <f>1/0.1</f>
        <v>10</v>
      </c>
      <c r="AM3">
        <f>1/0.11</f>
        <v>9.0909090909090917</v>
      </c>
      <c r="AO3">
        <f t="shared" si="0"/>
        <v>231.20473964583897</v>
      </c>
      <c r="AP3">
        <f t="shared" si="1"/>
        <v>222.21006868436865</v>
      </c>
      <c r="AQ3">
        <f t="shared" si="2"/>
        <v>248.71116418291535</v>
      </c>
      <c r="AR3">
        <f t="shared" si="3"/>
        <v>243.64525045594235</v>
      </c>
      <c r="AT3" t="s">
        <v>306</v>
      </c>
      <c r="AV3">
        <f>((0.075/0.11)*100)</f>
        <v>68.181818181818173</v>
      </c>
      <c r="AW3">
        <f>((0.075/0.12)*100)</f>
        <v>62.5</v>
      </c>
      <c r="AX3">
        <f>((0.06/0.1)*100)</f>
        <v>60</v>
      </c>
      <c r="AY3">
        <f>((0.07/0.11)*100)</f>
        <v>63.636363636363647</v>
      </c>
      <c r="BA3">
        <f>((0.035/0.11)*100)</f>
        <v>31.818181818181824</v>
      </c>
      <c r="BB3">
        <f>((0.045/0.12)*100)</f>
        <v>37.5</v>
      </c>
      <c r="BC3">
        <f>((0.04/0.1)*100)</f>
        <v>40</v>
      </c>
      <c r="BD3">
        <f>((0.04/0.11)*100)</f>
        <v>36.363636363636367</v>
      </c>
      <c r="BF3">
        <f>ABS($B$3-$D$3)</f>
        <v>0.62966099999999958</v>
      </c>
      <c r="BG3">
        <f>ABS($F$3-$H$3)</f>
        <v>3.0007110000000008</v>
      </c>
      <c r="BL3">
        <f>SQRT((ABS($A$3-$E$3)^2+(ABS($B$3-$F$3)^2)))</f>
        <v>0.79045922403625857</v>
      </c>
      <c r="BM3">
        <f>SQRT((ABS($C$3-$G$3)^2+(ABS($D$3-$H$3)^2)))</f>
        <v>3.6319025246210894</v>
      </c>
      <c r="BO3">
        <f>SQRT((ABS($A$3-$G$3)^2+(ABS($B$3-$H$3)^2)))</f>
        <v>3.8022112213955199</v>
      </c>
      <c r="BP3">
        <f>SQRT((ABS($C$3-$E$3)^2+(ABS($D$3-$F$3)^2)))</f>
        <v>5.5437090932801523</v>
      </c>
      <c r="BR3">
        <f>DEGREES(ACOS((24.7838853842622^2+24.8711164182915^2-3.8054803879291^2)/(2*24.7838853842622*24.8711164182915)))</f>
        <v>8.7884338102171462</v>
      </c>
      <c r="BS3">
        <f>DEGREES(ACOS((3.77744653212325^2+26.8009775501537^2-24.7838853842622^2)/(2*3.77744653212325*26.8009775501537)))</f>
        <v>54.242148263671318</v>
      </c>
      <c r="BU3">
        <v>15</v>
      </c>
      <c r="BV3">
        <v>10</v>
      </c>
      <c r="BW3">
        <v>7</v>
      </c>
      <c r="BX3">
        <v>9</v>
      </c>
      <c r="BY3">
        <v>15</v>
      </c>
      <c r="BZ3">
        <v>10</v>
      </c>
      <c r="CA3">
        <v>7</v>
      </c>
      <c r="CB3">
        <v>7</v>
      </c>
      <c r="CC3">
        <v>12</v>
      </c>
      <c r="CD3">
        <v>7</v>
      </c>
      <c r="CE3">
        <v>4</v>
      </c>
      <c r="CF3">
        <v>12</v>
      </c>
      <c r="CG3">
        <v>14</v>
      </c>
      <c r="CH3">
        <v>9</v>
      </c>
      <c r="CI3">
        <v>6</v>
      </c>
      <c r="CJ3">
        <v>12</v>
      </c>
      <c r="CL3">
        <v>7</v>
      </c>
      <c r="CM3">
        <v>2</v>
      </c>
      <c r="CN3">
        <v>0</v>
      </c>
      <c r="CO3">
        <v>2</v>
      </c>
      <c r="CP3">
        <v>9</v>
      </c>
      <c r="CQ3">
        <v>2</v>
      </c>
      <c r="CR3">
        <v>0</v>
      </c>
      <c r="CS3">
        <v>0</v>
      </c>
      <c r="CT3">
        <v>8</v>
      </c>
      <c r="CU3">
        <v>0</v>
      </c>
      <c r="CV3">
        <v>0</v>
      </c>
      <c r="CW3">
        <v>6</v>
      </c>
      <c r="CX3">
        <v>8</v>
      </c>
      <c r="CY3">
        <v>2</v>
      </c>
      <c r="CZ3">
        <v>0</v>
      </c>
      <c r="DA3">
        <v>6</v>
      </c>
      <c r="DC3">
        <f>((10/15)*100)</f>
        <v>66.666666666666657</v>
      </c>
      <c r="DD3">
        <f>((7/15)*100)</f>
        <v>46.666666666666664</v>
      </c>
      <c r="DE3">
        <f>((9/15)*100)</f>
        <v>60</v>
      </c>
      <c r="DF3">
        <f>((10/15)*100)</f>
        <v>66.666666666666657</v>
      </c>
      <c r="DG3">
        <f>((7/15)*100)</f>
        <v>46.666666666666664</v>
      </c>
      <c r="DH3">
        <f>((7/15)*100)</f>
        <v>46.666666666666664</v>
      </c>
      <c r="DI3">
        <f>((7/12)*100)</f>
        <v>58.333333333333336</v>
      </c>
      <c r="DJ3">
        <f>((4/12)*100)</f>
        <v>33.333333333333329</v>
      </c>
      <c r="DK3">
        <f>((12/12)*100)</f>
        <v>100</v>
      </c>
      <c r="DL3">
        <f>((9/14)*100)</f>
        <v>64.285714285714292</v>
      </c>
      <c r="DM3">
        <f>((6/14)*100)</f>
        <v>42.857142857142854</v>
      </c>
      <c r="DN3">
        <f>((12/14)*100)</f>
        <v>85.714285714285708</v>
      </c>
      <c r="DP3">
        <f>((2/7)*100)</f>
        <v>28.571428571428569</v>
      </c>
      <c r="DQ3">
        <f>((0/7)*100)</f>
        <v>0</v>
      </c>
      <c r="DR3">
        <f>((2/7)*100)</f>
        <v>28.571428571428569</v>
      </c>
      <c r="DS3">
        <f>((2/9)*100)</f>
        <v>22.222222222222221</v>
      </c>
      <c r="DT3">
        <f>((0/9)*100)</f>
        <v>0</v>
      </c>
      <c r="DU3">
        <f>((0/9)*100)</f>
        <v>0</v>
      </c>
      <c r="DV3">
        <f>((0/8)*100)</f>
        <v>0</v>
      </c>
      <c r="DW3">
        <f>((0/8)*100)</f>
        <v>0</v>
      </c>
      <c r="DX3">
        <f>((6/8)*100)</f>
        <v>75</v>
      </c>
      <c r="DY3">
        <f>((2/8)*100)</f>
        <v>25</v>
      </c>
      <c r="DZ3">
        <f>((0/8)*100)</f>
        <v>0</v>
      </c>
      <c r="EA3">
        <f>((6/8)*100)</f>
        <v>75</v>
      </c>
    </row>
    <row r="4" spans="1:131" x14ac:dyDescent="0.25">
      <c r="A4">
        <v>186.64429000000001</v>
      </c>
      <c r="B4">
        <v>6.824643</v>
      </c>
      <c r="C4">
        <v>191.441226</v>
      </c>
      <c r="D4">
        <v>8.2123469999999994</v>
      </c>
      <c r="E4">
        <v>187.79602399999999</v>
      </c>
      <c r="F4">
        <v>6.0857140000000003</v>
      </c>
      <c r="G4">
        <v>188.17173700000001</v>
      </c>
      <c r="H4">
        <v>9.8726020000000005</v>
      </c>
      <c r="K4">
        <f>(14/200)</f>
        <v>7.0000000000000007E-2</v>
      </c>
      <c r="L4">
        <f>(16/200)</f>
        <v>0.08</v>
      </c>
      <c r="M4">
        <f>(14/200)</f>
        <v>7.0000000000000007E-2</v>
      </c>
      <c r="N4">
        <f>(15/200)</f>
        <v>7.4999999999999997E-2</v>
      </c>
      <c r="P4">
        <f>(6/200)</f>
        <v>0.03</v>
      </c>
      <c r="Q4">
        <f>(8/200)</f>
        <v>0.04</v>
      </c>
      <c r="R4">
        <f>(9/200)</f>
        <v>4.4999999999999998E-2</v>
      </c>
      <c r="S4">
        <f>(8/200)</f>
        <v>0.04</v>
      </c>
      <c r="U4">
        <f>0.07+0.03</f>
        <v>0.1</v>
      </c>
      <c r="V4">
        <f>0.08+0.04</f>
        <v>0.12</v>
      </c>
      <c r="W4">
        <f>0.07+0.045</f>
        <v>0.115</v>
      </c>
      <c r="X4">
        <f>0.075+0.04</f>
        <v>0.11499999999999999</v>
      </c>
      <c r="Z4">
        <f>SQRT((ABS($A$5-$A$4)^2+(ABS($B$5-$B$4)^2)))</f>
        <v>25.637195872852498</v>
      </c>
      <c r="AA4">
        <f>SQRT((ABS($C$5-$C$4)^2+(ABS($D$5-$D$4)^2)))</f>
        <v>29.499032415452895</v>
      </c>
      <c r="AB4">
        <f>SQRT((ABS($E$5-$E$4)^2+(ABS($F$5-$F$4)^2)))</f>
        <v>28.045499853919694</v>
      </c>
      <c r="AC4">
        <f>SQRT((ABS($G$5-$G$4)^2+(ABS($H$5-$H$4)^2)))</f>
        <v>28.877637362226885</v>
      </c>
      <c r="AJ4">
        <f>1/0.1</f>
        <v>10</v>
      </c>
      <c r="AK4">
        <f>1/0.12</f>
        <v>8.3333333333333339</v>
      </c>
      <c r="AL4">
        <f>1/0.115</f>
        <v>8.695652173913043</v>
      </c>
      <c r="AM4">
        <f>1/0.115</f>
        <v>8.695652173913043</v>
      </c>
      <c r="AO4">
        <f t="shared" si="0"/>
        <v>256.37195872852499</v>
      </c>
      <c r="AP4">
        <f t="shared" si="1"/>
        <v>245.82527012877412</v>
      </c>
      <c r="AQ4">
        <f t="shared" si="2"/>
        <v>243.87391177321473</v>
      </c>
      <c r="AR4">
        <f t="shared" si="3"/>
        <v>251.10989010632076</v>
      </c>
      <c r="AT4">
        <f>SUM(Z:AC)</f>
        <v>12932.545950422109</v>
      </c>
      <c r="AV4">
        <f>((0.07/0.1)*100)</f>
        <v>70</v>
      </c>
      <c r="AW4">
        <f>((0.08/0.12)*100)</f>
        <v>66.666666666666671</v>
      </c>
      <c r="AX4">
        <f>((0.07/0.115)*100)</f>
        <v>60.869565217391312</v>
      </c>
      <c r="AY4">
        <f>((0.075/0.115)*100)</f>
        <v>65.217391304347814</v>
      </c>
      <c r="BA4">
        <f>((0.03/0.1)*100)</f>
        <v>30</v>
      </c>
      <c r="BB4">
        <f>((0.04/0.12)*100)</f>
        <v>33.333333333333336</v>
      </c>
      <c r="BC4">
        <f>((0.045/0.115)*100)</f>
        <v>39.130434782608688</v>
      </c>
      <c r="BD4">
        <f>((0.04/0.115)*100)</f>
        <v>34.782608695652172</v>
      </c>
      <c r="BF4">
        <f>ABS($B$4-$D$4)</f>
        <v>1.3877039999999994</v>
      </c>
      <c r="BG4">
        <f>ABS($F$4-$H$4)</f>
        <v>3.7868880000000003</v>
      </c>
      <c r="BL4">
        <f>SQRT((ABS($A$4-$E$4)^2+(ABS($B$4-$F$4)^2)))</f>
        <v>1.3683958761253794</v>
      </c>
      <c r="BM4">
        <f>SQRT((ABS($C$4-$G$4)^2+(ABS($D$4-$H$4)^2)))</f>
        <v>3.6668794616330054</v>
      </c>
      <c r="BO4">
        <f>SQRT((ABS($A$4-$G$4)^2+(ABS($B$4-$H$4)^2)))</f>
        <v>3.4092738821470459</v>
      </c>
      <c r="BP4">
        <f>SQRT((ABS($C$4-$E$4)^2+(ABS($D$4-$F$4)^2)))</f>
        <v>4.2201973339517052</v>
      </c>
      <c r="BR4">
        <f>DEGREES(ACOS((31.0553434152773^2+32.1396945883876^2-3.74480255558567^2)/(2*31.0553434152773*32.1396945883876)))</f>
        <v>6.5039916283589907</v>
      </c>
      <c r="BS4">
        <f>DEGREES(ACOS((28.7369157001172^2+28.8776373622269^2-3.06536577467372^2)/(2*28.7369157001172*28.8776373622269)))</f>
        <v>6.0932724591159584</v>
      </c>
      <c r="BU4">
        <v>14</v>
      </c>
      <c r="BV4">
        <v>13</v>
      </c>
      <c r="BW4">
        <v>6</v>
      </c>
      <c r="BX4">
        <v>7</v>
      </c>
      <c r="BY4">
        <v>16</v>
      </c>
      <c r="BZ4">
        <v>13</v>
      </c>
      <c r="CA4">
        <v>7</v>
      </c>
      <c r="CB4">
        <v>8</v>
      </c>
      <c r="CC4">
        <v>14</v>
      </c>
      <c r="CD4">
        <v>7</v>
      </c>
      <c r="CE4">
        <v>8</v>
      </c>
      <c r="CF4">
        <v>14</v>
      </c>
      <c r="CG4">
        <v>15</v>
      </c>
      <c r="CH4">
        <v>8</v>
      </c>
      <c r="CI4">
        <v>9</v>
      </c>
      <c r="CJ4">
        <v>14</v>
      </c>
      <c r="CL4">
        <v>6</v>
      </c>
      <c r="CM4">
        <v>3</v>
      </c>
      <c r="CN4">
        <v>1</v>
      </c>
      <c r="CO4">
        <v>1</v>
      </c>
      <c r="CP4">
        <v>8</v>
      </c>
      <c r="CQ4">
        <v>3</v>
      </c>
      <c r="CR4">
        <v>0</v>
      </c>
      <c r="CS4">
        <v>0</v>
      </c>
      <c r="CT4">
        <v>9</v>
      </c>
      <c r="CU4">
        <v>1</v>
      </c>
      <c r="CV4">
        <v>0</v>
      </c>
      <c r="CW4">
        <v>8</v>
      </c>
      <c r="CX4">
        <v>8</v>
      </c>
      <c r="CY4">
        <v>1</v>
      </c>
      <c r="CZ4">
        <v>0</v>
      </c>
      <c r="DA4">
        <v>8</v>
      </c>
      <c r="DC4">
        <f>((13/14)*100)</f>
        <v>92.857142857142861</v>
      </c>
      <c r="DD4">
        <f>((6/14)*100)</f>
        <v>42.857142857142854</v>
      </c>
      <c r="DE4">
        <f>((7/14)*100)</f>
        <v>50</v>
      </c>
      <c r="DF4">
        <f>((13/16)*100)</f>
        <v>81.25</v>
      </c>
      <c r="DG4">
        <f>((7/16)*100)</f>
        <v>43.75</v>
      </c>
      <c r="DH4">
        <f>((8/16)*100)</f>
        <v>50</v>
      </c>
      <c r="DI4">
        <f>((7/14)*100)</f>
        <v>50</v>
      </c>
      <c r="DJ4">
        <f>((8/14)*100)</f>
        <v>57.142857142857139</v>
      </c>
      <c r="DK4">
        <f>((14/14)*100)</f>
        <v>100</v>
      </c>
      <c r="DL4">
        <f>((8/15)*100)</f>
        <v>53.333333333333336</v>
      </c>
      <c r="DM4">
        <f>((9/15)*100)</f>
        <v>60</v>
      </c>
      <c r="DN4">
        <f>((14/15)*100)</f>
        <v>93.333333333333329</v>
      </c>
      <c r="DP4">
        <f>((3/6)*100)</f>
        <v>50</v>
      </c>
      <c r="DQ4">
        <f>((1/6)*100)</f>
        <v>16.666666666666664</v>
      </c>
      <c r="DR4">
        <f>((1/6)*100)</f>
        <v>16.666666666666664</v>
      </c>
      <c r="DS4">
        <f>((3/8)*100)</f>
        <v>37.5</v>
      </c>
      <c r="DT4">
        <f>((0/8)*100)</f>
        <v>0</v>
      </c>
      <c r="DU4">
        <f>((0/8)*100)</f>
        <v>0</v>
      </c>
      <c r="DV4">
        <f>((1/9)*100)</f>
        <v>11.111111111111111</v>
      </c>
      <c r="DW4">
        <f>((0/9)*100)</f>
        <v>0</v>
      </c>
      <c r="DX4">
        <f>((8/9)*100)</f>
        <v>88.888888888888886</v>
      </c>
      <c r="DY4">
        <f>((1/8)*100)</f>
        <v>12.5</v>
      </c>
      <c r="DZ4">
        <f>((0/8)*100)</f>
        <v>0</v>
      </c>
      <c r="EA4">
        <f>((8/8)*100)</f>
        <v>100</v>
      </c>
    </row>
    <row r="5" spans="1:131" x14ac:dyDescent="0.25">
      <c r="A5">
        <v>161.00801200000001</v>
      </c>
      <c r="B5">
        <v>6.607704</v>
      </c>
      <c r="C5">
        <v>161.94500199999999</v>
      </c>
      <c r="D5">
        <v>7.8053049999999997</v>
      </c>
      <c r="E5">
        <v>159.754797</v>
      </c>
      <c r="F5">
        <v>5.5961730000000003</v>
      </c>
      <c r="G5">
        <v>159.320818</v>
      </c>
      <c r="H5">
        <v>8.6306630000000002</v>
      </c>
      <c r="K5">
        <f>(10/200)</f>
        <v>0.05</v>
      </c>
      <c r="L5">
        <f>(14/200)</f>
        <v>7.0000000000000007E-2</v>
      </c>
      <c r="M5">
        <f>(12/200)</f>
        <v>0.06</v>
      </c>
      <c r="N5">
        <f>(12/200)</f>
        <v>0.06</v>
      </c>
      <c r="P5">
        <f>(7/200)</f>
        <v>3.5000000000000003E-2</v>
      </c>
      <c r="Q5">
        <f>(6/200)</f>
        <v>0.03</v>
      </c>
      <c r="R5">
        <f>(6/200)</f>
        <v>0.03</v>
      </c>
      <c r="S5">
        <f>(7/200)</f>
        <v>3.5000000000000003E-2</v>
      </c>
      <c r="U5">
        <f>0.05+0.035</f>
        <v>8.5000000000000006E-2</v>
      </c>
      <c r="V5">
        <f>0.07+0.03</f>
        <v>0.1</v>
      </c>
      <c r="W5">
        <f>0.06+0.03</f>
        <v>0.09</v>
      </c>
      <c r="X5">
        <f>0.06+0.035</f>
        <v>9.5000000000000001E-2</v>
      </c>
      <c r="Z5">
        <f>SQRT((ABS($A$6-$A$5)^2+(ABS($B$6-$B$5)^2)))</f>
        <v>30.433533553130726</v>
      </c>
      <c r="AA5">
        <f>SQRT((ABS($C$6-$C$5)^2+(ABS($D$6-$D$5)^2)))</f>
        <v>32.444561990568346</v>
      </c>
      <c r="AB5">
        <f>SQRT((ABS($E$6-$E$5)^2+(ABS($F$6-$F$5)^2)))</f>
        <v>32.139694588387556</v>
      </c>
      <c r="AC5">
        <f>SQRT((ABS($G$6-$G$5)^2+(ABS($H$6-$H$5)^2)))</f>
        <v>30.656573559388988</v>
      </c>
      <c r="AJ5">
        <f>1/0.085</f>
        <v>11.76470588235294</v>
      </c>
      <c r="AK5">
        <f>1/0.1</f>
        <v>10</v>
      </c>
      <c r="AL5">
        <f>1/0.09</f>
        <v>11.111111111111111</v>
      </c>
      <c r="AM5">
        <f>1/0.095</f>
        <v>10.526315789473685</v>
      </c>
      <c r="AO5">
        <f t="shared" si="0"/>
        <v>358.04157121330263</v>
      </c>
      <c r="AP5">
        <f t="shared" si="1"/>
        <v>324.44561990568343</v>
      </c>
      <c r="AQ5">
        <f t="shared" si="2"/>
        <v>357.10771764875062</v>
      </c>
      <c r="AR5">
        <f t="shared" si="3"/>
        <v>322.70077430935777</v>
      </c>
      <c r="AT5" t="s">
        <v>307</v>
      </c>
      <c r="AV5">
        <f>((0.05/0.085)*100)</f>
        <v>58.82352941176471</v>
      </c>
      <c r="AW5">
        <f>((0.07/0.1)*100)</f>
        <v>70</v>
      </c>
      <c r="AX5">
        <f>((0.06/0.09)*100)</f>
        <v>66.666666666666657</v>
      </c>
      <c r="AY5">
        <f>((0.06/0.095)*100)</f>
        <v>63.157894736842103</v>
      </c>
      <c r="BA5">
        <f>((0.035/0.085)*100)</f>
        <v>41.176470588235297</v>
      </c>
      <c r="BB5">
        <f>((0.03/0.1)*100)</f>
        <v>30</v>
      </c>
      <c r="BC5">
        <f>((0.03/0.09)*100)</f>
        <v>33.333333333333329</v>
      </c>
      <c r="BD5">
        <f>((0.035/0.095)*100)</f>
        <v>36.842105263157897</v>
      </c>
      <c r="BF5">
        <f>ABS($B$5-$D$5)</f>
        <v>1.1976009999999997</v>
      </c>
      <c r="BG5">
        <f>ABS($F$5-$H$5)</f>
        <v>3.0344899999999999</v>
      </c>
      <c r="BL5">
        <f>SQRT((ABS($A$5-$E$5)^2+(ABS($B$5-$F$5)^2)))</f>
        <v>1.61051010558333</v>
      </c>
      <c r="BM5">
        <f>SQRT((ABS($C$5-$G$5)^2+(ABS($D$5-$H$5)^2)))</f>
        <v>2.7509193906801275</v>
      </c>
      <c r="BO5">
        <f>SQRT((ABS($A$5-$G$5)^2+(ABS($B$5-$H$5)^2)))</f>
        <v>2.6341956475017221</v>
      </c>
      <c r="BP5">
        <f>SQRT((ABS($C$5-$E$5)^2+(ABS($D$5-$F$5)^2)))</f>
        <v>3.1108298146071829</v>
      </c>
      <c r="BR5">
        <f>DEGREES(ACOS((26.5583905046482^2+25.1360732468365^2-3.65399771450681^2)/(2*26.5583905046482*25.1360732468365)))</f>
        <v>7.4691449246747039</v>
      </c>
      <c r="BS5">
        <f>DEGREES(ACOS((37.5558994212658^2+37.9005169885715^2-3.60004727157214^2)/(2*37.5558994212658*37.9005169885715)))</f>
        <v>5.4441939423568853</v>
      </c>
      <c r="BU5">
        <v>10</v>
      </c>
      <c r="BV5">
        <v>10</v>
      </c>
      <c r="BW5">
        <v>4</v>
      </c>
      <c r="BX5">
        <v>3</v>
      </c>
      <c r="BY5">
        <v>14</v>
      </c>
      <c r="BZ5">
        <v>10</v>
      </c>
      <c r="CA5">
        <v>8</v>
      </c>
      <c r="CB5">
        <v>7</v>
      </c>
      <c r="CC5">
        <v>12</v>
      </c>
      <c r="CD5">
        <v>4</v>
      </c>
      <c r="CE5">
        <v>6</v>
      </c>
      <c r="CF5">
        <v>11</v>
      </c>
      <c r="CG5">
        <v>12</v>
      </c>
      <c r="CH5">
        <v>4</v>
      </c>
      <c r="CI5">
        <v>6</v>
      </c>
      <c r="CJ5">
        <v>11</v>
      </c>
      <c r="CL5">
        <v>7</v>
      </c>
      <c r="CM5">
        <v>5</v>
      </c>
      <c r="CN5">
        <v>0</v>
      </c>
      <c r="CO5">
        <v>0</v>
      </c>
      <c r="CP5">
        <v>6</v>
      </c>
      <c r="CQ5">
        <v>5</v>
      </c>
      <c r="CR5">
        <v>0</v>
      </c>
      <c r="CS5">
        <v>0</v>
      </c>
      <c r="CT5">
        <v>6</v>
      </c>
      <c r="CU5">
        <v>0</v>
      </c>
      <c r="CV5">
        <v>0</v>
      </c>
      <c r="CW5">
        <v>6</v>
      </c>
      <c r="CX5">
        <v>7</v>
      </c>
      <c r="CY5">
        <v>0</v>
      </c>
      <c r="CZ5">
        <v>0</v>
      </c>
      <c r="DA5">
        <v>6</v>
      </c>
      <c r="DC5">
        <f>((10/10)*100)</f>
        <v>100</v>
      </c>
      <c r="DD5">
        <f>((4/10)*100)</f>
        <v>40</v>
      </c>
      <c r="DE5">
        <f>((3/10)*100)</f>
        <v>30</v>
      </c>
      <c r="DF5">
        <f>((10/14)*100)</f>
        <v>71.428571428571431</v>
      </c>
      <c r="DG5">
        <f>((8/14)*100)</f>
        <v>57.142857142857139</v>
      </c>
      <c r="DH5">
        <f>((7/14)*100)</f>
        <v>50</v>
      </c>
      <c r="DI5">
        <f>((4/12)*100)</f>
        <v>33.333333333333329</v>
      </c>
      <c r="DJ5">
        <f>((6/12)*100)</f>
        <v>50</v>
      </c>
      <c r="DK5">
        <f>((11/12)*100)</f>
        <v>91.666666666666657</v>
      </c>
      <c r="DL5">
        <f>((4/12)*100)</f>
        <v>33.333333333333329</v>
      </c>
      <c r="DM5">
        <f>((6/12)*100)</f>
        <v>50</v>
      </c>
      <c r="DN5">
        <f>((11/12)*100)</f>
        <v>91.666666666666657</v>
      </c>
      <c r="DP5">
        <f>((5/7)*100)</f>
        <v>71.428571428571431</v>
      </c>
      <c r="DQ5">
        <f>((0/7)*100)</f>
        <v>0</v>
      </c>
      <c r="DR5">
        <f>((0/7)*100)</f>
        <v>0</v>
      </c>
      <c r="DS5">
        <f>((5/6)*100)</f>
        <v>83.333333333333343</v>
      </c>
      <c r="DT5">
        <f>((0/6)*100)</f>
        <v>0</v>
      </c>
      <c r="DU5">
        <f>((0/6)*100)</f>
        <v>0</v>
      </c>
      <c r="DV5">
        <f>((0/6)*100)</f>
        <v>0</v>
      </c>
      <c r="DW5">
        <f>((0/6)*100)</f>
        <v>0</v>
      </c>
      <c r="DX5">
        <f>((6/6)*100)</f>
        <v>100</v>
      </c>
      <c r="DY5">
        <f>((0/7)*100)</f>
        <v>0</v>
      </c>
      <c r="DZ5">
        <f>((0/7)*100)</f>
        <v>0</v>
      </c>
      <c r="EA5">
        <f>((6/7)*100)</f>
        <v>85.714285714285708</v>
      </c>
    </row>
    <row r="6" spans="1:131" x14ac:dyDescent="0.25">
      <c r="A6">
        <v>130.618494</v>
      </c>
      <c r="B6">
        <v>4.9715009999999999</v>
      </c>
      <c r="C6">
        <v>129.52855500000001</v>
      </c>
      <c r="D6">
        <v>6.4549099999999999</v>
      </c>
      <c r="E6">
        <v>127.70787200000001</v>
      </c>
      <c r="F6">
        <v>3.1559750000000002</v>
      </c>
      <c r="G6">
        <v>128.72130800000002</v>
      </c>
      <c r="H6">
        <v>6.7610400000000004</v>
      </c>
      <c r="K6">
        <f>(17/200)</f>
        <v>8.5000000000000006E-2</v>
      </c>
      <c r="L6">
        <f>(19/200)</f>
        <v>9.5000000000000001E-2</v>
      </c>
      <c r="M6">
        <f>(17/200)</f>
        <v>8.5000000000000006E-2</v>
      </c>
      <c r="N6">
        <f>(18/200)</f>
        <v>0.09</v>
      </c>
      <c r="P6">
        <f>(8/200)</f>
        <v>0.04</v>
      </c>
      <c r="Q6">
        <f>(6/200)</f>
        <v>0.03</v>
      </c>
      <c r="R6">
        <f>(8/200)</f>
        <v>0.04</v>
      </c>
      <c r="S6">
        <f>(6/200)</f>
        <v>0.03</v>
      </c>
      <c r="U6">
        <f>0.085+0.04</f>
        <v>0.125</v>
      </c>
      <c r="V6">
        <f>0.095+0.03</f>
        <v>0.125</v>
      </c>
      <c r="W6">
        <f>0.085+0.04</f>
        <v>0.125</v>
      </c>
      <c r="X6">
        <f>0.09+0.03</f>
        <v>0.12</v>
      </c>
      <c r="Z6">
        <f>SQRT((ABS($A$7-$A$6)^2+(ABS($B$7-$B$6)^2)))</f>
        <v>35.606280189450978</v>
      </c>
      <c r="AA6">
        <f>SQRT((ABS($C$7-$C$6)^2+(ABS($D$7-$D$6)^2)))</f>
        <v>37.130215803220224</v>
      </c>
      <c r="AB6">
        <f>SQRT((ABS($E$7-$E$6)^2+(ABS($F$7-$F$6)^2)))</f>
        <v>36.656025784500819</v>
      </c>
      <c r="AC6">
        <f>SQRT((ABS($G$7-$G$6)^2+(ABS($H$7-$H$6)^2)))</f>
        <v>37.90051698857156</v>
      </c>
      <c r="AJ6">
        <f>1/0.125</f>
        <v>8</v>
      </c>
      <c r="AK6">
        <f>1/0.125</f>
        <v>8</v>
      </c>
      <c r="AL6">
        <f>1/0.125</f>
        <v>8</v>
      </c>
      <c r="AM6">
        <f>1/0.12</f>
        <v>8.3333333333333339</v>
      </c>
      <c r="AO6">
        <f t="shared" si="0"/>
        <v>284.85024151560782</v>
      </c>
      <c r="AP6">
        <f t="shared" si="1"/>
        <v>297.04172642576179</v>
      </c>
      <c r="AQ6">
        <f t="shared" si="2"/>
        <v>293.24820627600656</v>
      </c>
      <c r="AR6">
        <f t="shared" si="3"/>
        <v>315.83764157142969</v>
      </c>
      <c r="AT6">
        <f>SUM(U:X)</f>
        <v>46.21499999999989</v>
      </c>
      <c r="AV6">
        <f>((0.085/0.125)*100)</f>
        <v>68</v>
      </c>
      <c r="AW6">
        <f>((0.095/0.125)*100)</f>
        <v>76</v>
      </c>
      <c r="AX6">
        <f>((0.085/0.125)*100)</f>
        <v>68</v>
      </c>
      <c r="AY6">
        <f>((0.09/0.12)*100)</f>
        <v>75</v>
      </c>
      <c r="BA6">
        <f>((0.04/0.125)*100)</f>
        <v>32</v>
      </c>
      <c r="BB6">
        <f>((0.03/0.125)*100)</f>
        <v>24</v>
      </c>
      <c r="BC6">
        <f>((0.04/0.125)*100)</f>
        <v>32</v>
      </c>
      <c r="BD6">
        <f>((0.03/0.12)*100)</f>
        <v>25</v>
      </c>
      <c r="BF6">
        <f>ABS($B$6-$D$6)</f>
        <v>1.483409</v>
      </c>
      <c r="BG6">
        <f>ABS($F$6-$H$6)</f>
        <v>3.6050650000000002</v>
      </c>
      <c r="BL6">
        <f>SQRT((ABS($A$6-$E$6)^2+(ABS($B$6-$F$6)^2)))</f>
        <v>3.4304307431516436</v>
      </c>
      <c r="BM6">
        <f>SQRT((ABS($C$6-$G$6)^2+(ABS($D$6-$H$6)^2)))</f>
        <v>0.86334425110090562</v>
      </c>
      <c r="BO6">
        <f>SQRT((ABS($A$6-$G$6)^2+(ABS($B$6-$H$6)^2)))</f>
        <v>2.6080192773668127</v>
      </c>
      <c r="BP6">
        <f>SQRT((ABS($C$6-$E$6)^2+(ABS($D$6-$F$6)^2)))</f>
        <v>3.7680046073106128</v>
      </c>
      <c r="BS6">
        <f>DEGREES(ACOS((26.879444451722^2+27.592649007502^2-3.50788282187475^2)/(2*26.879444451722*27.592649007502)))</f>
        <v>7.2307293633224994</v>
      </c>
      <c r="BU6">
        <v>17</v>
      </c>
      <c r="BV6">
        <v>17</v>
      </c>
      <c r="BW6">
        <v>9</v>
      </c>
      <c r="BX6">
        <v>11</v>
      </c>
      <c r="BY6">
        <v>19</v>
      </c>
      <c r="BZ6">
        <v>17</v>
      </c>
      <c r="CA6">
        <v>11</v>
      </c>
      <c r="CB6">
        <v>13</v>
      </c>
      <c r="CC6">
        <v>17</v>
      </c>
      <c r="CD6">
        <v>11</v>
      </c>
      <c r="CE6">
        <v>11</v>
      </c>
      <c r="CF6">
        <v>17</v>
      </c>
      <c r="CG6">
        <v>18</v>
      </c>
      <c r="CH6">
        <v>12</v>
      </c>
      <c r="CI6">
        <v>12</v>
      </c>
      <c r="CJ6">
        <v>17</v>
      </c>
      <c r="CL6">
        <v>8</v>
      </c>
      <c r="CM6">
        <v>6</v>
      </c>
      <c r="CN6">
        <v>0</v>
      </c>
      <c r="CO6">
        <v>0</v>
      </c>
      <c r="CP6">
        <v>6</v>
      </c>
      <c r="CQ6">
        <v>6</v>
      </c>
      <c r="CR6">
        <v>0</v>
      </c>
      <c r="CS6">
        <v>0</v>
      </c>
      <c r="CT6">
        <v>8</v>
      </c>
      <c r="CU6">
        <v>0</v>
      </c>
      <c r="CV6">
        <v>0</v>
      </c>
      <c r="CW6">
        <v>6</v>
      </c>
      <c r="CX6">
        <v>6</v>
      </c>
      <c r="CY6">
        <v>0</v>
      </c>
      <c r="CZ6">
        <v>0</v>
      </c>
      <c r="DA6">
        <v>6</v>
      </c>
      <c r="DC6">
        <f>((17/17)*100)</f>
        <v>100</v>
      </c>
      <c r="DD6">
        <f>((9/17)*100)</f>
        <v>52.941176470588239</v>
      </c>
      <c r="DE6">
        <f>((11/17)*100)</f>
        <v>64.705882352941174</v>
      </c>
      <c r="DF6">
        <f>((17/19)*100)</f>
        <v>89.473684210526315</v>
      </c>
      <c r="DG6">
        <f>((11/19)*100)</f>
        <v>57.894736842105267</v>
      </c>
      <c r="DH6">
        <f>((13/19)*100)</f>
        <v>68.421052631578945</v>
      </c>
      <c r="DI6">
        <f>((11/17)*100)</f>
        <v>64.705882352941174</v>
      </c>
      <c r="DJ6">
        <f>((11/17)*100)</f>
        <v>64.705882352941174</v>
      </c>
      <c r="DK6">
        <f>((17/17)*100)</f>
        <v>100</v>
      </c>
      <c r="DL6">
        <f>((12/18)*100)</f>
        <v>66.666666666666657</v>
      </c>
      <c r="DM6">
        <f>((12/18)*100)</f>
        <v>66.666666666666657</v>
      </c>
      <c r="DN6">
        <f>((17/18)*100)</f>
        <v>94.444444444444443</v>
      </c>
      <c r="DP6">
        <f>((6/8)*100)</f>
        <v>75</v>
      </c>
      <c r="DQ6">
        <f>((0/8)*100)</f>
        <v>0</v>
      </c>
      <c r="DR6">
        <f>((0/8)*100)</f>
        <v>0</v>
      </c>
      <c r="DS6">
        <f>((6/6)*100)</f>
        <v>100</v>
      </c>
      <c r="DT6">
        <f>((0/6)*100)</f>
        <v>0</v>
      </c>
      <c r="DU6">
        <f>((0/6)*100)</f>
        <v>0</v>
      </c>
      <c r="DV6">
        <f>((0/8)*100)</f>
        <v>0</v>
      </c>
      <c r="DW6">
        <f>((0/8)*100)</f>
        <v>0</v>
      </c>
      <c r="DX6">
        <f>((6/8)*100)</f>
        <v>75</v>
      </c>
      <c r="DY6">
        <f>((0/6)*100)</f>
        <v>0</v>
      </c>
      <c r="DZ6">
        <f>((0/6)*100)</f>
        <v>0</v>
      </c>
      <c r="EA6">
        <f>((6/6)*100)</f>
        <v>100</v>
      </c>
    </row>
    <row r="7" spans="1:131" x14ac:dyDescent="0.25">
      <c r="A7">
        <v>95.055271000000005</v>
      </c>
      <c r="B7">
        <v>6.7220319999999996</v>
      </c>
      <c r="C7">
        <v>92.442757</v>
      </c>
      <c r="D7">
        <v>8.2705400000000004</v>
      </c>
      <c r="E7">
        <v>91.17105500000001</v>
      </c>
      <c r="F7">
        <v>6.1098249999999998</v>
      </c>
      <c r="G7">
        <v>90.935078000000004</v>
      </c>
      <c r="H7">
        <v>9.7021300000000004</v>
      </c>
      <c r="K7">
        <f>(11/200)</f>
        <v>5.5E-2</v>
      </c>
      <c r="L7">
        <f>(14/200)</f>
        <v>7.0000000000000007E-2</v>
      </c>
      <c r="M7">
        <f>(12/200)</f>
        <v>0.06</v>
      </c>
      <c r="N7">
        <f>(14/200)</f>
        <v>7.0000000000000007E-2</v>
      </c>
      <c r="P7">
        <f>(6/200)</f>
        <v>0.03</v>
      </c>
      <c r="Q7">
        <f>(6/200)</f>
        <v>0.03</v>
      </c>
      <c r="R7">
        <f>(6/200)</f>
        <v>0.03</v>
      </c>
      <c r="S7">
        <f>(6/200)</f>
        <v>0.03</v>
      </c>
      <c r="U7">
        <f>0.055+0.03</f>
        <v>8.4999999999999992E-2</v>
      </c>
      <c r="V7">
        <f>0.07+0.03</f>
        <v>0.1</v>
      </c>
      <c r="W7">
        <f>0.06+0.03</f>
        <v>0.09</v>
      </c>
      <c r="X7">
        <f>0.07+0.03</f>
        <v>0.1</v>
      </c>
      <c r="Z7">
        <f>SQRT((ABS($A$8-$A$7)^2+(ABS($B$8-$B$7)^2)))</f>
        <v>22.897783153479228</v>
      </c>
      <c r="AA7">
        <f>SQRT((ABS($C$8-$C$7)^2+(ABS($D$8-$D$7)^2)))</f>
        <v>26.923437283052841</v>
      </c>
      <c r="AB7">
        <f>SQRT((ABS($E$8-$E$7)^2+(ABS($F$8-$F$7)^2)))</f>
        <v>25.136073246836514</v>
      </c>
      <c r="AC7">
        <f>SQRT((ABS($G$8-$G$7)^2+(ABS($H$8-$H$7)^2)))</f>
        <v>26.08760116125768</v>
      </c>
      <c r="AJ7">
        <f>1/0.085</f>
        <v>11.76470588235294</v>
      </c>
      <c r="AK7">
        <f>1/0.1</f>
        <v>10</v>
      </c>
      <c r="AL7">
        <f>1/0.09</f>
        <v>11.111111111111111</v>
      </c>
      <c r="AM7">
        <f>1/0.1</f>
        <v>10</v>
      </c>
      <c r="AO7">
        <f t="shared" si="0"/>
        <v>269.38568415857918</v>
      </c>
      <c r="AP7">
        <f t="shared" si="1"/>
        <v>269.2343728305284</v>
      </c>
      <c r="AQ7">
        <f t="shared" si="2"/>
        <v>279.28970274262792</v>
      </c>
      <c r="AR7">
        <f t="shared" si="3"/>
        <v>260.8760116125768</v>
      </c>
      <c r="AV7">
        <f>((0.055/0.085)*100)</f>
        <v>64.705882352941174</v>
      </c>
      <c r="AW7">
        <f>((0.07/0.1)*100)</f>
        <v>70</v>
      </c>
      <c r="AX7">
        <f>((0.06/0.09)*100)</f>
        <v>66.666666666666657</v>
      </c>
      <c r="AY7">
        <f>((0.07/0.1)*100)</f>
        <v>70</v>
      </c>
      <c r="BA7">
        <f>((0.03/0.085)*100)</f>
        <v>35.294117647058819</v>
      </c>
      <c r="BB7">
        <f>((0.03/0.1)*100)</f>
        <v>30</v>
      </c>
      <c r="BC7">
        <f>((0.03/0.09)*100)</f>
        <v>33.333333333333329</v>
      </c>
      <c r="BD7">
        <f>((0.03/0.1)*100)</f>
        <v>30</v>
      </c>
      <c r="BF7">
        <f>ABS($B$7-$D$7)</f>
        <v>1.5485080000000009</v>
      </c>
      <c r="BG7">
        <f>ABS($F$7-$H$7)</f>
        <v>3.5923050000000005</v>
      </c>
      <c r="BL7">
        <f>SQRT((ABS($A$7-$E$7)^2+(ABS($B$7-$F$7)^2)))</f>
        <v>3.9321662408276894</v>
      </c>
      <c r="BM7">
        <f>SQRT((ABS($C$7-$G$7)^2+(ABS($D$7-$H$7)^2)))</f>
        <v>2.0790733260616343</v>
      </c>
      <c r="BO7">
        <f>SQRT((ABS($A$7-$G$7)^2+(ABS($B$7-$H$7)^2)))</f>
        <v>5.0849753634460226</v>
      </c>
      <c r="BP7">
        <f>SQRT((ABS($C$7-$E$7)^2+(ABS($D$7-$F$7)^2)))</f>
        <v>2.5071727678859665</v>
      </c>
      <c r="BU7">
        <v>11</v>
      </c>
      <c r="BV7">
        <v>9</v>
      </c>
      <c r="BW7">
        <v>5</v>
      </c>
      <c r="BX7">
        <v>5</v>
      </c>
      <c r="BY7">
        <v>14</v>
      </c>
      <c r="BZ7">
        <v>9</v>
      </c>
      <c r="CA7">
        <v>8</v>
      </c>
      <c r="CB7">
        <v>8</v>
      </c>
      <c r="CC7">
        <v>12</v>
      </c>
      <c r="CD7">
        <v>4</v>
      </c>
      <c r="CE7">
        <v>7</v>
      </c>
      <c r="CF7">
        <v>12</v>
      </c>
      <c r="CG7">
        <v>14</v>
      </c>
      <c r="CH7">
        <v>6</v>
      </c>
      <c r="CI7">
        <v>7</v>
      </c>
      <c r="CJ7">
        <v>12</v>
      </c>
      <c r="CL7">
        <v>6</v>
      </c>
      <c r="CM7">
        <v>4</v>
      </c>
      <c r="CN7">
        <v>0</v>
      </c>
      <c r="CO7">
        <v>0</v>
      </c>
      <c r="CP7">
        <v>6</v>
      </c>
      <c r="CQ7">
        <v>4</v>
      </c>
      <c r="CR7">
        <v>0</v>
      </c>
      <c r="CS7">
        <v>0</v>
      </c>
      <c r="CT7">
        <v>6</v>
      </c>
      <c r="CU7">
        <v>0</v>
      </c>
      <c r="CV7">
        <v>0</v>
      </c>
      <c r="CW7">
        <v>6</v>
      </c>
      <c r="CX7">
        <v>6</v>
      </c>
      <c r="CY7">
        <v>0</v>
      </c>
      <c r="CZ7">
        <v>0</v>
      </c>
      <c r="DA7">
        <v>6</v>
      </c>
      <c r="DC7">
        <f>((9/11)*100)</f>
        <v>81.818181818181827</v>
      </c>
      <c r="DD7">
        <f>((5/11)*100)</f>
        <v>45.454545454545453</v>
      </c>
      <c r="DE7">
        <f>((5/11)*100)</f>
        <v>45.454545454545453</v>
      </c>
      <c r="DF7">
        <f>((9/14)*100)</f>
        <v>64.285714285714292</v>
      </c>
      <c r="DG7">
        <f>((8/14)*100)</f>
        <v>57.142857142857139</v>
      </c>
      <c r="DH7">
        <f>((8/14)*100)</f>
        <v>57.142857142857139</v>
      </c>
      <c r="DI7">
        <f>((4/12)*100)</f>
        <v>33.333333333333329</v>
      </c>
      <c r="DJ7">
        <f>((7/12)*100)</f>
        <v>58.333333333333336</v>
      </c>
      <c r="DK7">
        <f>((12/12)*100)</f>
        <v>100</v>
      </c>
      <c r="DL7">
        <f>((6/14)*100)</f>
        <v>42.857142857142854</v>
      </c>
      <c r="DM7">
        <f>((7/14)*100)</f>
        <v>50</v>
      </c>
      <c r="DN7">
        <f>((12/14)*100)</f>
        <v>85.714285714285708</v>
      </c>
      <c r="DP7">
        <f>((4/6)*100)</f>
        <v>66.666666666666657</v>
      </c>
      <c r="DQ7">
        <f>((0/6)*100)</f>
        <v>0</v>
      </c>
      <c r="DR7">
        <f>((0/6)*100)</f>
        <v>0</v>
      </c>
      <c r="DS7">
        <f>((4/6)*100)</f>
        <v>66.666666666666657</v>
      </c>
      <c r="DT7">
        <f>((0/6)*100)</f>
        <v>0</v>
      </c>
      <c r="DU7">
        <f>((0/6)*100)</f>
        <v>0</v>
      </c>
      <c r="DV7">
        <f>((0/6)*100)</f>
        <v>0</v>
      </c>
      <c r="DW7">
        <f>((0/6)*100)</f>
        <v>0</v>
      </c>
      <c r="DX7">
        <f>((6/6)*100)</f>
        <v>100</v>
      </c>
      <c r="DY7">
        <f>((0/6)*100)</f>
        <v>0</v>
      </c>
      <c r="DZ7">
        <f>((0/6)*100)</f>
        <v>0</v>
      </c>
      <c r="EA7">
        <f>((6/6)*100)</f>
        <v>100</v>
      </c>
    </row>
    <row r="8" spans="1:131" x14ac:dyDescent="0.25">
      <c r="A8">
        <v>72.181460000000001</v>
      </c>
      <c r="B8">
        <v>7.7695259999999999</v>
      </c>
      <c r="C8">
        <v>65.521793000000002</v>
      </c>
      <c r="D8">
        <v>8.6354679999999995</v>
      </c>
      <c r="E8">
        <v>66.035076000000004</v>
      </c>
      <c r="F8">
        <v>6.1786580000000004</v>
      </c>
      <c r="G8">
        <v>64.847565000000003</v>
      </c>
      <c r="H8">
        <v>9.6343080000000008</v>
      </c>
      <c r="K8">
        <f>(11/200)</f>
        <v>5.5E-2</v>
      </c>
      <c r="L8">
        <f>(13/200)</f>
        <v>6.5000000000000002E-2</v>
      </c>
      <c r="M8">
        <f>(14/200)</f>
        <v>7.0000000000000007E-2</v>
      </c>
      <c r="N8">
        <f>(14/200)</f>
        <v>7.0000000000000007E-2</v>
      </c>
      <c r="P8">
        <f>(8/200)</f>
        <v>0.04</v>
      </c>
      <c r="Q8">
        <f>(7/200)</f>
        <v>3.5000000000000003E-2</v>
      </c>
      <c r="R8">
        <f>(8/200)</f>
        <v>0.04</v>
      </c>
      <c r="S8">
        <f>(7/200)</f>
        <v>3.5000000000000003E-2</v>
      </c>
      <c r="U8">
        <f>0.055+0.04</f>
        <v>9.5000000000000001E-2</v>
      </c>
      <c r="V8">
        <f>0.065+0.035</f>
        <v>0.1</v>
      </c>
      <c r="W8">
        <f>0.07+0.04</f>
        <v>0.11000000000000001</v>
      </c>
      <c r="X8">
        <f>0.07+0.035</f>
        <v>0.10500000000000001</v>
      </c>
      <c r="Z8">
        <f>SQRT((ABS($A$9-$A$8)^2+(ABS($B$9-$B$8)^2)))</f>
        <v>27.796769412787526</v>
      </c>
      <c r="AA8">
        <f>SQRT((ABS($C$9-$C$8)^2+(ABS($D$9-$D$8)^2)))</f>
        <v>27.53732407992571</v>
      </c>
      <c r="AB8">
        <f>SQRT((ABS($E$9-$E$8)^2+(ABS($F$9-$F$8)^2)))</f>
        <v>27.898133738967495</v>
      </c>
      <c r="AC8">
        <f>SQRT((ABS($G$9-$G$8)^2+(ABS($H$9-$H$8)^2)))</f>
        <v>27.592649007502008</v>
      </c>
      <c r="AJ8">
        <f>1/0.095</f>
        <v>10.526315789473685</v>
      </c>
      <c r="AK8">
        <f>1/0.1</f>
        <v>10</v>
      </c>
      <c r="AL8">
        <f>1/0.11</f>
        <v>9.0909090909090917</v>
      </c>
      <c r="AM8">
        <f>1/0.105</f>
        <v>9.5238095238095237</v>
      </c>
      <c r="AO8">
        <f t="shared" si="0"/>
        <v>292.5975727661845</v>
      </c>
      <c r="AP8">
        <f t="shared" si="1"/>
        <v>275.37324079925708</v>
      </c>
      <c r="AQ8">
        <f t="shared" si="2"/>
        <v>253.61939762697719</v>
      </c>
      <c r="AR8">
        <f t="shared" si="3"/>
        <v>262.787133404781</v>
      </c>
      <c r="AV8">
        <f>((0.055/0.095)*100)</f>
        <v>57.894736842105267</v>
      </c>
      <c r="AW8">
        <f>((0.065/0.1)*100)</f>
        <v>65</v>
      </c>
      <c r="AX8">
        <f>((0.07/0.11)*100)</f>
        <v>63.636363636363647</v>
      </c>
      <c r="AY8">
        <f>((0.07/0.105)*100)</f>
        <v>66.666666666666671</v>
      </c>
      <c r="BA8">
        <f>((0.04/0.095)*100)</f>
        <v>42.105263157894733</v>
      </c>
      <c r="BB8">
        <f>((0.035/0.1)*100)</f>
        <v>35</v>
      </c>
      <c r="BC8">
        <f>((0.04/0.11)*100)</f>
        <v>36.363636363636367</v>
      </c>
      <c r="BD8">
        <f>((0.035/0.105)*100)</f>
        <v>33.333333333333336</v>
      </c>
      <c r="BF8">
        <f>ABS($B$8-$D$8)</f>
        <v>0.86594199999999955</v>
      </c>
      <c r="BG8">
        <f>ABS($F$8-$H$8)</f>
        <v>3.4556500000000003</v>
      </c>
      <c r="BL8">
        <f>SQRT((ABS($A$8-$E$8)^2+(ABS($B$8-$F$8)^2)))</f>
        <v>6.3489288284623235</v>
      </c>
      <c r="BM8">
        <f>SQRT((ABS($C$8-$G$8)^2+(ABS($D$8-$H$8)^2)))</f>
        <v>1.2050994737298668</v>
      </c>
      <c r="BO8">
        <f>SQRT((ABS($A$8-$G$8)^2+(ABS($B$8-$H$8)^2)))</f>
        <v>7.5672602557695194</v>
      </c>
      <c r="BP8">
        <f>SQRT((ABS($C$8-$E$8)^2+(ABS($D$8-$F$8)^2)))</f>
        <v>2.5098555365177888</v>
      </c>
      <c r="BR8">
        <f>DEGREES(ACOS((7.27870277773739^2+24.2883022564464^2-17.8089040074103^2)/(2*7.27870277773739*24.2883022564464)))</f>
        <v>22.884896634173391</v>
      </c>
      <c r="BU8">
        <v>11</v>
      </c>
      <c r="BV8">
        <v>7</v>
      </c>
      <c r="BW8">
        <v>3</v>
      </c>
      <c r="BX8">
        <v>4</v>
      </c>
      <c r="BY8">
        <v>13</v>
      </c>
      <c r="BZ8">
        <v>7</v>
      </c>
      <c r="CA8">
        <v>7</v>
      </c>
      <c r="CB8">
        <v>6</v>
      </c>
      <c r="CC8">
        <v>14</v>
      </c>
      <c r="CD8">
        <v>5</v>
      </c>
      <c r="CE8">
        <v>7</v>
      </c>
      <c r="CF8">
        <v>13</v>
      </c>
      <c r="CG8">
        <v>14</v>
      </c>
      <c r="CH8">
        <v>5</v>
      </c>
      <c r="CI8">
        <v>7</v>
      </c>
      <c r="CJ8">
        <v>13</v>
      </c>
      <c r="CL8">
        <v>8</v>
      </c>
      <c r="CM8">
        <v>3</v>
      </c>
      <c r="CN8">
        <v>0</v>
      </c>
      <c r="CO8">
        <v>0</v>
      </c>
      <c r="CP8">
        <v>7</v>
      </c>
      <c r="CQ8">
        <v>3</v>
      </c>
      <c r="CR8">
        <v>2</v>
      </c>
      <c r="CS8">
        <v>0</v>
      </c>
      <c r="CT8">
        <v>8</v>
      </c>
      <c r="CU8">
        <v>0</v>
      </c>
      <c r="CV8">
        <v>2</v>
      </c>
      <c r="CW8">
        <v>6</v>
      </c>
      <c r="CX8">
        <v>7</v>
      </c>
      <c r="CY8">
        <v>0</v>
      </c>
      <c r="CZ8">
        <v>0</v>
      </c>
      <c r="DA8">
        <v>6</v>
      </c>
      <c r="DC8">
        <f>((7/11)*100)</f>
        <v>63.636363636363633</v>
      </c>
      <c r="DD8">
        <f>((3/11)*100)</f>
        <v>27.27272727272727</v>
      </c>
      <c r="DE8">
        <f>((4/11)*100)</f>
        <v>36.363636363636367</v>
      </c>
      <c r="DF8">
        <f>((7/13)*100)</f>
        <v>53.846153846153847</v>
      </c>
      <c r="DG8">
        <f>((7/13)*100)</f>
        <v>53.846153846153847</v>
      </c>
      <c r="DH8">
        <f>((6/13)*100)</f>
        <v>46.153846153846153</v>
      </c>
      <c r="DI8">
        <f>((5/14)*100)</f>
        <v>35.714285714285715</v>
      </c>
      <c r="DJ8">
        <f>((7/14)*100)</f>
        <v>50</v>
      </c>
      <c r="DK8">
        <f>((13/14)*100)</f>
        <v>92.857142857142861</v>
      </c>
      <c r="DL8">
        <f>((5/14)*100)</f>
        <v>35.714285714285715</v>
      </c>
      <c r="DM8">
        <f>((7/14)*100)</f>
        <v>50</v>
      </c>
      <c r="DN8">
        <f>((13/14)*100)</f>
        <v>92.857142857142861</v>
      </c>
      <c r="DP8">
        <f>((3/8)*100)</f>
        <v>37.5</v>
      </c>
      <c r="DQ8">
        <f>((0/8)*100)</f>
        <v>0</v>
      </c>
      <c r="DR8">
        <f>((0/8)*100)</f>
        <v>0</v>
      </c>
      <c r="DS8">
        <f>((3/7)*100)</f>
        <v>42.857142857142854</v>
      </c>
      <c r="DT8">
        <f>((2/7)*100)</f>
        <v>28.571428571428569</v>
      </c>
      <c r="DU8">
        <f>((0/7)*100)</f>
        <v>0</v>
      </c>
      <c r="DV8">
        <f>((0/8)*100)</f>
        <v>0</v>
      </c>
      <c r="DW8">
        <f>((2/8)*100)</f>
        <v>25</v>
      </c>
      <c r="DX8">
        <f>((6/8)*100)</f>
        <v>75</v>
      </c>
      <c r="DY8">
        <f>((0/7)*100)</f>
        <v>0</v>
      </c>
      <c r="DZ8">
        <f>((0/7)*100)</f>
        <v>0</v>
      </c>
      <c r="EA8">
        <f>((6/7)*100)</f>
        <v>85.714285714285708</v>
      </c>
    </row>
    <row r="9" spans="1:131" x14ac:dyDescent="0.25">
      <c r="A9">
        <v>44.384701000000014</v>
      </c>
      <c r="B9">
        <v>7.7454660000000004</v>
      </c>
      <c r="C9">
        <v>37.989109000000013</v>
      </c>
      <c r="D9">
        <v>9.1409669999999998</v>
      </c>
      <c r="E9">
        <v>38.140102000000013</v>
      </c>
      <c r="F9">
        <v>6.5985290000000001</v>
      </c>
      <c r="G9">
        <v>37.25725400000001</v>
      </c>
      <c r="H9">
        <v>9.9934989999999999</v>
      </c>
      <c r="K9">
        <f>(12/200)</f>
        <v>0.06</v>
      </c>
      <c r="L9">
        <f>(13/200)</f>
        <v>6.5000000000000002E-2</v>
      </c>
      <c r="P9">
        <f>(9/200)</f>
        <v>4.4999999999999998E-2</v>
      </c>
      <c r="Q9">
        <f>(7/200)</f>
        <v>3.5000000000000003E-2</v>
      </c>
      <c r="R9">
        <f>(7/200)</f>
        <v>3.5000000000000003E-2</v>
      </c>
      <c r="S9">
        <f>(8/200)</f>
        <v>0.04</v>
      </c>
      <c r="U9">
        <f>0.06+0.045</f>
        <v>0.105</v>
      </c>
      <c r="V9">
        <f>0.065+0.035</f>
        <v>0.1</v>
      </c>
      <c r="Z9">
        <f>SQRT((ABS($A$10-$A$9)^2+(ABS($B$10-$B$9)^2)))</f>
        <v>24.739707642696548</v>
      </c>
      <c r="AA9">
        <f>SQRT((ABS($C$10-$C$9)^2+(ABS($D$10-$D$9)^2)))</f>
        <v>23.078333495560404</v>
      </c>
      <c r="AJ9">
        <f>1/0.105</f>
        <v>9.5238095238095237</v>
      </c>
      <c r="AK9">
        <f>1/0.1</f>
        <v>10</v>
      </c>
      <c r="AO9">
        <f t="shared" si="0"/>
        <v>235.61626326377666</v>
      </c>
      <c r="AP9">
        <f t="shared" si="1"/>
        <v>230.78333495560403</v>
      </c>
      <c r="AV9">
        <f>((0.06/0.105)*100)</f>
        <v>57.142857142857139</v>
      </c>
      <c r="AW9">
        <f>((0.065/0.1)*100)</f>
        <v>65</v>
      </c>
      <c r="BA9">
        <f>((0.045/0.105)*100)</f>
        <v>42.857142857142854</v>
      </c>
      <c r="BB9">
        <f>((0.035/0.1)*100)</f>
        <v>35</v>
      </c>
      <c r="BF9">
        <f>ABS($B$9-$D$9)</f>
        <v>1.3955009999999994</v>
      </c>
      <c r="BG9">
        <f>ABS($F$9-$H$9)</f>
        <v>3.3949699999999998</v>
      </c>
      <c r="BI9">
        <v>3.3222414999999996</v>
      </c>
      <c r="BJ9">
        <v>3.4222125000000005</v>
      </c>
      <c r="BL9">
        <f>SQRT((ABS($A$9-$E$9)^2+(ABS($B$9-$F$9)^2)))</f>
        <v>6.3490535635455156</v>
      </c>
      <c r="BM9">
        <f>SQRT((ABS($C$9-$G$9)^2+(ABS($D$9-$H$9)^2)))</f>
        <v>1.1235757882977919</v>
      </c>
      <c r="BO9">
        <f>SQRT((ABS($A$9-$G$9)^2+(ABS($B$9-$H$9)^2)))</f>
        <v>7.4735636149629485</v>
      </c>
      <c r="BP9">
        <f>SQRT((ABS($C$9-$E$9)^2+(ABS($D$9-$F$9)^2)))</f>
        <v>2.5469177194980208</v>
      </c>
      <c r="BR9">
        <f>DEGREES(ACOS((5.69127585156158^2+24.4693116180257^2-19.74022209654^2)/(2*5.69127585156158*24.4693116180257)))</f>
        <v>29.895624188484653</v>
      </c>
      <c r="BS9">
        <f>DEGREES(ACOS((17.8089040074103^2+22.3710667738201^2-5.69127585156158^2)/(2*17.8089040074103*22.3710667738201)))</f>
        <v>9.7789320055874231</v>
      </c>
      <c r="BU9">
        <v>12</v>
      </c>
      <c r="BV9">
        <v>8</v>
      </c>
      <c r="BW9">
        <v>5</v>
      </c>
      <c r="BX9">
        <v>5</v>
      </c>
      <c r="BY9">
        <v>13</v>
      </c>
      <c r="BZ9">
        <v>8</v>
      </c>
      <c r="CA9">
        <v>6</v>
      </c>
      <c r="CB9">
        <v>5</v>
      </c>
      <c r="CL9">
        <v>9</v>
      </c>
      <c r="CM9">
        <v>3</v>
      </c>
      <c r="CN9">
        <v>0</v>
      </c>
      <c r="CO9">
        <v>0</v>
      </c>
      <c r="CP9">
        <v>7</v>
      </c>
      <c r="CQ9">
        <v>3</v>
      </c>
      <c r="CR9">
        <v>0</v>
      </c>
      <c r="CS9">
        <v>0</v>
      </c>
      <c r="CT9">
        <v>7</v>
      </c>
      <c r="CU9">
        <v>0</v>
      </c>
      <c r="CV9">
        <v>0</v>
      </c>
      <c r="CW9">
        <v>6</v>
      </c>
      <c r="CX9">
        <v>8</v>
      </c>
      <c r="CY9">
        <v>1</v>
      </c>
      <c r="CZ9">
        <v>0</v>
      </c>
      <c r="DA9">
        <v>6</v>
      </c>
      <c r="DC9">
        <f>((8/12)*100)</f>
        <v>66.666666666666657</v>
      </c>
      <c r="DD9">
        <f>((5/12)*100)</f>
        <v>41.666666666666671</v>
      </c>
      <c r="DE9">
        <f>((5/12)*100)</f>
        <v>41.666666666666671</v>
      </c>
      <c r="DF9">
        <f>((8/13)*100)</f>
        <v>61.53846153846154</v>
      </c>
      <c r="DG9">
        <f>((6/13)*100)</f>
        <v>46.153846153846153</v>
      </c>
      <c r="DH9">
        <f>((5/13)*100)</f>
        <v>38.461538461538467</v>
      </c>
      <c r="DP9">
        <f>((3/9)*100)</f>
        <v>33.333333333333329</v>
      </c>
      <c r="DQ9">
        <f>((0/9)*100)</f>
        <v>0</v>
      </c>
      <c r="DR9">
        <f>((0/9)*100)</f>
        <v>0</v>
      </c>
      <c r="DS9">
        <f>((3/7)*100)</f>
        <v>42.857142857142854</v>
      </c>
      <c r="DT9">
        <f>((0/7)*100)</f>
        <v>0</v>
      </c>
      <c r="DU9">
        <f>((0/7)*100)</f>
        <v>0</v>
      </c>
      <c r="DV9">
        <f>((0/7)*100)</f>
        <v>0</v>
      </c>
      <c r="DW9">
        <f>((0/7)*100)</f>
        <v>0</v>
      </c>
      <c r="DX9">
        <f>((6/7)*100)</f>
        <v>85.714285714285708</v>
      </c>
      <c r="DY9">
        <f>((1/8)*100)</f>
        <v>12.5</v>
      </c>
      <c r="DZ9">
        <f>((0/8)*100)</f>
        <v>0</v>
      </c>
      <c r="EA9">
        <f>((6/8)*100)</f>
        <v>75</v>
      </c>
    </row>
    <row r="10" spans="1:131" x14ac:dyDescent="0.25">
      <c r="A10">
        <v>19.658704000000014</v>
      </c>
      <c r="B10">
        <v>8.5689989999999998</v>
      </c>
      <c r="C10">
        <v>14.913598000000007</v>
      </c>
      <c r="D10">
        <v>9.5018949999999993</v>
      </c>
      <c r="P10">
        <f>(10/200)</f>
        <v>0.05</v>
      </c>
      <c r="BF10">
        <f>ABS($B$10-$D$10)</f>
        <v>0.9328959999999995</v>
      </c>
      <c r="BR10">
        <f>DEGREES(ACOS((3.68488003107727^2+31.6647411109343^2-29.4787375192868^2)/(2*3.68488003107727*31.6647411109343)))</f>
        <v>50.880152650510603</v>
      </c>
      <c r="BS10">
        <f>DEGREES(ACOS((19.74022209654^2+21.8443955009387^2-3.68488003107727^2)/(2*19.74022209654*21.8443955009387)))</f>
        <v>8.3539288590392839</v>
      </c>
      <c r="CL10">
        <v>10</v>
      </c>
      <c r="CM10">
        <v>5</v>
      </c>
      <c r="CN10">
        <v>0</v>
      </c>
      <c r="CO10">
        <v>1</v>
      </c>
      <c r="DP10">
        <f>((5/10)*100)</f>
        <v>50</v>
      </c>
      <c r="DQ10">
        <f>((0/10)*100)</f>
        <v>0</v>
      </c>
      <c r="DR10">
        <f>((1/10)*100)</f>
        <v>10</v>
      </c>
    </row>
    <row r="11" spans="1:131" x14ac:dyDescent="0.25">
      <c r="A11" t="s">
        <v>22</v>
      </c>
      <c r="B11" t="s">
        <v>22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BR11">
        <f>DEGREES(ACOS((41.0457944639722^2+28.6988283412236^2-12.4267304541316^2)/(2*41.0457944639722*28.6988283412236)))</f>
        <v>2.3468554885676007</v>
      </c>
      <c r="BS11">
        <f>DEGREES(ACOS((29.4787375192868^2+29.6485549390666^2-3.5521340868751^2)/(2*29.4787375192868*29.6485549390666)))</f>
        <v>6.8804984686618971</v>
      </c>
    </row>
    <row r="12" spans="1:131" x14ac:dyDescent="0.25">
      <c r="A12">
        <v>50.123699000000009</v>
      </c>
      <c r="B12">
        <v>6.6060030000000003</v>
      </c>
      <c r="C12">
        <v>35.801020000000008</v>
      </c>
      <c r="D12">
        <v>4.6685309999999998</v>
      </c>
      <c r="E12">
        <v>28.774986000000013</v>
      </c>
      <c r="F12">
        <v>6.4944300000000004</v>
      </c>
      <c r="G12">
        <v>35.622135000000014</v>
      </c>
      <c r="H12">
        <v>4.0254089999999998</v>
      </c>
      <c r="K12">
        <f>(14/200)</f>
        <v>7.0000000000000007E-2</v>
      </c>
      <c r="L12">
        <f>(15/200)</f>
        <v>7.4999999999999997E-2</v>
      </c>
      <c r="M12">
        <f>(15/200)</f>
        <v>7.4999999999999997E-2</v>
      </c>
      <c r="N12">
        <f>(12/200)</f>
        <v>0.06</v>
      </c>
      <c r="P12">
        <f>(12/200)</f>
        <v>0.06</v>
      </c>
      <c r="Q12">
        <f>(12/200)</f>
        <v>0.06</v>
      </c>
      <c r="R12">
        <f>(10/200)</f>
        <v>0.05</v>
      </c>
      <c r="S12">
        <f>(11/200)</f>
        <v>5.5E-2</v>
      </c>
      <c r="U12">
        <f>0.07+0.06</f>
        <v>0.13</v>
      </c>
      <c r="V12">
        <f>0.075+0.06</f>
        <v>0.13500000000000001</v>
      </c>
      <c r="W12">
        <f>0.075+0.05</f>
        <v>0.125</v>
      </c>
      <c r="X12">
        <f>0.06+0.055</f>
        <v>0.11499999999999999</v>
      </c>
      <c r="Z12">
        <f>SQRT((ABS($A$13-$A$12)^2+(ABS($B$13-$B$12)^2)))</f>
        <v>24.456136465258158</v>
      </c>
      <c r="AA12">
        <f>SQRT((ABS($C$13-$C$12)^2+(ABS($D$13-$D$12)^2)))</f>
        <v>23.465055661611061</v>
      </c>
      <c r="AB12">
        <f>SQRT((ABS($E$13-$E$12)^2+(ABS($F$13-$F$12)^2)))</f>
        <v>24.28830225644635</v>
      </c>
      <c r="AC12">
        <f>SQRT((ABS($G$13-$G$12)^2+(ABS($H$13-$H$12)^2)))</f>
        <v>22.371066773820083</v>
      </c>
      <c r="AJ12">
        <f>1/0.13</f>
        <v>7.6923076923076916</v>
      </c>
      <c r="AK12">
        <f>1/0.135</f>
        <v>7.4074074074074066</v>
      </c>
      <c r="AL12">
        <f>1/0.125</f>
        <v>8</v>
      </c>
      <c r="AM12">
        <f>1/0.115</f>
        <v>8.695652173913043</v>
      </c>
      <c r="AO12">
        <f t="shared" ref="AO12:AO18" si="4">$Z12/$U12</f>
        <v>188.12412665583199</v>
      </c>
      <c r="AP12">
        <f t="shared" ref="AP12:AP19" si="5">$AA12/$V12</f>
        <v>173.81522712304488</v>
      </c>
      <c r="AQ12">
        <f t="shared" ref="AQ12:AQ19" si="6">$AB12/$W12</f>
        <v>194.3064180515708</v>
      </c>
      <c r="AR12">
        <f t="shared" ref="AR12:AR18" si="7">$AC12/$X12</f>
        <v>194.53101542452248</v>
      </c>
      <c r="AV12">
        <f>((0.07/0.13)*100)</f>
        <v>53.846153846153854</v>
      </c>
      <c r="AW12">
        <f>((0.075/0.135)*100)</f>
        <v>55.55555555555555</v>
      </c>
      <c r="AX12">
        <f>((0.075/0.125)*100)</f>
        <v>60</v>
      </c>
      <c r="AY12">
        <f>((0.06/0.115)*100)</f>
        <v>52.173913043478258</v>
      </c>
      <c r="BA12">
        <f>((0.06/0.13)*100)</f>
        <v>46.153846153846153</v>
      </c>
      <c r="BB12">
        <f>((0.06/0.135)*100)</f>
        <v>44.444444444444443</v>
      </c>
      <c r="BC12">
        <f>((0.05/0.125)*100)</f>
        <v>40</v>
      </c>
      <c r="BD12">
        <f>((0.055/0.115)*100)</f>
        <v>47.826086956521735</v>
      </c>
      <c r="BF12">
        <f>ABS($B$12-$D$12)</f>
        <v>1.9374720000000005</v>
      </c>
      <c r="BG12">
        <f>ABS($F$12-$H$12)</f>
        <v>2.4690210000000006</v>
      </c>
      <c r="BL12">
        <f>SQRT((ABS($A$12-$E$13)^2+(ABS($B$12-$F$13)^2)))</f>
        <v>3.136799303766979</v>
      </c>
      <c r="BM12">
        <f>SQRT((ABS($C$12-$G$12)^2+(ABS($D$12-$H$12)^2)))</f>
        <v>0.66753707770355186</v>
      </c>
      <c r="BO12">
        <f>SQRT((ABS($A$12-$G$13)^2+(ABS($B$12-$H$13)^2)))</f>
        <v>8.0179848646854559</v>
      </c>
      <c r="BP12">
        <f>SQRT((ABS($C$12-$E$12)^2+(ABS($D$12-$F$12)^2)))</f>
        <v>7.2594118857767631</v>
      </c>
      <c r="BR12">
        <f>DEGREES(ACOS((27.5488145865815^2+27.0299055099655^2-3.13906765341638^2)/(2*27.5488145865815*27.0299055099655)))</f>
        <v>6.5037877027800342</v>
      </c>
      <c r="BS12">
        <f>DEGREES(ACOS((24.61127405787^2+23.6314339018829^2-2.71279640015243^2)/(2*24.61127405787*23.6314339018829)))</f>
        <v>6.0127331493796614</v>
      </c>
      <c r="BU12">
        <v>14</v>
      </c>
      <c r="BV12">
        <v>6</v>
      </c>
      <c r="BW12">
        <v>5</v>
      </c>
      <c r="BX12">
        <v>7</v>
      </c>
      <c r="BY12">
        <v>15</v>
      </c>
      <c r="BZ12">
        <v>4</v>
      </c>
      <c r="CA12">
        <v>11</v>
      </c>
      <c r="CB12">
        <v>4</v>
      </c>
      <c r="CC12">
        <v>15</v>
      </c>
      <c r="CD12">
        <v>3</v>
      </c>
      <c r="CE12">
        <v>11</v>
      </c>
      <c r="CF12">
        <v>8</v>
      </c>
      <c r="CG12">
        <v>12</v>
      </c>
      <c r="CH12">
        <v>7</v>
      </c>
      <c r="CI12">
        <v>4</v>
      </c>
      <c r="CJ12">
        <v>8</v>
      </c>
      <c r="CL12">
        <v>12</v>
      </c>
      <c r="CM12">
        <v>1</v>
      </c>
      <c r="CN12">
        <v>0</v>
      </c>
      <c r="CO12">
        <v>7</v>
      </c>
      <c r="CP12">
        <v>12</v>
      </c>
      <c r="CQ12">
        <v>0</v>
      </c>
      <c r="CR12">
        <v>6</v>
      </c>
      <c r="CS12">
        <v>0</v>
      </c>
      <c r="CT12">
        <v>10</v>
      </c>
      <c r="CU12">
        <v>0</v>
      </c>
      <c r="CV12">
        <v>6</v>
      </c>
      <c r="CW12">
        <v>4</v>
      </c>
      <c r="CX12">
        <v>11</v>
      </c>
      <c r="CY12">
        <v>7</v>
      </c>
      <c r="CZ12">
        <v>0</v>
      </c>
      <c r="DA12">
        <v>4</v>
      </c>
      <c r="DC12">
        <f>((6/14)*100)</f>
        <v>42.857142857142854</v>
      </c>
      <c r="DD12">
        <f>((5/14)*100)</f>
        <v>35.714285714285715</v>
      </c>
      <c r="DE12">
        <f>((7/14)*100)</f>
        <v>50</v>
      </c>
      <c r="DF12">
        <f>((4/15)*100)</f>
        <v>26.666666666666668</v>
      </c>
      <c r="DG12">
        <f>((11/15)*100)</f>
        <v>73.333333333333329</v>
      </c>
      <c r="DH12">
        <f>((4/15)*100)</f>
        <v>26.666666666666668</v>
      </c>
      <c r="DI12">
        <f>((3/15)*100)</f>
        <v>20</v>
      </c>
      <c r="DJ12">
        <f>((11/15)*100)</f>
        <v>73.333333333333329</v>
      </c>
      <c r="DK12">
        <f>((8/15)*100)</f>
        <v>53.333333333333336</v>
      </c>
      <c r="DL12">
        <f>((7/12)*100)</f>
        <v>58.333333333333336</v>
      </c>
      <c r="DM12">
        <f>((4/12)*100)</f>
        <v>33.333333333333329</v>
      </c>
      <c r="DN12">
        <f>((8/12)*100)</f>
        <v>66.666666666666657</v>
      </c>
      <c r="DP12">
        <f>((1/12)*100)</f>
        <v>8.3333333333333321</v>
      </c>
      <c r="DQ12">
        <f>((0/12)*100)</f>
        <v>0</v>
      </c>
      <c r="DR12">
        <f>((7/12)*100)</f>
        <v>58.333333333333336</v>
      </c>
      <c r="DS12">
        <f>((0/12)*100)</f>
        <v>0</v>
      </c>
      <c r="DT12">
        <f>((6/12)*100)</f>
        <v>50</v>
      </c>
      <c r="DU12">
        <f>((0/12)*100)</f>
        <v>0</v>
      </c>
      <c r="DV12">
        <f>((0/10)*100)</f>
        <v>0</v>
      </c>
      <c r="DW12">
        <f>((6/10)*100)</f>
        <v>60</v>
      </c>
      <c r="DX12">
        <f>((4/10)*100)</f>
        <v>40</v>
      </c>
      <c r="DY12">
        <f>((7/11)*100)</f>
        <v>63.636363636363633</v>
      </c>
      <c r="DZ12">
        <f>((0/11)*100)</f>
        <v>0</v>
      </c>
      <c r="EA12">
        <f>((4/11)*100)</f>
        <v>36.363636363636367</v>
      </c>
    </row>
    <row r="13" spans="1:131" x14ac:dyDescent="0.25">
      <c r="A13">
        <v>74.578726000000003</v>
      </c>
      <c r="B13">
        <v>6.8389519999999999</v>
      </c>
      <c r="C13">
        <v>59.265983000000013</v>
      </c>
      <c r="D13">
        <v>4.7344749999999998</v>
      </c>
      <c r="E13">
        <v>53.02874700000001</v>
      </c>
      <c r="F13">
        <v>7.7893059999999998</v>
      </c>
      <c r="G13">
        <v>57.973209000000011</v>
      </c>
      <c r="H13">
        <v>4.9709880000000002</v>
      </c>
      <c r="K13">
        <f>(18/200)</f>
        <v>0.09</v>
      </c>
      <c r="L13">
        <f>(14/200)</f>
        <v>7.0000000000000007E-2</v>
      </c>
      <c r="M13">
        <f>(14/200)</f>
        <v>7.0000000000000007E-2</v>
      </c>
      <c r="N13">
        <f>(13/200)</f>
        <v>6.5000000000000002E-2</v>
      </c>
      <c r="P13">
        <f>(8/200)</f>
        <v>0.04</v>
      </c>
      <c r="Q13">
        <f>(9/200)</f>
        <v>4.4999999999999998E-2</v>
      </c>
      <c r="R13">
        <f>(9/200)</f>
        <v>4.4999999999999998E-2</v>
      </c>
      <c r="S13">
        <f>(8/200)</f>
        <v>0.04</v>
      </c>
      <c r="U13">
        <f>0.09+0.04</f>
        <v>0.13</v>
      </c>
      <c r="V13">
        <f>0.07+0.045</f>
        <v>0.115</v>
      </c>
      <c r="W13">
        <f>0.07+0.045</f>
        <v>0.115</v>
      </c>
      <c r="X13">
        <f>0.065+0.04</f>
        <v>0.10500000000000001</v>
      </c>
      <c r="Z13">
        <f>SQRT((ABS($A$14-$A$13)^2+(ABS($B$14-$B$13)^2)))</f>
        <v>30.753951957397256</v>
      </c>
      <c r="AA13">
        <f>SQRT((ABS($C$14-$C$13)^2+(ABS($D$14-$D$13)^2)))</f>
        <v>21.748238253922306</v>
      </c>
      <c r="AB13">
        <f>SQRT((ABS($E$14-$E$13)^2+(ABS($F$14-$F$13)^2)))</f>
        <v>24.469311618025735</v>
      </c>
      <c r="AC13">
        <f>SQRT((ABS($G$14-$G$13)^2+(ABS($H$14-$H$13)^2)))</f>
        <v>21.844395500938749</v>
      </c>
      <c r="AJ13">
        <f>1/0.13</f>
        <v>7.6923076923076916</v>
      </c>
      <c r="AK13">
        <f>1/0.115</f>
        <v>8.695652173913043</v>
      </c>
      <c r="AL13">
        <f>1/0.115</f>
        <v>8.695652173913043</v>
      </c>
      <c r="AM13">
        <f>1/0.105</f>
        <v>9.5238095238095237</v>
      </c>
      <c r="AO13">
        <f t="shared" si="4"/>
        <v>236.56886121074811</v>
      </c>
      <c r="AP13">
        <f t="shared" si="5"/>
        <v>189.11511525149831</v>
      </c>
      <c r="AQ13">
        <f t="shared" si="6"/>
        <v>212.77662276544118</v>
      </c>
      <c r="AR13">
        <f t="shared" si="7"/>
        <v>208.04186191370235</v>
      </c>
      <c r="AV13">
        <f>((0.09/0.13)*100)</f>
        <v>69.230769230769226</v>
      </c>
      <c r="AW13">
        <f>((0.07/0.115)*100)</f>
        <v>60.869565217391312</v>
      </c>
      <c r="AX13">
        <f>((0.07/0.115)*100)</f>
        <v>60.869565217391312</v>
      </c>
      <c r="AY13">
        <f>((0.065/0.105)*100)</f>
        <v>61.904761904761905</v>
      </c>
      <c r="BA13">
        <f>((0.04/0.13)*100)</f>
        <v>30.76923076923077</v>
      </c>
      <c r="BB13">
        <f>((0.045/0.115)*100)</f>
        <v>39.130434782608688</v>
      </c>
      <c r="BC13">
        <f>((0.045/0.115)*100)</f>
        <v>39.130434782608688</v>
      </c>
      <c r="BD13">
        <f>((0.04/0.105)*100)</f>
        <v>38.095238095238102</v>
      </c>
      <c r="BF13">
        <f>ABS($B$13-$D$13)</f>
        <v>2.1044770000000002</v>
      </c>
      <c r="BG13">
        <f>ABS($F$13-$H$13)</f>
        <v>2.8183179999999997</v>
      </c>
      <c r="BL13">
        <f>SQRT((ABS($A$13-$E$14)^2+(ABS($B$13-$F$14)^2)))</f>
        <v>3.099290790573233</v>
      </c>
      <c r="BM13">
        <f>SQRT((ABS($C$13-$G$13)^2+(ABS($D$13-$H$13)^2)))</f>
        <v>1.3142309592476522</v>
      </c>
      <c r="BO13">
        <f>SQRT((ABS($A$13-$G$14)^2+(ABS($B$13-$H$14)^2)))</f>
        <v>5.5466003985796632</v>
      </c>
      <c r="BP13">
        <f>SQRT((ABS($C$13-$E$13)^2+(ABS($D$13-$F$13)^2)))</f>
        <v>6.9451497721976478</v>
      </c>
      <c r="BS13">
        <f>DEGREES(ACOS((33.2639135837161^2+32.6419613446563^2-2.94033886162293^2)/(2*33.2639135837161*32.6419613446563)))</f>
        <v>4.9985403900892784</v>
      </c>
      <c r="BU13">
        <v>18</v>
      </c>
      <c r="BV13">
        <v>11</v>
      </c>
      <c r="BW13">
        <v>11</v>
      </c>
      <c r="BX13">
        <v>11</v>
      </c>
      <c r="BY13">
        <v>14</v>
      </c>
      <c r="BZ13">
        <v>6</v>
      </c>
      <c r="CA13">
        <v>10</v>
      </c>
      <c r="CB13">
        <v>7</v>
      </c>
      <c r="CC13">
        <v>14</v>
      </c>
      <c r="CD13">
        <v>6</v>
      </c>
      <c r="CE13">
        <v>10</v>
      </c>
      <c r="CF13">
        <v>11</v>
      </c>
      <c r="CG13">
        <v>13</v>
      </c>
      <c r="CH13">
        <v>6</v>
      </c>
      <c r="CI13">
        <v>7</v>
      </c>
      <c r="CJ13">
        <v>11</v>
      </c>
      <c r="CL13">
        <v>8</v>
      </c>
      <c r="CM13">
        <v>0</v>
      </c>
      <c r="CN13">
        <v>0</v>
      </c>
      <c r="CO13">
        <v>1</v>
      </c>
      <c r="CP13">
        <v>9</v>
      </c>
      <c r="CQ13">
        <v>1</v>
      </c>
      <c r="CR13">
        <v>5</v>
      </c>
      <c r="CS13">
        <v>1</v>
      </c>
      <c r="CT13">
        <v>9</v>
      </c>
      <c r="CU13">
        <v>0</v>
      </c>
      <c r="CV13">
        <v>5</v>
      </c>
      <c r="CW13">
        <v>5</v>
      </c>
      <c r="CX13">
        <v>8</v>
      </c>
      <c r="CY13">
        <v>1</v>
      </c>
      <c r="CZ13">
        <v>1</v>
      </c>
      <c r="DA13">
        <v>5</v>
      </c>
      <c r="DC13">
        <f>((11/18)*100)</f>
        <v>61.111111111111114</v>
      </c>
      <c r="DD13">
        <f>((11/18)*100)</f>
        <v>61.111111111111114</v>
      </c>
      <c r="DE13">
        <f>((11/18)*100)</f>
        <v>61.111111111111114</v>
      </c>
      <c r="DF13">
        <f>((6/14)*100)</f>
        <v>42.857142857142854</v>
      </c>
      <c r="DG13">
        <f>((10/14)*100)</f>
        <v>71.428571428571431</v>
      </c>
      <c r="DH13">
        <f>((7/14)*100)</f>
        <v>50</v>
      </c>
      <c r="DI13">
        <f>((6/14)*100)</f>
        <v>42.857142857142854</v>
      </c>
      <c r="DJ13">
        <f>((10/14)*100)</f>
        <v>71.428571428571431</v>
      </c>
      <c r="DK13">
        <f>((11/14)*100)</f>
        <v>78.571428571428569</v>
      </c>
      <c r="DL13">
        <f>((6/13)*100)</f>
        <v>46.153846153846153</v>
      </c>
      <c r="DM13">
        <f>((7/13)*100)</f>
        <v>53.846153846153847</v>
      </c>
      <c r="DN13">
        <f>((11/13)*100)</f>
        <v>84.615384615384613</v>
      </c>
      <c r="DP13">
        <f>((0/8)*100)</f>
        <v>0</v>
      </c>
      <c r="DQ13">
        <f>((0/8)*100)</f>
        <v>0</v>
      </c>
      <c r="DR13">
        <f>((1/8)*100)</f>
        <v>12.5</v>
      </c>
      <c r="DS13">
        <f>((1/9)*100)</f>
        <v>11.111111111111111</v>
      </c>
      <c r="DT13">
        <f>((5/9)*100)</f>
        <v>55.555555555555557</v>
      </c>
      <c r="DU13">
        <f>((1/9)*100)</f>
        <v>11.111111111111111</v>
      </c>
      <c r="DV13">
        <f>((0/9)*100)</f>
        <v>0</v>
      </c>
      <c r="DW13">
        <f>((5/9)*100)</f>
        <v>55.555555555555557</v>
      </c>
      <c r="DX13">
        <f>((5/9)*100)</f>
        <v>55.555555555555557</v>
      </c>
      <c r="DY13">
        <f>((1/8)*100)</f>
        <v>12.5</v>
      </c>
      <c r="DZ13">
        <f>((1/8)*100)</f>
        <v>12.5</v>
      </c>
      <c r="EA13">
        <f>((5/8)*100)</f>
        <v>62.5</v>
      </c>
    </row>
    <row r="14" spans="1:131" x14ac:dyDescent="0.25">
      <c r="A14">
        <v>105.33257900000001</v>
      </c>
      <c r="B14">
        <v>6.7609349999999999</v>
      </c>
      <c r="C14">
        <v>80.979264000000001</v>
      </c>
      <c r="D14">
        <v>5.9670719999999999</v>
      </c>
      <c r="E14">
        <v>77.497890000000012</v>
      </c>
      <c r="F14">
        <v>7.8801459999999999</v>
      </c>
      <c r="G14">
        <v>79.81755600000001</v>
      </c>
      <c r="H14">
        <v>5.0170199999999996</v>
      </c>
      <c r="K14">
        <f>(14/200)</f>
        <v>7.0000000000000007E-2</v>
      </c>
      <c r="L14">
        <f>(14/200)</f>
        <v>7.0000000000000007E-2</v>
      </c>
      <c r="M14">
        <f>(17/200)</f>
        <v>8.5000000000000006E-2</v>
      </c>
      <c r="N14">
        <f>(15/200)</f>
        <v>7.4999999999999997E-2</v>
      </c>
      <c r="P14">
        <f>(8/200)</f>
        <v>0.04</v>
      </c>
      <c r="Q14">
        <f t="shared" ref="Q14:S15" si="8">(7/200)</f>
        <v>3.5000000000000003E-2</v>
      </c>
      <c r="R14">
        <f t="shared" si="8"/>
        <v>3.5000000000000003E-2</v>
      </c>
      <c r="S14">
        <f t="shared" si="8"/>
        <v>3.5000000000000003E-2</v>
      </c>
      <c r="U14">
        <f>0.07+0.04</f>
        <v>0.11000000000000001</v>
      </c>
      <c r="V14">
        <f>0.07+0.035</f>
        <v>0.10500000000000001</v>
      </c>
      <c r="W14">
        <f>0.085+0.035</f>
        <v>0.12000000000000001</v>
      </c>
      <c r="X14">
        <f>0.075+0.035</f>
        <v>0.11</v>
      </c>
      <c r="Z14">
        <f>SQRT((ABS($A$15-$A$14)^2+(ABS($B$15-$B$14)^2)))</f>
        <v>29.997474472048012</v>
      </c>
      <c r="AA14">
        <f>SQRT((ABS($C$15-$C$14)^2+(ABS($D$15-$D$14)^2)))</f>
        <v>28.342405707389641</v>
      </c>
      <c r="AB14">
        <f>SQRT((ABS($E$15-$E$14)^2+(ABS($F$15-$F$14)^2)))</f>
        <v>31.664741110934244</v>
      </c>
      <c r="AC14">
        <f>SQRT((ABS($G$15-$G$14)^2+(ABS($H$15-$H$14)^2)))</f>
        <v>29.648554939066599</v>
      </c>
      <c r="AJ14">
        <f>1/0.11</f>
        <v>9.0909090909090917</v>
      </c>
      <c r="AK14">
        <f>1/0.105</f>
        <v>9.5238095238095237</v>
      </c>
      <c r="AL14">
        <f>1/0.12</f>
        <v>8.3333333333333339</v>
      </c>
      <c r="AM14">
        <f>1/0.11</f>
        <v>9.0909090909090917</v>
      </c>
      <c r="AO14">
        <f t="shared" si="4"/>
        <v>272.70431338225461</v>
      </c>
      <c r="AP14">
        <f t="shared" si="5"/>
        <v>269.92767340371086</v>
      </c>
      <c r="AQ14">
        <f t="shared" si="6"/>
        <v>263.87284259111868</v>
      </c>
      <c r="AR14">
        <f t="shared" si="7"/>
        <v>269.53231762787817</v>
      </c>
      <c r="AV14">
        <f>((0.07/0.11)*100)</f>
        <v>63.636363636363647</v>
      </c>
      <c r="AW14">
        <f>((0.07/0.105)*100)</f>
        <v>66.666666666666671</v>
      </c>
      <c r="AX14">
        <f>((0.085/0.12)*100)</f>
        <v>70.833333333333343</v>
      </c>
      <c r="AY14">
        <f>((0.075/0.11)*100)</f>
        <v>68.181818181818173</v>
      </c>
      <c r="BA14">
        <f>((0.04/0.11)*100)</f>
        <v>36.363636363636367</v>
      </c>
      <c r="BB14">
        <f>((0.035/0.105)*100)</f>
        <v>33.333333333333336</v>
      </c>
      <c r="BC14">
        <f>((0.035/0.12)*100)</f>
        <v>29.166666666666668</v>
      </c>
      <c r="BD14">
        <f>((0.035/0.11)*100)</f>
        <v>31.818181818181824</v>
      </c>
      <c r="BF14">
        <f>ABS($B$14-$D$14)</f>
        <v>0.79386299999999999</v>
      </c>
      <c r="BG14">
        <f>ABS($F$14-$H$14)</f>
        <v>2.8631260000000003</v>
      </c>
      <c r="BL14">
        <f>SQRT((ABS($A$14-$E$15)^2+(ABS($B$14-$F$15)^2)))</f>
        <v>3.9741552274147418</v>
      </c>
      <c r="BM14">
        <f>SQRT((ABS($C$14-$G$14)^2+(ABS($D$14-$H$14)^2)))</f>
        <v>1.5007212532539072</v>
      </c>
      <c r="BO14">
        <f>SQRT((ABS($A$14-$G$15)^2+(ABS($B$14-$H$15)^2)))</f>
        <v>4.8122141809508072</v>
      </c>
      <c r="BP14">
        <f>SQRT((ABS($C$14-$E$14)^2+(ABS($D$14-$F$14)^2)))</f>
        <v>3.972381786454056</v>
      </c>
      <c r="BU14">
        <v>14</v>
      </c>
      <c r="BV14">
        <v>12</v>
      </c>
      <c r="BW14">
        <v>7</v>
      </c>
      <c r="BX14">
        <v>7</v>
      </c>
      <c r="BY14">
        <v>14</v>
      </c>
      <c r="BZ14">
        <v>11</v>
      </c>
      <c r="CA14">
        <v>10</v>
      </c>
      <c r="CB14">
        <v>8</v>
      </c>
      <c r="CC14">
        <v>17</v>
      </c>
      <c r="CD14">
        <v>9</v>
      </c>
      <c r="CE14">
        <v>10</v>
      </c>
      <c r="CF14">
        <v>15</v>
      </c>
      <c r="CG14">
        <v>15</v>
      </c>
      <c r="CH14">
        <v>7</v>
      </c>
      <c r="CI14">
        <v>8</v>
      </c>
      <c r="CJ14">
        <v>15</v>
      </c>
      <c r="CL14">
        <v>8</v>
      </c>
      <c r="CM14">
        <v>5</v>
      </c>
      <c r="CN14">
        <v>0</v>
      </c>
      <c r="CO14">
        <v>0</v>
      </c>
      <c r="CP14">
        <v>7</v>
      </c>
      <c r="CQ14">
        <v>0</v>
      </c>
      <c r="CR14">
        <v>3</v>
      </c>
      <c r="CS14">
        <v>1</v>
      </c>
      <c r="CT14">
        <v>7</v>
      </c>
      <c r="CU14">
        <v>0</v>
      </c>
      <c r="CV14">
        <v>3</v>
      </c>
      <c r="CW14">
        <v>5</v>
      </c>
      <c r="CX14">
        <v>7</v>
      </c>
      <c r="CY14">
        <v>0</v>
      </c>
      <c r="CZ14">
        <v>1</v>
      </c>
      <c r="DA14">
        <v>5</v>
      </c>
      <c r="DC14">
        <f>((12/14)*100)</f>
        <v>85.714285714285708</v>
      </c>
      <c r="DD14">
        <f>((7/14)*100)</f>
        <v>50</v>
      </c>
      <c r="DE14">
        <f>((7/14)*100)</f>
        <v>50</v>
      </c>
      <c r="DF14">
        <f>((11/14)*100)</f>
        <v>78.571428571428569</v>
      </c>
      <c r="DG14">
        <f>((10/14)*100)</f>
        <v>71.428571428571431</v>
      </c>
      <c r="DH14">
        <f>((8/14)*100)</f>
        <v>57.142857142857139</v>
      </c>
      <c r="DI14">
        <f>((9/17)*100)</f>
        <v>52.941176470588239</v>
      </c>
      <c r="DJ14">
        <f>((10/17)*100)</f>
        <v>58.82352941176471</v>
      </c>
      <c r="DK14">
        <f>((15/17)*100)</f>
        <v>88.235294117647058</v>
      </c>
      <c r="DL14">
        <f>((7/15)*100)</f>
        <v>46.666666666666664</v>
      </c>
      <c r="DM14">
        <f>((8/15)*100)</f>
        <v>53.333333333333336</v>
      </c>
      <c r="DN14">
        <f>((15/15)*100)</f>
        <v>100</v>
      </c>
      <c r="DP14">
        <f>((5/8)*100)</f>
        <v>62.5</v>
      </c>
      <c r="DQ14">
        <f t="shared" ref="DQ14:DR16" si="9">((0/8)*100)</f>
        <v>0</v>
      </c>
      <c r="DR14">
        <f t="shared" si="9"/>
        <v>0</v>
      </c>
      <c r="DS14">
        <f>((0/7)*100)</f>
        <v>0</v>
      </c>
      <c r="DT14">
        <f>((3/7)*100)</f>
        <v>42.857142857142854</v>
      </c>
      <c r="DU14">
        <f>((1/7)*100)</f>
        <v>14.285714285714285</v>
      </c>
      <c r="DV14">
        <f>((0/7)*100)</f>
        <v>0</v>
      </c>
      <c r="DW14">
        <f>((3/7)*100)</f>
        <v>42.857142857142854</v>
      </c>
      <c r="DX14">
        <f>((5/7)*100)</f>
        <v>71.428571428571431</v>
      </c>
      <c r="DY14">
        <f>((0/7)*100)</f>
        <v>0</v>
      </c>
      <c r="DZ14">
        <f>((1/7)*100)</f>
        <v>14.285714285714285</v>
      </c>
      <c r="EA14">
        <f>((5/7)*100)</f>
        <v>71.428571428571431</v>
      </c>
    </row>
    <row r="15" spans="1:131" x14ac:dyDescent="0.25">
      <c r="A15">
        <v>135.32751300000001</v>
      </c>
      <c r="B15">
        <v>7.1513309999999999</v>
      </c>
      <c r="C15">
        <v>109.309236</v>
      </c>
      <c r="D15">
        <v>5.1276390000000003</v>
      </c>
      <c r="E15">
        <v>109.162577</v>
      </c>
      <c r="F15">
        <v>7.8216070000000002</v>
      </c>
      <c r="G15">
        <v>109.45699100000002</v>
      </c>
      <c r="H15">
        <v>4.281695</v>
      </c>
      <c r="K15">
        <f>(13/200)</f>
        <v>6.5000000000000002E-2</v>
      </c>
      <c r="L15">
        <f>(15/200)</f>
        <v>7.4999999999999997E-2</v>
      </c>
      <c r="M15">
        <f>(15/200)</f>
        <v>7.4999999999999997E-2</v>
      </c>
      <c r="N15">
        <f>(16/200)</f>
        <v>0.08</v>
      </c>
      <c r="P15">
        <f>(8/200)</f>
        <v>0.04</v>
      </c>
      <c r="Q15">
        <f t="shared" si="8"/>
        <v>3.5000000000000003E-2</v>
      </c>
      <c r="R15">
        <f t="shared" si="8"/>
        <v>3.5000000000000003E-2</v>
      </c>
      <c r="S15">
        <f t="shared" si="8"/>
        <v>3.5000000000000003E-2</v>
      </c>
      <c r="U15">
        <f>0.065+0.04</f>
        <v>0.10500000000000001</v>
      </c>
      <c r="V15">
        <f>0.075+0.035</f>
        <v>0.11</v>
      </c>
      <c r="W15">
        <f>0.075+0.035</f>
        <v>0.11</v>
      </c>
      <c r="X15">
        <f>0.08+0.035</f>
        <v>0.115</v>
      </c>
      <c r="Z15">
        <f>SQRT((ABS($A$16-$A$15)^2+(ABS($B$16-$B$15)^2)))</f>
        <v>33.778648780789851</v>
      </c>
      <c r="AA15">
        <f>SQRT((ABS($C$16-$C$15)^2+(ABS($D$16-$D$15)^2)))</f>
        <v>40.507871441080695</v>
      </c>
      <c r="AB15">
        <f>SQRT((ABS($E$16-$E$15)^2+(ABS($F$16-$F$15)^2)))</f>
        <v>28.698828341223557</v>
      </c>
      <c r="AC15">
        <f>SQRT((ABS($G$16-$G$15)^2+(ABS($H$16-$H$15)^2)))</f>
        <v>40.763387968800238</v>
      </c>
      <c r="AJ15">
        <f>1/0.105</f>
        <v>9.5238095238095237</v>
      </c>
      <c r="AK15">
        <f>1/0.11</f>
        <v>9.0909090909090917</v>
      </c>
      <c r="AL15">
        <f>1/0.11</f>
        <v>9.0909090909090917</v>
      </c>
      <c r="AM15">
        <f>1/0.115</f>
        <v>8.695652173913043</v>
      </c>
      <c r="AO15">
        <f t="shared" si="4"/>
        <v>321.70141695990333</v>
      </c>
      <c r="AP15">
        <f t="shared" si="5"/>
        <v>368.25337673709726</v>
      </c>
      <c r="AQ15">
        <f t="shared" si="6"/>
        <v>260.89843946566867</v>
      </c>
      <c r="AR15">
        <f t="shared" si="7"/>
        <v>354.4642432069586</v>
      </c>
      <c r="AV15">
        <f>((0.065/0.105)*100)</f>
        <v>61.904761904761905</v>
      </c>
      <c r="AW15">
        <f>((0.075/0.11)*100)</f>
        <v>68.181818181818173</v>
      </c>
      <c r="AX15">
        <f>((0.075/0.11)*100)</f>
        <v>68.181818181818173</v>
      </c>
      <c r="AY15">
        <f>((0.08/0.115)*100)</f>
        <v>69.565217391304344</v>
      </c>
      <c r="BA15">
        <f>((0.04/0.105)*100)</f>
        <v>38.095238095238102</v>
      </c>
      <c r="BB15">
        <f>((0.035/0.11)*100)</f>
        <v>31.818181818181824</v>
      </c>
      <c r="BC15">
        <f>((0.035/0.11)*100)</f>
        <v>31.818181818181824</v>
      </c>
      <c r="BD15">
        <f>((0.035/0.115)*100)</f>
        <v>30.434782608695656</v>
      </c>
      <c r="BF15">
        <f>ABS($B$15-$D$15)</f>
        <v>2.0236919999999996</v>
      </c>
      <c r="BG15">
        <f>ABS($F$15-$H$15)</f>
        <v>3.5399120000000002</v>
      </c>
      <c r="BL15">
        <f>SQRT((ABS($A$15-$E$16)^2+(ABS($B$15-$F$16)^2)))</f>
        <v>2.6295124371563614</v>
      </c>
      <c r="BM15">
        <f>SQRT((ABS($C$15-$G$15)^2+(ABS($D$15-$H$15)^2)))</f>
        <v>0.85875071537728909</v>
      </c>
      <c r="BO15">
        <f>SQRT((ABS($A$15-$G$16)^2+(ABS($B$15-$H$16)^2)))</f>
        <v>14.879573969969487</v>
      </c>
      <c r="BP15">
        <f>SQRT((ABS($C$15-$E$15)^2+(ABS($D$15-$F$15)^2)))</f>
        <v>2.6979570877434282</v>
      </c>
      <c r="BR15">
        <f>DEGREES(ACOS((22.0747768878257^2+21.6494769230088^2-3.35611529901417^2)/(2*22.0747768878257*21.6494769230088)))</f>
        <v>8.7335882196536794</v>
      </c>
      <c r="BU15">
        <v>13</v>
      </c>
      <c r="BV15">
        <v>11</v>
      </c>
      <c r="BW15">
        <v>6</v>
      </c>
      <c r="BX15">
        <v>7</v>
      </c>
      <c r="BY15">
        <v>15</v>
      </c>
      <c r="BZ15">
        <v>12</v>
      </c>
      <c r="CA15">
        <v>8</v>
      </c>
      <c r="CB15">
        <v>8</v>
      </c>
      <c r="CC15">
        <v>15</v>
      </c>
      <c r="CD15">
        <v>7</v>
      </c>
      <c r="CE15">
        <v>8</v>
      </c>
      <c r="CF15">
        <v>15</v>
      </c>
      <c r="CG15">
        <v>16</v>
      </c>
      <c r="CH15">
        <v>8</v>
      </c>
      <c r="CI15">
        <v>9</v>
      </c>
      <c r="CJ15">
        <v>15</v>
      </c>
      <c r="CL15">
        <v>8</v>
      </c>
      <c r="CM15">
        <v>5</v>
      </c>
      <c r="CN15">
        <v>0</v>
      </c>
      <c r="CO15">
        <v>0</v>
      </c>
      <c r="CP15">
        <v>7</v>
      </c>
      <c r="CQ15">
        <v>5</v>
      </c>
      <c r="CR15">
        <v>0</v>
      </c>
      <c r="CS15">
        <v>0</v>
      </c>
      <c r="CT15">
        <v>7</v>
      </c>
      <c r="CU15">
        <v>0</v>
      </c>
      <c r="CV15">
        <v>0</v>
      </c>
      <c r="CW15">
        <v>7</v>
      </c>
      <c r="CX15">
        <v>7</v>
      </c>
      <c r="CY15">
        <v>0</v>
      </c>
      <c r="CZ15">
        <v>0</v>
      </c>
      <c r="DA15">
        <v>7</v>
      </c>
      <c r="DC15">
        <f>((11/13)*100)</f>
        <v>84.615384615384613</v>
      </c>
      <c r="DD15">
        <f>((6/13)*100)</f>
        <v>46.153846153846153</v>
      </c>
      <c r="DE15">
        <f>((7/13)*100)</f>
        <v>53.846153846153847</v>
      </c>
      <c r="DF15">
        <f>((12/15)*100)</f>
        <v>80</v>
      </c>
      <c r="DG15">
        <f>((8/15)*100)</f>
        <v>53.333333333333336</v>
      </c>
      <c r="DH15">
        <f>((8/15)*100)</f>
        <v>53.333333333333336</v>
      </c>
      <c r="DI15">
        <f>((7/15)*100)</f>
        <v>46.666666666666664</v>
      </c>
      <c r="DJ15">
        <f>((8/15)*100)</f>
        <v>53.333333333333336</v>
      </c>
      <c r="DK15">
        <f>((15/15)*100)</f>
        <v>100</v>
      </c>
      <c r="DL15">
        <f>((8/16)*100)</f>
        <v>50</v>
      </c>
      <c r="DM15">
        <f>((9/16)*100)</f>
        <v>56.25</v>
      </c>
      <c r="DN15">
        <f>((15/16)*100)</f>
        <v>93.75</v>
      </c>
      <c r="DP15">
        <f>((5/8)*100)</f>
        <v>62.5</v>
      </c>
      <c r="DQ15">
        <f t="shared" si="9"/>
        <v>0</v>
      </c>
      <c r="DR15">
        <f t="shared" si="9"/>
        <v>0</v>
      </c>
      <c r="DS15">
        <f>((5/7)*100)</f>
        <v>71.428571428571431</v>
      </c>
      <c r="DT15">
        <f>((0/7)*100)</f>
        <v>0</v>
      </c>
      <c r="DU15">
        <f>((0/7)*100)</f>
        <v>0</v>
      </c>
      <c r="DV15">
        <f>((0/7)*100)</f>
        <v>0</v>
      </c>
      <c r="DW15">
        <f>((0/7)*100)</f>
        <v>0</v>
      </c>
      <c r="DX15">
        <f>((7/7)*100)</f>
        <v>100</v>
      </c>
      <c r="DY15">
        <f>((0/7)*100)</f>
        <v>0</v>
      </c>
      <c r="DZ15">
        <f>((0/7)*100)</f>
        <v>0</v>
      </c>
      <c r="EA15">
        <f>((7/7)*100)</f>
        <v>100</v>
      </c>
    </row>
    <row r="16" spans="1:131" x14ac:dyDescent="0.25">
      <c r="A16">
        <v>169.10387900000001</v>
      </c>
      <c r="B16">
        <v>7.5440310000000004</v>
      </c>
      <c r="C16">
        <v>149.773675</v>
      </c>
      <c r="D16">
        <v>7.0029589999999997</v>
      </c>
      <c r="E16">
        <v>137.86138700000001</v>
      </c>
      <c r="F16">
        <v>7.8540530000000004</v>
      </c>
      <c r="G16">
        <v>150.17581799999999</v>
      </c>
      <c r="H16">
        <v>6.1871939999999999</v>
      </c>
      <c r="K16">
        <f>(12/200)</f>
        <v>0.06</v>
      </c>
      <c r="L16">
        <f>(15/200)</f>
        <v>7.4999999999999997E-2</v>
      </c>
      <c r="M16">
        <f>(16/200)</f>
        <v>0.08</v>
      </c>
      <c r="N16">
        <f>(16/200)</f>
        <v>0.08</v>
      </c>
      <c r="P16">
        <f>(8/200)</f>
        <v>0.04</v>
      </c>
      <c r="Q16">
        <f>(7/200)</f>
        <v>3.5000000000000003E-2</v>
      </c>
      <c r="R16">
        <f>(7/200)</f>
        <v>3.5000000000000003E-2</v>
      </c>
      <c r="S16">
        <f>(6/200)</f>
        <v>0.03</v>
      </c>
      <c r="U16">
        <f>0.06+0.04</f>
        <v>0.1</v>
      </c>
      <c r="V16">
        <f>0.075+0.035</f>
        <v>0.11</v>
      </c>
      <c r="W16">
        <f>0.08+0.035</f>
        <v>0.115</v>
      </c>
      <c r="X16">
        <f>0.08+0.03</f>
        <v>0.11</v>
      </c>
      <c r="Z16">
        <f>SQRT((ABS($A$17-$A$16)^2+(ABS($B$17-$B$16)^2)))</f>
        <v>27.537380779513096</v>
      </c>
      <c r="AA16">
        <f>SQRT((ABS($C$17-$C$16)^2+(ABS($D$17-$D$16)^2)))</f>
        <v>23.081825266926586</v>
      </c>
      <c r="AB16">
        <f>SQRT((ABS($E$17-$E$16)^2+(ABS($F$17-$F$16)^2)))</f>
        <v>36.828870184289933</v>
      </c>
      <c r="AC16">
        <f>SQRT((ABS($G$17-$G$16)^2+(ABS($H$17-$H$16)^2)))</f>
        <v>23.631433901882911</v>
      </c>
      <c r="AJ16">
        <f>1/0.1</f>
        <v>10</v>
      </c>
      <c r="AK16">
        <f>1/0.11</f>
        <v>9.0909090909090917</v>
      </c>
      <c r="AL16">
        <f>1/0.115</f>
        <v>8.695652173913043</v>
      </c>
      <c r="AM16">
        <f>1/0.11</f>
        <v>9.0909090909090917</v>
      </c>
      <c r="AO16">
        <f t="shared" si="4"/>
        <v>275.37380779513097</v>
      </c>
      <c r="AP16">
        <f t="shared" si="5"/>
        <v>209.83477515387804</v>
      </c>
      <c r="AQ16">
        <f t="shared" si="6"/>
        <v>320.25104508078203</v>
      </c>
      <c r="AR16">
        <f t="shared" si="7"/>
        <v>214.83121728984463</v>
      </c>
      <c r="AV16">
        <f>((0.06/0.1)*100)</f>
        <v>60</v>
      </c>
      <c r="AW16">
        <f>((0.075/0.11)*100)</f>
        <v>68.181818181818173</v>
      </c>
      <c r="AX16">
        <f>((0.08/0.115)*100)</f>
        <v>69.565217391304344</v>
      </c>
      <c r="AY16">
        <f>((0.08/0.11)*100)</f>
        <v>72.727272727272734</v>
      </c>
      <c r="BA16">
        <f>((0.04/0.1)*100)</f>
        <v>40</v>
      </c>
      <c r="BB16">
        <f>((0.035/0.11)*100)</f>
        <v>31.818181818181824</v>
      </c>
      <c r="BC16">
        <f>((0.035/0.115)*100)</f>
        <v>30.434782608695656</v>
      </c>
      <c r="BD16">
        <f>((0.03/0.11)*100)</f>
        <v>27.27272727272727</v>
      </c>
      <c r="BF16">
        <f>ABS($B$16-$D$16)</f>
        <v>0.54107200000000066</v>
      </c>
      <c r="BG16">
        <f>ABS($F$16-$H$16)</f>
        <v>1.6668590000000005</v>
      </c>
      <c r="BL16">
        <f>SQRT((ABS($A$16-$E$17)^2+(ABS($B$16-$F$17)^2)))</f>
        <v>5.6497732730821042</v>
      </c>
      <c r="BM16">
        <f>SQRT((ABS($C$16-$G$16)^2+(ABS($D$16-$H$16)^2)))</f>
        <v>0.90950070240434444</v>
      </c>
      <c r="BO16">
        <f>SQRT((ABS($A$16-$G$17)^2+(ABS($B$16-$H$17)^2)))</f>
        <v>4.996815870815019</v>
      </c>
      <c r="BP16">
        <f>SQRT((ABS($C$16-$E$16)^2+(ABS($D$16-$F$16)^2)))</f>
        <v>11.942653239200229</v>
      </c>
      <c r="BR16">
        <f>DEGREES(ACOS((31.7141667931986^2+31.0515484684172^2-3.23306342155501^2)/(2*31.7141667931986*31.0515484684172)))</f>
        <v>5.7800876704440673</v>
      </c>
      <c r="BS16">
        <f>DEGREES(ACOS((5.34348113403576^2+26.0630640895098^2-22.0747768878257^2)/(2*5.34348113403576*26.0630640895098)))</f>
        <v>37.647193266540178</v>
      </c>
      <c r="BU16">
        <v>12</v>
      </c>
      <c r="BV16">
        <v>10</v>
      </c>
      <c r="BW16">
        <v>6</v>
      </c>
      <c r="BX16">
        <v>6</v>
      </c>
      <c r="BY16">
        <v>15</v>
      </c>
      <c r="BZ16">
        <v>11</v>
      </c>
      <c r="CA16">
        <v>8</v>
      </c>
      <c r="CB16">
        <v>9</v>
      </c>
      <c r="CC16">
        <v>16</v>
      </c>
      <c r="CD16">
        <v>8</v>
      </c>
      <c r="CE16">
        <v>10</v>
      </c>
      <c r="CF16">
        <v>16</v>
      </c>
      <c r="CG16">
        <v>16</v>
      </c>
      <c r="CH16">
        <v>8</v>
      </c>
      <c r="CI16">
        <v>10</v>
      </c>
      <c r="CJ16">
        <v>16</v>
      </c>
      <c r="CL16">
        <v>8</v>
      </c>
      <c r="CM16">
        <v>4</v>
      </c>
      <c r="CN16">
        <v>0</v>
      </c>
      <c r="CO16">
        <v>0</v>
      </c>
      <c r="CP16">
        <v>7</v>
      </c>
      <c r="CQ16">
        <v>5</v>
      </c>
      <c r="CR16">
        <v>0</v>
      </c>
      <c r="CS16">
        <v>0</v>
      </c>
      <c r="CT16">
        <v>7</v>
      </c>
      <c r="CU16">
        <v>0</v>
      </c>
      <c r="CV16">
        <v>0</v>
      </c>
      <c r="CW16">
        <v>6</v>
      </c>
      <c r="CX16">
        <v>6</v>
      </c>
      <c r="CY16">
        <v>0</v>
      </c>
      <c r="CZ16">
        <v>0</v>
      </c>
      <c r="DA16">
        <v>6</v>
      </c>
      <c r="DC16">
        <f>((10/12)*100)</f>
        <v>83.333333333333343</v>
      </c>
      <c r="DD16">
        <f>((6/12)*100)</f>
        <v>50</v>
      </c>
      <c r="DE16">
        <f>((6/12)*100)</f>
        <v>50</v>
      </c>
      <c r="DF16">
        <f>((11/15)*100)</f>
        <v>73.333333333333329</v>
      </c>
      <c r="DG16">
        <f>((8/15)*100)</f>
        <v>53.333333333333336</v>
      </c>
      <c r="DH16">
        <f>((9/15)*100)</f>
        <v>60</v>
      </c>
      <c r="DI16">
        <f>((8/16)*100)</f>
        <v>50</v>
      </c>
      <c r="DJ16">
        <f>((10/16)*100)</f>
        <v>62.5</v>
      </c>
      <c r="DK16">
        <f>((16/16)*100)</f>
        <v>100</v>
      </c>
      <c r="DL16">
        <f>((8/16)*100)</f>
        <v>50</v>
      </c>
      <c r="DM16">
        <f>((10/16)*100)</f>
        <v>62.5</v>
      </c>
      <c r="DN16">
        <f>((16/16)*100)</f>
        <v>100</v>
      </c>
      <c r="DP16">
        <f>((4/8)*100)</f>
        <v>50</v>
      </c>
      <c r="DQ16">
        <f t="shared" si="9"/>
        <v>0</v>
      </c>
      <c r="DR16">
        <f t="shared" si="9"/>
        <v>0</v>
      </c>
      <c r="DS16">
        <f>((5/7)*100)</f>
        <v>71.428571428571431</v>
      </c>
      <c r="DT16">
        <f>((0/7)*100)</f>
        <v>0</v>
      </c>
      <c r="DU16">
        <f>((0/7)*100)</f>
        <v>0</v>
      </c>
      <c r="DV16">
        <f>((0/7)*100)</f>
        <v>0</v>
      </c>
      <c r="DW16">
        <f>((0/7)*100)</f>
        <v>0</v>
      </c>
      <c r="DX16">
        <f>((6/7)*100)</f>
        <v>85.714285714285708</v>
      </c>
      <c r="DY16">
        <f>((0/6)*100)</f>
        <v>0</v>
      </c>
      <c r="DZ16">
        <f>((0/6)*100)</f>
        <v>0</v>
      </c>
      <c r="EA16">
        <f>((6/6)*100)</f>
        <v>100</v>
      </c>
    </row>
    <row r="17" spans="1:131" x14ac:dyDescent="0.25">
      <c r="A17">
        <v>196.63556199999999</v>
      </c>
      <c r="B17">
        <v>6.9838779999999998</v>
      </c>
      <c r="C17">
        <v>172.83546200000001</v>
      </c>
      <c r="D17">
        <v>6.0413779999999999</v>
      </c>
      <c r="E17">
        <v>174.685971</v>
      </c>
      <c r="F17">
        <v>8.4159179999999996</v>
      </c>
      <c r="G17">
        <v>173.80484899999999</v>
      </c>
      <c r="H17">
        <v>5.8502039999999997</v>
      </c>
      <c r="K17">
        <f>(17/200)</f>
        <v>8.5000000000000006E-2</v>
      </c>
      <c r="L17">
        <f>(15/200)</f>
        <v>7.4999999999999997E-2</v>
      </c>
      <c r="M17">
        <f>(13/200)</f>
        <v>6.5000000000000002E-2</v>
      </c>
      <c r="N17">
        <f>(14/200)</f>
        <v>7.0000000000000007E-2</v>
      </c>
      <c r="P17">
        <f>(9/200)</f>
        <v>4.4999999999999998E-2</v>
      </c>
      <c r="Q17">
        <f>(6/200)</f>
        <v>0.03</v>
      </c>
      <c r="R17">
        <f>(6/200)</f>
        <v>0.03</v>
      </c>
      <c r="S17">
        <f>(6/200)</f>
        <v>0.03</v>
      </c>
      <c r="U17">
        <f>0.085+0.045</f>
        <v>0.13</v>
      </c>
      <c r="V17">
        <f>0.075+0.03</f>
        <v>0.105</v>
      </c>
      <c r="W17">
        <f>0.065+0.03</f>
        <v>9.5000000000000001E-2</v>
      </c>
      <c r="X17">
        <f>0.07+0.03</f>
        <v>0.1</v>
      </c>
      <c r="Z17">
        <f>SQRT((ABS($A$18-$A$17)^2+(ABS($B$18-$B$17)^2)))</f>
        <v>32.95168378737052</v>
      </c>
      <c r="AA17">
        <f>SQRT((ABS($C$18-$C$17)^2+(ABS($D$18-$D$17)^2)))</f>
        <v>28.614923289694861</v>
      </c>
      <c r="AB17">
        <f>SQRT((ABS($E$18-$E$17)^2+(ABS($F$18-$F$17)^2)))</f>
        <v>27.029905509965452</v>
      </c>
      <c r="AC17">
        <f>SQRT((ABS($G$18-$G$17)^2+(ABS($H$18-$H$17)^2)))</f>
        <v>28.263550319725443</v>
      </c>
      <c r="AJ17">
        <f>1/0.13</f>
        <v>7.6923076923076916</v>
      </c>
      <c r="AK17">
        <f>1/0.105</f>
        <v>9.5238095238095237</v>
      </c>
      <c r="AL17">
        <f>1/0.095</f>
        <v>10.526315789473685</v>
      </c>
      <c r="AM17">
        <f>1/0.1</f>
        <v>10</v>
      </c>
      <c r="AO17">
        <f t="shared" si="4"/>
        <v>253.47449067208092</v>
      </c>
      <c r="AP17">
        <f t="shared" si="5"/>
        <v>272.52307894947489</v>
      </c>
      <c r="AQ17">
        <f t="shared" si="6"/>
        <v>284.5253211575311</v>
      </c>
      <c r="AR17">
        <f t="shared" si="7"/>
        <v>282.63550319725442</v>
      </c>
      <c r="AV17">
        <f>((0.085/0.13)*100)</f>
        <v>65.384615384615387</v>
      </c>
      <c r="AW17">
        <f>((0.075/0.105)*100)</f>
        <v>71.428571428571431</v>
      </c>
      <c r="AX17">
        <f>((0.065/0.095)*100)</f>
        <v>68.421052631578945</v>
      </c>
      <c r="AY17">
        <f>((0.07/0.1)*100)</f>
        <v>70</v>
      </c>
      <c r="BA17">
        <f>((0.045/0.13)*100)</f>
        <v>34.615384615384613</v>
      </c>
      <c r="BB17">
        <f>((0.03/0.105)*100)</f>
        <v>28.571428571428569</v>
      </c>
      <c r="BC17">
        <f>((0.03/0.095)*100)</f>
        <v>31.578947368421051</v>
      </c>
      <c r="BD17">
        <f>((0.03/0.1)*100)</f>
        <v>30</v>
      </c>
      <c r="BF17">
        <f>ABS($B$17-$D$17)</f>
        <v>0.94249999999999989</v>
      </c>
      <c r="BG17">
        <f>ABS($F$17-$H$17)</f>
        <v>2.5657139999999998</v>
      </c>
      <c r="BL17">
        <f>SQRT((ABS($A$17-$E$18)^2+(ABS($B$17-$F$18)^2)))</f>
        <v>5.2940342472704085</v>
      </c>
      <c r="BM17">
        <f>SQRT((ABS($C$17-$G$17)^2+(ABS($D$17-$H$17)^2)))</f>
        <v>0.98805802159841194</v>
      </c>
      <c r="BO17">
        <f>SQRT((ABS($A$17-$G$18)^2+(ABS($B$17-$H$18)^2)))</f>
        <v>5.6680417437983834</v>
      </c>
      <c r="BP17">
        <f>SQRT((ABS($C$17-$E$17)^2+(ABS($D$17-$F$17)^2)))</f>
        <v>3.0104524196009068</v>
      </c>
      <c r="BR17">
        <f>DEGREES(ACOS((32.1305785581727^2+32.1414366280964^2-3.18097827707547^2)/(2*32.1305785581727*32.1414366280964)))</f>
        <v>5.6736997403827356</v>
      </c>
      <c r="BS17">
        <f>DEGREES(ACOS((32.1704189461055^2+31.8177968440106^2-3.99952151916864^2)/(2*32.1704189461055*31.8177968440106)))</f>
        <v>7.1392684780977049</v>
      </c>
      <c r="BU17">
        <v>17</v>
      </c>
      <c r="BV17">
        <v>15</v>
      </c>
      <c r="BW17">
        <v>9</v>
      </c>
      <c r="BX17">
        <v>10</v>
      </c>
      <c r="BY17">
        <v>15</v>
      </c>
      <c r="BZ17">
        <v>10</v>
      </c>
      <c r="CA17">
        <v>9</v>
      </c>
      <c r="CB17">
        <v>9</v>
      </c>
      <c r="CC17">
        <v>13</v>
      </c>
      <c r="CD17">
        <v>4</v>
      </c>
      <c r="CE17">
        <v>7</v>
      </c>
      <c r="CF17">
        <v>13</v>
      </c>
      <c r="CG17">
        <v>14</v>
      </c>
      <c r="CH17">
        <v>5</v>
      </c>
      <c r="CI17">
        <v>8</v>
      </c>
      <c r="CJ17">
        <v>13</v>
      </c>
      <c r="CL17">
        <v>9</v>
      </c>
      <c r="CM17">
        <v>4</v>
      </c>
      <c r="CN17">
        <v>0</v>
      </c>
      <c r="CO17">
        <v>0</v>
      </c>
      <c r="CP17">
        <v>6</v>
      </c>
      <c r="CQ17">
        <v>4</v>
      </c>
      <c r="CR17">
        <v>0</v>
      </c>
      <c r="CS17">
        <v>0</v>
      </c>
      <c r="CT17">
        <v>6</v>
      </c>
      <c r="CU17">
        <v>0</v>
      </c>
      <c r="CV17">
        <v>0</v>
      </c>
      <c r="CW17">
        <v>6</v>
      </c>
      <c r="CX17">
        <v>6</v>
      </c>
      <c r="CY17">
        <v>0</v>
      </c>
      <c r="CZ17">
        <v>0</v>
      </c>
      <c r="DA17">
        <v>6</v>
      </c>
      <c r="DC17">
        <f>((15/17)*100)</f>
        <v>88.235294117647058</v>
      </c>
      <c r="DD17">
        <f>((9/17)*100)</f>
        <v>52.941176470588239</v>
      </c>
      <c r="DE17">
        <f>((10/17)*100)</f>
        <v>58.82352941176471</v>
      </c>
      <c r="DF17">
        <f>((10/15)*100)</f>
        <v>66.666666666666657</v>
      </c>
      <c r="DG17">
        <f>((9/15)*100)</f>
        <v>60</v>
      </c>
      <c r="DH17">
        <f>((9/15)*100)</f>
        <v>60</v>
      </c>
      <c r="DI17">
        <f>((4/13)*100)</f>
        <v>30.76923076923077</v>
      </c>
      <c r="DJ17">
        <f>((7/13)*100)</f>
        <v>53.846153846153847</v>
      </c>
      <c r="DK17">
        <f>((13/13)*100)</f>
        <v>100</v>
      </c>
      <c r="DL17">
        <f>((5/14)*100)</f>
        <v>35.714285714285715</v>
      </c>
      <c r="DM17">
        <f>((8/14)*100)</f>
        <v>57.142857142857139</v>
      </c>
      <c r="DN17">
        <f>((13/14)*100)</f>
        <v>92.857142857142861</v>
      </c>
      <c r="DP17">
        <f>((4/9)*100)</f>
        <v>44.444444444444443</v>
      </c>
      <c r="DQ17">
        <f>((0/9)*100)</f>
        <v>0</v>
      </c>
      <c r="DR17">
        <f>((0/9)*100)</f>
        <v>0</v>
      </c>
      <c r="DS17">
        <f>((4/6)*100)</f>
        <v>66.666666666666657</v>
      </c>
      <c r="DT17">
        <f>((0/6)*100)</f>
        <v>0</v>
      </c>
      <c r="DU17">
        <f>((0/6)*100)</f>
        <v>0</v>
      </c>
      <c r="DV17">
        <f>((0/6)*100)</f>
        <v>0</v>
      </c>
      <c r="DW17">
        <f>((0/6)*100)</f>
        <v>0</v>
      </c>
      <c r="DX17">
        <f>((6/6)*100)</f>
        <v>100</v>
      </c>
      <c r="DY17">
        <f>((0/6)*100)</f>
        <v>0</v>
      </c>
      <c r="DZ17">
        <f>((0/6)*100)</f>
        <v>0</v>
      </c>
      <c r="EA17">
        <f>((6/6)*100)</f>
        <v>100</v>
      </c>
    </row>
    <row r="18" spans="1:131" x14ac:dyDescent="0.25">
      <c r="A18">
        <v>229.58717200000001</v>
      </c>
      <c r="B18">
        <v>7.0536120000000002</v>
      </c>
      <c r="C18">
        <v>201.44990100000001</v>
      </c>
      <c r="D18">
        <v>5.874898</v>
      </c>
      <c r="E18">
        <v>201.71581599999999</v>
      </c>
      <c r="F18">
        <v>8.4731120000000004</v>
      </c>
      <c r="G18">
        <v>202.06403299999999</v>
      </c>
      <c r="H18">
        <v>5.3534179999999996</v>
      </c>
      <c r="K18">
        <f>(12/200)</f>
        <v>0.06</v>
      </c>
      <c r="L18">
        <f>(18/200)</f>
        <v>0.09</v>
      </c>
      <c r="M18">
        <f>(17/200)</f>
        <v>8.5000000000000006E-2</v>
      </c>
      <c r="N18">
        <f>(17/200)</f>
        <v>8.5000000000000006E-2</v>
      </c>
      <c r="P18">
        <f>(7/200)</f>
        <v>3.5000000000000003E-2</v>
      </c>
      <c r="Q18">
        <f>(6/200)</f>
        <v>0.03</v>
      </c>
      <c r="R18">
        <f>(8/200)</f>
        <v>0.04</v>
      </c>
      <c r="S18">
        <f>(7/200)</f>
        <v>3.5000000000000003E-2</v>
      </c>
      <c r="U18">
        <f>0.06+0.035</f>
        <v>9.5000000000000001E-2</v>
      </c>
      <c r="V18">
        <f>0.09+0.03</f>
        <v>0.12</v>
      </c>
      <c r="W18">
        <f>0.085+0.04</f>
        <v>0.125</v>
      </c>
      <c r="X18">
        <f>0.085+0.035</f>
        <v>0.12000000000000001</v>
      </c>
      <c r="Z18">
        <f>SQRT((ABS($A$19-$A$18)^2+(ABS($B$19-$B$18)^2)))</f>
        <v>28.948904484564618</v>
      </c>
      <c r="AA18">
        <f>SQRT((ABS($C$19-$C$18)^2+(ABS($D$19-$D$18)^2)))</f>
        <v>31.068623857085306</v>
      </c>
      <c r="AB18">
        <f>SQRT((ABS($E$19-$E$18)^2+(ABS($F$19-$F$18)^2)))</f>
        <v>33.572502128204945</v>
      </c>
      <c r="AC18">
        <f>SQRT((ABS($G$19-$G$18)^2+(ABS($H$19-$H$18)^2)))</f>
        <v>32.641961344656274</v>
      </c>
      <c r="AJ18">
        <f>1/0.095</f>
        <v>10.526315789473685</v>
      </c>
      <c r="AK18">
        <f>1/0.12</f>
        <v>8.3333333333333339</v>
      </c>
      <c r="AL18">
        <f>1/0.125</f>
        <v>8</v>
      </c>
      <c r="AM18">
        <f>1/0.12</f>
        <v>8.3333333333333339</v>
      </c>
      <c r="AO18">
        <f t="shared" si="4"/>
        <v>304.7253103638381</v>
      </c>
      <c r="AP18">
        <f t="shared" si="5"/>
        <v>258.90519880904424</v>
      </c>
      <c r="AQ18">
        <f t="shared" si="6"/>
        <v>268.58001702563956</v>
      </c>
      <c r="AR18">
        <f t="shared" si="7"/>
        <v>272.01634453880223</v>
      </c>
      <c r="AV18">
        <f>((0.06/0.095)*100)</f>
        <v>63.157894736842103</v>
      </c>
      <c r="AW18">
        <f>((0.09/0.12)*100)</f>
        <v>75</v>
      </c>
      <c r="AX18">
        <f>((0.085/0.125)*100)</f>
        <v>68</v>
      </c>
      <c r="AY18">
        <f>((0.085/0.12)*100)</f>
        <v>70.833333333333343</v>
      </c>
      <c r="BA18">
        <f>((0.035/0.095)*100)</f>
        <v>36.842105263157897</v>
      </c>
      <c r="BB18">
        <f>((0.03/0.12)*100)</f>
        <v>25</v>
      </c>
      <c r="BC18">
        <f>((0.04/0.125)*100)</f>
        <v>32</v>
      </c>
      <c r="BD18">
        <f>((0.035/0.12)*100)</f>
        <v>29.166666666666668</v>
      </c>
      <c r="BF18">
        <f>ABS($B$18-$D$18)</f>
        <v>1.1787140000000003</v>
      </c>
      <c r="BG18">
        <f>ABS($F$18-$H$18)</f>
        <v>3.1196940000000009</v>
      </c>
      <c r="BL18">
        <f>SQRT((ABS($A$18-$E$19)^2+(ABS($B$18-$F$19)^2)))</f>
        <v>5.6886793185720119</v>
      </c>
      <c r="BM18">
        <f>SQRT((ABS($C$18-$G$18)^2+(ABS($D$18-$H$18)^2)))</f>
        <v>0.80566711725375784</v>
      </c>
      <c r="BO18">
        <f>SQRT((ABS($A$18-$G$19)^2+(ABS($B$18-$H$19)^2)))</f>
        <v>5.7318120970018658</v>
      </c>
      <c r="BP18">
        <f>SQRT((ABS($C$18-$E$18)^2+(ABS($D$18-$F$18)^2)))</f>
        <v>2.6117861277334695</v>
      </c>
      <c r="BS18">
        <f>DEGREES(ACOS((47.5623562844228^2+47.2845296738306^2-4.21260155829863^2)/(2*47.5623562844228*47.2845296738306)))</f>
        <v>5.0801613919203037</v>
      </c>
      <c r="BU18">
        <v>12</v>
      </c>
      <c r="BV18">
        <v>10</v>
      </c>
      <c r="BW18">
        <v>5</v>
      </c>
      <c r="BX18">
        <v>5</v>
      </c>
      <c r="BY18">
        <v>18</v>
      </c>
      <c r="BZ18">
        <v>15</v>
      </c>
      <c r="CA18">
        <v>10</v>
      </c>
      <c r="CB18">
        <v>11</v>
      </c>
      <c r="CC18">
        <v>17</v>
      </c>
      <c r="CD18">
        <v>10</v>
      </c>
      <c r="CE18">
        <v>11</v>
      </c>
      <c r="CF18">
        <v>17</v>
      </c>
      <c r="CG18">
        <v>17</v>
      </c>
      <c r="CH18">
        <v>10</v>
      </c>
      <c r="CI18">
        <v>11</v>
      </c>
      <c r="CJ18">
        <v>17</v>
      </c>
      <c r="CL18">
        <v>7</v>
      </c>
      <c r="CM18">
        <v>4</v>
      </c>
      <c r="CN18">
        <v>0</v>
      </c>
      <c r="CO18">
        <v>0</v>
      </c>
      <c r="CP18">
        <v>6</v>
      </c>
      <c r="CQ18">
        <v>4</v>
      </c>
      <c r="CR18">
        <v>0</v>
      </c>
      <c r="CS18">
        <v>0</v>
      </c>
      <c r="CT18">
        <v>8</v>
      </c>
      <c r="CU18">
        <v>0</v>
      </c>
      <c r="CV18">
        <v>0</v>
      </c>
      <c r="CW18">
        <v>7</v>
      </c>
      <c r="CX18">
        <v>7</v>
      </c>
      <c r="CY18">
        <v>0</v>
      </c>
      <c r="CZ18">
        <v>0</v>
      </c>
      <c r="DA18">
        <v>7</v>
      </c>
      <c r="DC18">
        <f>((10/12)*100)</f>
        <v>83.333333333333343</v>
      </c>
      <c r="DD18">
        <f>((5/12)*100)</f>
        <v>41.666666666666671</v>
      </c>
      <c r="DE18">
        <f>((5/12)*100)</f>
        <v>41.666666666666671</v>
      </c>
      <c r="DF18">
        <f>((15/18)*100)</f>
        <v>83.333333333333343</v>
      </c>
      <c r="DG18">
        <f>((10/18)*100)</f>
        <v>55.555555555555557</v>
      </c>
      <c r="DH18">
        <f>((11/18)*100)</f>
        <v>61.111111111111114</v>
      </c>
      <c r="DI18">
        <f>((10/17)*100)</f>
        <v>58.82352941176471</v>
      </c>
      <c r="DJ18">
        <f>((11/17)*100)</f>
        <v>64.705882352941174</v>
      </c>
      <c r="DK18">
        <f>((17/17)*100)</f>
        <v>100</v>
      </c>
      <c r="DL18">
        <f>((10/17)*100)</f>
        <v>58.82352941176471</v>
      </c>
      <c r="DM18">
        <f>((11/17)*100)</f>
        <v>64.705882352941174</v>
      </c>
      <c r="DN18">
        <f>((17/17)*100)</f>
        <v>100</v>
      </c>
      <c r="DP18">
        <f>((4/7)*100)</f>
        <v>57.142857142857139</v>
      </c>
      <c r="DQ18">
        <f>((0/7)*100)</f>
        <v>0</v>
      </c>
      <c r="DR18">
        <f>((0/7)*100)</f>
        <v>0</v>
      </c>
      <c r="DS18">
        <f>((4/6)*100)</f>
        <v>66.666666666666657</v>
      </c>
      <c r="DT18">
        <f>((0/6)*100)</f>
        <v>0</v>
      </c>
      <c r="DU18">
        <f>((0/6)*100)</f>
        <v>0</v>
      </c>
      <c r="DV18">
        <f>((0/8)*100)</f>
        <v>0</v>
      </c>
      <c r="DW18">
        <f>((0/8)*100)</f>
        <v>0</v>
      </c>
      <c r="DX18">
        <f>((7/8)*100)</f>
        <v>87.5</v>
      </c>
      <c r="DY18">
        <f>((0/7)*100)</f>
        <v>0</v>
      </c>
      <c r="DZ18">
        <f>((0/7)*100)</f>
        <v>0</v>
      </c>
      <c r="EA18">
        <f>((7/7)*100)</f>
        <v>100</v>
      </c>
    </row>
    <row r="19" spans="1:131" x14ac:dyDescent="0.25">
      <c r="A19">
        <v>258.51260100000002</v>
      </c>
      <c r="B19">
        <v>5.8880100000000004</v>
      </c>
      <c r="C19">
        <v>232.51793800000002</v>
      </c>
      <c r="D19">
        <v>5.6839389999999996</v>
      </c>
      <c r="E19">
        <v>235.268967</v>
      </c>
      <c r="F19">
        <v>7.3333940000000002</v>
      </c>
      <c r="G19">
        <v>234.693488</v>
      </c>
      <c r="H19">
        <v>4.4499209999999998</v>
      </c>
      <c r="L19">
        <f>(14/200)</f>
        <v>7.0000000000000007E-2</v>
      </c>
      <c r="M19">
        <f>(14/200)</f>
        <v>7.0000000000000007E-2</v>
      </c>
      <c r="P19">
        <f>(8/200)</f>
        <v>0.04</v>
      </c>
      <c r="Q19">
        <f>(6/200)</f>
        <v>0.03</v>
      </c>
      <c r="R19">
        <f>(7/200)</f>
        <v>3.5000000000000003E-2</v>
      </c>
      <c r="S19">
        <f>(7/200)</f>
        <v>3.5000000000000003E-2</v>
      </c>
      <c r="V19">
        <f>0.07+0.03</f>
        <v>0.1</v>
      </c>
      <c r="W19">
        <f>0.07+0.035</f>
        <v>0.10500000000000001</v>
      </c>
      <c r="AA19">
        <f>SQRT((ABS($C$20-$C$19)^2+(ABS($D$20-$D$19)^2)))</f>
        <v>31.60364530578557</v>
      </c>
      <c r="AB19">
        <f>SQRT((ABS($E$20-$E$19)^2+(ABS($F$20-$F$19)^2)))</f>
        <v>30.987876066502981</v>
      </c>
      <c r="AK19">
        <f>1/0.1</f>
        <v>10</v>
      </c>
      <c r="AL19">
        <f>1/0.105</f>
        <v>9.5238095238095237</v>
      </c>
      <c r="AP19">
        <f t="shared" si="5"/>
        <v>316.03645305785568</v>
      </c>
      <c r="AQ19">
        <f t="shared" si="6"/>
        <v>295.12262920479026</v>
      </c>
      <c r="AW19">
        <f>((0.07/0.1)*100)</f>
        <v>70</v>
      </c>
      <c r="AX19">
        <f>((0.07/0.105)*100)</f>
        <v>66.666666666666671</v>
      </c>
      <c r="BB19">
        <f>((0.03/0.1)*100)</f>
        <v>30</v>
      </c>
      <c r="BC19">
        <f>((0.035/0.105)*100)</f>
        <v>33.333333333333336</v>
      </c>
      <c r="BF19">
        <f>ABS($B$19-$D$19)</f>
        <v>0.20407100000000078</v>
      </c>
      <c r="BG19">
        <f>ABS($F$19-$H$19)</f>
        <v>2.8834730000000004</v>
      </c>
      <c r="BI19">
        <v>2.3086009999999999</v>
      </c>
      <c r="BJ19">
        <v>2.3000319999999999</v>
      </c>
      <c r="BM19">
        <f>SQRT((ABS($C$19-$G$19)^2+(ABS($D$19-$H$19)^2)))</f>
        <v>2.5011633746766608</v>
      </c>
      <c r="BP19">
        <f>SQRT((ABS($C$19-$E$19)^2+(ABS($D$19-$F$19)^2)))</f>
        <v>3.2076256570656647</v>
      </c>
      <c r="BS19">
        <f>DEGREES(ACOS((33.5247108680631^2+33.1477407907556^2-3.11104529066052^2)/(2*33.5247108680631*33.1477407907556)))</f>
        <v>5.3096143781700516</v>
      </c>
      <c r="BY19">
        <v>14</v>
      </c>
      <c r="BZ19">
        <v>10</v>
      </c>
      <c r="CA19">
        <v>7</v>
      </c>
      <c r="CB19">
        <v>7</v>
      </c>
      <c r="CC19">
        <v>14</v>
      </c>
      <c r="CD19">
        <v>6</v>
      </c>
      <c r="CE19">
        <v>6</v>
      </c>
      <c r="CF19">
        <v>14</v>
      </c>
      <c r="CL19">
        <v>8</v>
      </c>
      <c r="CM19">
        <v>4</v>
      </c>
      <c r="CN19">
        <v>0</v>
      </c>
      <c r="CO19">
        <v>0</v>
      </c>
      <c r="CP19">
        <v>6</v>
      </c>
      <c r="CQ19">
        <v>4</v>
      </c>
      <c r="CR19">
        <v>0</v>
      </c>
      <c r="CS19">
        <v>0</v>
      </c>
      <c r="CT19">
        <v>7</v>
      </c>
      <c r="CU19">
        <v>0</v>
      </c>
      <c r="CV19">
        <v>0</v>
      </c>
      <c r="CW19">
        <v>7</v>
      </c>
      <c r="CX19">
        <v>7</v>
      </c>
      <c r="CY19">
        <v>0</v>
      </c>
      <c r="CZ19">
        <v>0</v>
      </c>
      <c r="DA19">
        <v>7</v>
      </c>
      <c r="DF19">
        <f>((10/14)*100)</f>
        <v>71.428571428571431</v>
      </c>
      <c r="DG19">
        <f>((7/14)*100)</f>
        <v>50</v>
      </c>
      <c r="DH19">
        <f>((7/14)*100)</f>
        <v>50</v>
      </c>
      <c r="DI19">
        <f>((6/14)*100)</f>
        <v>42.857142857142854</v>
      </c>
      <c r="DJ19">
        <f>((6/14)*100)</f>
        <v>42.857142857142854</v>
      </c>
      <c r="DK19">
        <f>((14/14)*100)</f>
        <v>100</v>
      </c>
      <c r="DP19">
        <f>((4/8)*100)</f>
        <v>50</v>
      </c>
      <c r="DQ19">
        <f>((0/8)*100)</f>
        <v>0</v>
      </c>
      <c r="DR19">
        <f>((0/8)*100)</f>
        <v>0</v>
      </c>
      <c r="DS19">
        <f>((4/6)*100)</f>
        <v>66.666666666666657</v>
      </c>
      <c r="DT19">
        <f>((0/6)*100)</f>
        <v>0</v>
      </c>
      <c r="DU19">
        <f>((0/6)*100)</f>
        <v>0</v>
      </c>
      <c r="DV19">
        <f>((0/7)*100)</f>
        <v>0</v>
      </c>
      <c r="DW19">
        <f>((0/7)*100)</f>
        <v>0</v>
      </c>
      <c r="DX19">
        <f>((7/7)*100)</f>
        <v>100</v>
      </c>
      <c r="DY19">
        <f>((0/7)*100)</f>
        <v>0</v>
      </c>
      <c r="DZ19">
        <f>((0/7)*100)</f>
        <v>0</v>
      </c>
      <c r="EA19">
        <f>((7/7)*100)</f>
        <v>100</v>
      </c>
    </row>
    <row r="20" spans="1:131" x14ac:dyDescent="0.25">
      <c r="C20">
        <v>264.08618999999999</v>
      </c>
      <c r="D20">
        <v>4.1886590000000004</v>
      </c>
      <c r="E20">
        <v>266.23770999999999</v>
      </c>
      <c r="F20">
        <v>6.244624</v>
      </c>
      <c r="Q20">
        <f>(8/200)</f>
        <v>0.04</v>
      </c>
      <c r="BP20">
        <f>SQRT((ABS($C$20-$E$20)^2+(ABS($D$20-$F$20)^2)))</f>
        <v>2.9759083305144025</v>
      </c>
      <c r="BR20">
        <f>DEGREES(ACOS((6.84409852977593^2+31.263674116253^2-25.2651518631508^2)/(2*6.84409852977593*31.263674116253)))</f>
        <v>25.600654135768441</v>
      </c>
      <c r="CP20">
        <v>8</v>
      </c>
      <c r="CQ20">
        <v>4</v>
      </c>
      <c r="CR20">
        <v>0</v>
      </c>
      <c r="CS20">
        <v>0</v>
      </c>
      <c r="DS20">
        <f>((4/8)*100)</f>
        <v>50</v>
      </c>
      <c r="DT20">
        <f>((0/8)*100)</f>
        <v>0</v>
      </c>
      <c r="DU20">
        <f>((0/8)*100)</f>
        <v>0</v>
      </c>
    </row>
    <row r="21" spans="1:131" x14ac:dyDescent="0.25">
      <c r="A21" t="s">
        <v>22</v>
      </c>
      <c r="B21" t="s">
        <v>22</v>
      </c>
      <c r="C21" t="s">
        <v>22</v>
      </c>
      <c r="D21" t="s">
        <v>22</v>
      </c>
      <c r="E21" t="s">
        <v>22</v>
      </c>
      <c r="F21" t="s">
        <v>22</v>
      </c>
      <c r="G21" t="s">
        <v>22</v>
      </c>
      <c r="H21" t="s">
        <v>22</v>
      </c>
      <c r="BR21">
        <f>DEGREES(ACOS((24.6572540970438^2+24.145270488842^2-4.0925091807897^2)/(2*24.6572540970438*24.145270488842)))</f>
        <v>9.5455488719375357</v>
      </c>
    </row>
    <row r="22" spans="1:131" x14ac:dyDescent="0.25">
      <c r="A22">
        <v>258.966252</v>
      </c>
      <c r="B22">
        <v>7.6524070000000002</v>
      </c>
      <c r="C22">
        <v>245.22099800000001</v>
      </c>
      <c r="D22">
        <v>9.3007399999999993</v>
      </c>
      <c r="E22">
        <v>259.36852699999997</v>
      </c>
      <c r="F22">
        <v>7.7281180000000003</v>
      </c>
      <c r="G22">
        <v>267.59763800000002</v>
      </c>
      <c r="H22">
        <v>9.2177340000000001</v>
      </c>
      <c r="K22">
        <f>(13/200)</f>
        <v>6.5000000000000002E-2</v>
      </c>
      <c r="L22">
        <f>(18/200)</f>
        <v>0.09</v>
      </c>
      <c r="M22">
        <f>(12/200)</f>
        <v>0.06</v>
      </c>
      <c r="N22">
        <f>(16/200)</f>
        <v>0.08</v>
      </c>
      <c r="P22">
        <f>(11/200)</f>
        <v>5.5E-2</v>
      </c>
      <c r="Q22">
        <f>(10/200)</f>
        <v>0.05</v>
      </c>
      <c r="R22">
        <f>(8/200)</f>
        <v>0.04</v>
      </c>
      <c r="S22">
        <f>(11/200)</f>
        <v>5.5E-2</v>
      </c>
      <c r="U22">
        <f>0.065+0.055</f>
        <v>0.12</v>
      </c>
      <c r="V22">
        <f>0.09+0.05</f>
        <v>0.14000000000000001</v>
      </c>
      <c r="W22">
        <f>0.06+0.04</f>
        <v>0.1</v>
      </c>
      <c r="X22">
        <f>0.08+0.055</f>
        <v>0.13500000000000001</v>
      </c>
      <c r="Z22">
        <f>SQRT((ABS($A$23-$A$22)^2+(ABS($B$23-$B$22)^2)))</f>
        <v>23.388092021389628</v>
      </c>
      <c r="AA22">
        <f>SQRT((ABS($C$23-$C$22)^2+(ABS($D$23-$D$22)^2)))</f>
        <v>29.295030031473704</v>
      </c>
      <c r="AB22">
        <f>SQRT((ABS($E$23-$E$22)^2+(ABS($F$23-$F$22)^2)))</f>
        <v>23.812626621377227</v>
      </c>
      <c r="AC22">
        <f>SQRT((ABS($G$23-$G$22)^2+(ABS($H$23-$H$22)^2)))</f>
        <v>27.898307922310735</v>
      </c>
      <c r="AJ22">
        <f>1/0.12</f>
        <v>8.3333333333333339</v>
      </c>
      <c r="AK22">
        <f>1/0.14</f>
        <v>7.1428571428571423</v>
      </c>
      <c r="AL22">
        <f>1/0.1</f>
        <v>10</v>
      </c>
      <c r="AM22">
        <f>1/0.135</f>
        <v>7.4074074074074066</v>
      </c>
      <c r="AO22">
        <f t="shared" ref="AO22:AO29" si="10">$Z22/$U22</f>
        <v>194.90076684491356</v>
      </c>
      <c r="AP22">
        <f t="shared" ref="AP22:AP28" si="11">$AA22/$V22</f>
        <v>209.25021451052643</v>
      </c>
      <c r="AQ22">
        <f t="shared" ref="AQ22:AQ28" si="12">$AB22/$W22</f>
        <v>238.12626621377225</v>
      </c>
      <c r="AR22">
        <f t="shared" ref="AR22:AR28" si="13">$AC22/$X22</f>
        <v>206.6541327578573</v>
      </c>
      <c r="AV22">
        <f>((0.065/0.12)*100)</f>
        <v>54.166666666666671</v>
      </c>
      <c r="AW22">
        <f>((0.09/0.14)*100)</f>
        <v>64.285714285714278</v>
      </c>
      <c r="AX22">
        <f>((0.06/0.1)*100)</f>
        <v>60</v>
      </c>
      <c r="AY22">
        <f>((0.08/0.135)*100)</f>
        <v>59.259259259259252</v>
      </c>
      <c r="BA22">
        <f>((0.055/0.12)*100)</f>
        <v>45.833333333333336</v>
      </c>
      <c r="BB22">
        <f>((0.05/0.14)*100)</f>
        <v>35.714285714285715</v>
      </c>
      <c r="BC22">
        <f>((0.04/0.1)*100)</f>
        <v>40</v>
      </c>
      <c r="BD22">
        <f>((0.055/0.135)*100)</f>
        <v>40.74074074074074</v>
      </c>
      <c r="BF22">
        <f>ABS($B$22-$D$22)</f>
        <v>1.6483329999999992</v>
      </c>
      <c r="BG22">
        <f>ABS($F$22-$H$22)</f>
        <v>1.4896159999999998</v>
      </c>
      <c r="BL22">
        <f>SQRT((ABS($A$22-$E$22)^2+(ABS($B$22-$F$22)^2)))</f>
        <v>0.4093376737437926</v>
      </c>
      <c r="BM22">
        <f>SQRT((ABS($C$22-$G$23)^2+(ABS($D$22-$H$23)^2)))</f>
        <v>5.5397119654368554</v>
      </c>
      <c r="BO22">
        <f>SQRT((ABS($A$22-$G$22)^2+(ABS($B$22-$H$22)^2)))</f>
        <v>8.7721760640063167</v>
      </c>
      <c r="BP22">
        <f>SQRT((ABS($C$22-$E$23)^2+(ABS($D$22-$F$23)^2)))</f>
        <v>10.052774985120083</v>
      </c>
      <c r="BR22">
        <f>DEGREES(ACOS((33.5691716428995^2+34.3573371899706^2-2.98762533416759^2)/(2*33.5691716428995*34.3573371899706)))</f>
        <v>4.8633433878272481</v>
      </c>
      <c r="BS22">
        <f>DEGREES(ACOS((33.9338634675316^2+33.223153954547^2-3.80764520683742^2)/(2*33.9338634675316*33.223153954547)))</f>
        <v>6.3865550650713256</v>
      </c>
      <c r="BU22">
        <v>13</v>
      </c>
      <c r="BV22">
        <v>4</v>
      </c>
      <c r="BW22">
        <v>5</v>
      </c>
      <c r="BX22">
        <v>11</v>
      </c>
      <c r="BY22">
        <v>18</v>
      </c>
      <c r="BZ22">
        <v>10</v>
      </c>
      <c r="CA22">
        <v>10</v>
      </c>
      <c r="CB22">
        <v>9</v>
      </c>
      <c r="CC22">
        <v>12</v>
      </c>
      <c r="CD22">
        <v>4</v>
      </c>
      <c r="CE22">
        <v>7</v>
      </c>
      <c r="CF22">
        <v>9</v>
      </c>
      <c r="CG22">
        <v>16</v>
      </c>
      <c r="CH22">
        <v>11</v>
      </c>
      <c r="CI22">
        <v>6</v>
      </c>
      <c r="CJ22">
        <v>9</v>
      </c>
      <c r="CL22">
        <v>11</v>
      </c>
      <c r="CM22">
        <v>0</v>
      </c>
      <c r="CN22">
        <v>0</v>
      </c>
      <c r="CO22">
        <v>9</v>
      </c>
      <c r="CP22">
        <v>10</v>
      </c>
      <c r="CQ22">
        <v>1</v>
      </c>
      <c r="CR22">
        <v>5</v>
      </c>
      <c r="CS22">
        <v>0</v>
      </c>
      <c r="CT22">
        <v>8</v>
      </c>
      <c r="CU22">
        <v>0</v>
      </c>
      <c r="CV22">
        <v>5</v>
      </c>
      <c r="CW22">
        <v>1</v>
      </c>
      <c r="CX22">
        <v>11</v>
      </c>
      <c r="CY22">
        <v>9</v>
      </c>
      <c r="CZ22">
        <v>0</v>
      </c>
      <c r="DA22">
        <v>1</v>
      </c>
      <c r="DC22">
        <f>((4/13)*100)</f>
        <v>30.76923076923077</v>
      </c>
      <c r="DD22">
        <f>((5/13)*100)</f>
        <v>38.461538461538467</v>
      </c>
      <c r="DE22">
        <f>((11/13)*100)</f>
        <v>84.615384615384613</v>
      </c>
      <c r="DF22">
        <f>((10/18)*100)</f>
        <v>55.555555555555557</v>
      </c>
      <c r="DG22">
        <f>((10/18)*100)</f>
        <v>55.555555555555557</v>
      </c>
      <c r="DH22">
        <f>((9/18)*100)</f>
        <v>50</v>
      </c>
      <c r="DI22">
        <f>((4/12)*100)</f>
        <v>33.333333333333329</v>
      </c>
      <c r="DJ22">
        <f>((7/12)*100)</f>
        <v>58.333333333333336</v>
      </c>
      <c r="DK22">
        <f>((9/12)*100)</f>
        <v>75</v>
      </c>
      <c r="DL22">
        <f>((11/16)*100)</f>
        <v>68.75</v>
      </c>
      <c r="DM22">
        <f>((6/16)*100)</f>
        <v>37.5</v>
      </c>
      <c r="DN22">
        <f>((9/16)*100)</f>
        <v>56.25</v>
      </c>
      <c r="DP22">
        <f>((0/11)*100)</f>
        <v>0</v>
      </c>
      <c r="DQ22">
        <f>((0/11)*100)</f>
        <v>0</v>
      </c>
      <c r="DR22">
        <f>((9/11)*100)</f>
        <v>81.818181818181827</v>
      </c>
      <c r="DS22">
        <f>((1/10)*100)</f>
        <v>10</v>
      </c>
      <c r="DT22">
        <f>((5/10)*100)</f>
        <v>50</v>
      </c>
      <c r="DU22">
        <f>((0/10)*100)</f>
        <v>0</v>
      </c>
      <c r="DV22">
        <f>((0/8)*100)</f>
        <v>0</v>
      </c>
      <c r="DW22">
        <f>((5/8)*100)</f>
        <v>62.5</v>
      </c>
      <c r="DX22">
        <f>((1/8)*100)</f>
        <v>12.5</v>
      </c>
      <c r="DY22">
        <f>((9/11)*100)</f>
        <v>81.818181818181827</v>
      </c>
      <c r="DZ22">
        <f>((0/11)*100)</f>
        <v>0</v>
      </c>
      <c r="EA22">
        <f>((1/11)*100)</f>
        <v>9.0909090909090917</v>
      </c>
    </row>
    <row r="23" spans="1:131" x14ac:dyDescent="0.25">
      <c r="A23">
        <v>235.58190999999999</v>
      </c>
      <c r="B23">
        <v>8.0712119999999992</v>
      </c>
      <c r="C23">
        <v>215.976809</v>
      </c>
      <c r="D23">
        <v>7.5755749999999997</v>
      </c>
      <c r="E23">
        <v>235.59231800000001</v>
      </c>
      <c r="F23">
        <v>6.4116559999999998</v>
      </c>
      <c r="G23">
        <v>239.70587799999998</v>
      </c>
      <c r="H23">
        <v>9.8221419999999995</v>
      </c>
      <c r="K23">
        <f>(13/200)</f>
        <v>6.5000000000000002E-2</v>
      </c>
      <c r="L23">
        <f>(20/200)</f>
        <v>0.1</v>
      </c>
      <c r="M23">
        <f>(12/200)</f>
        <v>0.06</v>
      </c>
      <c r="N23">
        <f>(14/200)</f>
        <v>7.0000000000000007E-2</v>
      </c>
      <c r="P23">
        <f>(9/200)</f>
        <v>4.4999999999999998E-2</v>
      </c>
      <c r="Q23">
        <f>(7/200)</f>
        <v>3.5000000000000003E-2</v>
      </c>
      <c r="R23">
        <f>(8/200)</f>
        <v>0.04</v>
      </c>
      <c r="S23">
        <f>(9/200)</f>
        <v>4.4999999999999998E-2</v>
      </c>
      <c r="U23">
        <f>0.065+0.045</f>
        <v>0.11</v>
      </c>
      <c r="V23">
        <f>0.1+0.035</f>
        <v>0.13500000000000001</v>
      </c>
      <c r="W23">
        <f>0.06+0.04</f>
        <v>0.1</v>
      </c>
      <c r="X23">
        <f>0.07+0.045</f>
        <v>0.115</v>
      </c>
      <c r="Z23">
        <f>SQRT((ABS($A$24-$A$23)^2+(ABS($B$24-$B$23)^2)))</f>
        <v>22.027060716595226</v>
      </c>
      <c r="AA23">
        <f>SQRT((ABS($C$24-$C$23)^2+(ABS($D$24-$D$23)^2)))</f>
        <v>35.583097669589634</v>
      </c>
      <c r="AB23">
        <f>SQRT((ABS($E$24-$E$23)^2+(ABS($F$24-$F$23)^2)))</f>
        <v>21.649476923008756</v>
      </c>
      <c r="AC23">
        <f>SQRT((ABS($G$24-$G$23)^2+(ABS($H$24-$H$23)^2)))</f>
        <v>26.063064089509744</v>
      </c>
      <c r="AJ23">
        <f>1/0.11</f>
        <v>9.0909090909090917</v>
      </c>
      <c r="AK23">
        <f>1/0.135</f>
        <v>7.4074074074074066</v>
      </c>
      <c r="AL23">
        <f>1/0.1</f>
        <v>10</v>
      </c>
      <c r="AM23">
        <f>1/0.115</f>
        <v>8.695652173913043</v>
      </c>
      <c r="AO23">
        <f t="shared" si="10"/>
        <v>200.24600651450206</v>
      </c>
      <c r="AP23">
        <f t="shared" si="11"/>
        <v>263.57850125621951</v>
      </c>
      <c r="AQ23">
        <f t="shared" si="12"/>
        <v>216.49476923008754</v>
      </c>
      <c r="AR23">
        <f t="shared" si="13"/>
        <v>226.63533990878037</v>
      </c>
      <c r="AV23">
        <f>((0.065/0.11)*100)</f>
        <v>59.090909090909093</v>
      </c>
      <c r="AW23">
        <f>((0.1/0.135)*100)</f>
        <v>74.074074074074076</v>
      </c>
      <c r="AX23">
        <f>((0.06/0.1)*100)</f>
        <v>60</v>
      </c>
      <c r="AY23">
        <f>((0.07/0.115)*100)</f>
        <v>60.869565217391312</v>
      </c>
      <c r="BA23">
        <f>((0.045/0.11)*100)</f>
        <v>40.909090909090907</v>
      </c>
      <c r="BB23">
        <f>((0.035/0.135)*100)</f>
        <v>25.925925925925924</v>
      </c>
      <c r="BC23">
        <f>((0.04/0.1)*100)</f>
        <v>40</v>
      </c>
      <c r="BD23">
        <f>((0.045/0.115)*100)</f>
        <v>39.130434782608688</v>
      </c>
      <c r="BF23">
        <f>ABS($B$23-$D$23)</f>
        <v>0.49563699999999944</v>
      </c>
      <c r="BG23">
        <f>ABS($F$23-$H$23)</f>
        <v>3.4104859999999997</v>
      </c>
      <c r="BL23">
        <f>SQRT((ABS($A$23-$E$23)^2+(ABS($B$23-$F$23)^2)))</f>
        <v>1.6595886368615562</v>
      </c>
      <c r="BM23">
        <f>SQRT((ABS($C$23-$G$24)^2+(ABS($D$23-$H$24)^2)))</f>
        <v>2.672579280380853</v>
      </c>
      <c r="BO23">
        <f>SQRT((ABS($A$23-$G$23)^2+(ABS($B$23-$H$23)^2)))</f>
        <v>4.4802754301408667</v>
      </c>
      <c r="BP23">
        <f>SQRT((ABS($C$23-$E$24)^2+(ABS($D$23-$F$24)^2)))</f>
        <v>2.8493131453264389</v>
      </c>
      <c r="BR23">
        <f>DEGREES(ACOS((30.0653802036592^2+29.4798013710311^2-3.72637492938446^2)/(2*30.0653802036592*29.4798013710311)))</f>
        <v>7.0869735690903717</v>
      </c>
      <c r="BS23">
        <f>DEGREES(ACOS((36.4209579505491^2+36.5180381623445^2-3.44198865683329^2)/(2*36.4209579505491*36.5180381623445)))</f>
        <v>5.4074317543138228</v>
      </c>
      <c r="BU23">
        <v>13</v>
      </c>
      <c r="BV23">
        <v>10</v>
      </c>
      <c r="BW23">
        <v>6</v>
      </c>
      <c r="BX23">
        <v>8</v>
      </c>
      <c r="BY23">
        <v>20</v>
      </c>
      <c r="BZ23">
        <v>14</v>
      </c>
      <c r="CA23">
        <v>13</v>
      </c>
      <c r="CB23">
        <v>13</v>
      </c>
      <c r="CC23">
        <v>12</v>
      </c>
      <c r="CD23">
        <v>6</v>
      </c>
      <c r="CE23">
        <v>5</v>
      </c>
      <c r="CF23">
        <v>12</v>
      </c>
      <c r="CG23">
        <v>14</v>
      </c>
      <c r="CH23">
        <v>8</v>
      </c>
      <c r="CI23">
        <v>7</v>
      </c>
      <c r="CJ23">
        <v>12</v>
      </c>
      <c r="CL23">
        <v>9</v>
      </c>
      <c r="CM23">
        <v>1</v>
      </c>
      <c r="CN23">
        <v>1</v>
      </c>
      <c r="CO23">
        <v>4</v>
      </c>
      <c r="CP23">
        <v>7</v>
      </c>
      <c r="CQ23">
        <v>4</v>
      </c>
      <c r="CR23">
        <v>0</v>
      </c>
      <c r="CS23">
        <v>0</v>
      </c>
      <c r="CT23">
        <v>8</v>
      </c>
      <c r="CU23">
        <v>1</v>
      </c>
      <c r="CV23">
        <v>0</v>
      </c>
      <c r="CW23">
        <v>6</v>
      </c>
      <c r="CX23">
        <v>9</v>
      </c>
      <c r="CY23">
        <v>4</v>
      </c>
      <c r="CZ23">
        <v>0</v>
      </c>
      <c r="DA23">
        <v>6</v>
      </c>
      <c r="DC23">
        <f>((10/13)*100)</f>
        <v>76.923076923076934</v>
      </c>
      <c r="DD23">
        <f>((6/13)*100)</f>
        <v>46.153846153846153</v>
      </c>
      <c r="DE23">
        <f>((8/13)*100)</f>
        <v>61.53846153846154</v>
      </c>
      <c r="DF23">
        <f>((14/20)*100)</f>
        <v>70</v>
      </c>
      <c r="DG23">
        <f>((13/20)*100)</f>
        <v>65</v>
      </c>
      <c r="DH23">
        <f>((13/20)*100)</f>
        <v>65</v>
      </c>
      <c r="DI23">
        <f>((6/12)*100)</f>
        <v>50</v>
      </c>
      <c r="DJ23">
        <f>((5/12)*100)</f>
        <v>41.666666666666671</v>
      </c>
      <c r="DK23">
        <f>((12/12)*100)</f>
        <v>100</v>
      </c>
      <c r="DL23">
        <f>((8/14)*100)</f>
        <v>57.142857142857139</v>
      </c>
      <c r="DM23">
        <f>((7/14)*100)</f>
        <v>50</v>
      </c>
      <c r="DN23">
        <f>((12/14)*100)</f>
        <v>85.714285714285708</v>
      </c>
      <c r="DP23">
        <f>((1/9)*100)</f>
        <v>11.111111111111111</v>
      </c>
      <c r="DQ23">
        <f>((1/9)*100)</f>
        <v>11.111111111111111</v>
      </c>
      <c r="DR23">
        <f>((4/9)*100)</f>
        <v>44.444444444444443</v>
      </c>
      <c r="DS23">
        <f>((4/7)*100)</f>
        <v>57.142857142857139</v>
      </c>
      <c r="DT23">
        <f>((0/7)*100)</f>
        <v>0</v>
      </c>
      <c r="DU23">
        <f>((0/7)*100)</f>
        <v>0</v>
      </c>
      <c r="DV23">
        <f>((1/8)*100)</f>
        <v>12.5</v>
      </c>
      <c r="DW23">
        <f>((0/8)*100)</f>
        <v>0</v>
      </c>
      <c r="DX23">
        <f>((6/8)*100)</f>
        <v>75</v>
      </c>
      <c r="DY23">
        <f>((4/9)*100)</f>
        <v>44.444444444444443</v>
      </c>
      <c r="DZ23">
        <f>((0/9)*100)</f>
        <v>0</v>
      </c>
      <c r="EA23">
        <f>((6/9)*100)</f>
        <v>66.666666666666657</v>
      </c>
    </row>
    <row r="24" spans="1:131" x14ac:dyDescent="0.25">
      <c r="A24">
        <v>213.614688</v>
      </c>
      <c r="B24">
        <v>6.4486949999999998</v>
      </c>
      <c r="C24">
        <v>180.39831900000001</v>
      </c>
      <c r="D24">
        <v>7.0029589999999997</v>
      </c>
      <c r="E24">
        <v>213.95946599999999</v>
      </c>
      <c r="F24">
        <v>5.5633840000000001</v>
      </c>
      <c r="G24">
        <v>213.65891999999999</v>
      </c>
      <c r="H24">
        <v>8.906015</v>
      </c>
      <c r="K24">
        <f>(14/200)</f>
        <v>7.0000000000000007E-2</v>
      </c>
      <c r="L24">
        <f>(16/200)</f>
        <v>0.08</v>
      </c>
      <c r="M24">
        <f>(14/200)</f>
        <v>7.0000000000000007E-2</v>
      </c>
      <c r="N24">
        <f>(14/200)</f>
        <v>7.0000000000000007E-2</v>
      </c>
      <c r="P24">
        <f>(7/200)</f>
        <v>3.5000000000000003E-2</v>
      </c>
      <c r="Q24">
        <f>(4/200)</f>
        <v>0.02</v>
      </c>
      <c r="R24">
        <f>(7/200)</f>
        <v>3.5000000000000003E-2</v>
      </c>
      <c r="S24">
        <f>(7/200)</f>
        <v>3.5000000000000003E-2</v>
      </c>
      <c r="U24">
        <f>0.07+0.035</f>
        <v>0.10500000000000001</v>
      </c>
      <c r="V24">
        <f>0.08+0.02</f>
        <v>0.1</v>
      </c>
      <c r="W24">
        <f>0.07+0.035</f>
        <v>0.10500000000000001</v>
      </c>
      <c r="X24">
        <f>0.07+0.035</f>
        <v>0.10500000000000001</v>
      </c>
      <c r="Z24">
        <f>SQRT((ABS($A$25-$A$24)^2+(ABS($B$25-$B$24)^2)))</f>
        <v>30.036544433030933</v>
      </c>
      <c r="AA24">
        <f>SQRT((ABS($C$25-$C$24)^2+(ABS($D$25-$D$24)^2)))</f>
        <v>29.648095918781255</v>
      </c>
      <c r="AB24">
        <f>SQRT((ABS($E$25-$E$24)^2+(ABS($F$25-$F$24)^2)))</f>
        <v>32.109530889129097</v>
      </c>
      <c r="AC24">
        <f>SQRT((ABS($G$25-$G$24)^2+(ABS($H$25-$H$24)^2)))</f>
        <v>31.817796844010555</v>
      </c>
      <c r="AJ24">
        <f>1/0.105</f>
        <v>9.5238095238095237</v>
      </c>
      <c r="AK24">
        <f>1/0.1</f>
        <v>10</v>
      </c>
      <c r="AL24">
        <f>1/0.105</f>
        <v>9.5238095238095237</v>
      </c>
      <c r="AM24">
        <f>1/0.105</f>
        <v>9.5238095238095237</v>
      </c>
      <c r="AO24">
        <f t="shared" si="10"/>
        <v>286.0623279336279</v>
      </c>
      <c r="AP24">
        <f t="shared" si="11"/>
        <v>296.48095918781252</v>
      </c>
      <c r="AQ24">
        <f t="shared" si="12"/>
        <v>305.80505608694375</v>
      </c>
      <c r="AR24">
        <f t="shared" si="13"/>
        <v>303.02663660962429</v>
      </c>
      <c r="AV24">
        <f>((0.07/0.105)*100)</f>
        <v>66.666666666666671</v>
      </c>
      <c r="AW24">
        <f>((0.08/0.1)*100)</f>
        <v>80</v>
      </c>
      <c r="AX24">
        <f>((0.07/0.105)*100)</f>
        <v>66.666666666666671</v>
      </c>
      <c r="AY24">
        <f>((0.07/0.105)*100)</f>
        <v>66.666666666666671</v>
      </c>
      <c r="BA24">
        <f>((0.035/0.105)*100)</f>
        <v>33.333333333333336</v>
      </c>
      <c r="BB24">
        <f>((0.02/0.1)*100)</f>
        <v>20</v>
      </c>
      <c r="BC24">
        <f>((0.035/0.105)*100)</f>
        <v>33.333333333333336</v>
      </c>
      <c r="BD24">
        <f>((0.035/0.105)*100)</f>
        <v>33.333333333333336</v>
      </c>
      <c r="BF24">
        <f>ABS($B$24-$D$24)</f>
        <v>0.55426399999999987</v>
      </c>
      <c r="BG24">
        <f>ABS($F$24-$H$24)</f>
        <v>3.3426309999999999</v>
      </c>
      <c r="BL24">
        <f>SQRT((ABS($A$24-$E$24)^2+(ABS($B$24-$F$24)^2)))</f>
        <v>0.9500775947284481</v>
      </c>
      <c r="BM24">
        <f>SQRT((ABS($C$24-$G$25)^2+(ABS($D$24-$H$25)^2)))</f>
        <v>1.6560938176836413</v>
      </c>
      <c r="BO24">
        <f>SQRT((ABS($A$24-$G$24)^2+(ABS($B$24-$H$24)^2)))</f>
        <v>2.4577180579195814</v>
      </c>
      <c r="BP24">
        <f>SQRT((ABS($C$24-$E$25)^2+(ABS($D$24-$F$25)^2)))</f>
        <v>3.5552767662837441</v>
      </c>
      <c r="BU24">
        <v>14</v>
      </c>
      <c r="BV24">
        <v>14</v>
      </c>
      <c r="BW24">
        <v>8</v>
      </c>
      <c r="BX24">
        <v>8</v>
      </c>
      <c r="BY24">
        <v>16</v>
      </c>
      <c r="BZ24">
        <v>13</v>
      </c>
      <c r="CA24">
        <v>10</v>
      </c>
      <c r="CB24">
        <v>10</v>
      </c>
      <c r="CC24">
        <v>14</v>
      </c>
      <c r="CD24">
        <v>8</v>
      </c>
      <c r="CE24">
        <v>11</v>
      </c>
      <c r="CF24">
        <v>14</v>
      </c>
      <c r="CG24">
        <v>14</v>
      </c>
      <c r="CH24">
        <v>8</v>
      </c>
      <c r="CI24">
        <v>11</v>
      </c>
      <c r="CJ24">
        <v>14</v>
      </c>
      <c r="CL24">
        <v>7</v>
      </c>
      <c r="CM24">
        <v>4</v>
      </c>
      <c r="CN24">
        <v>1</v>
      </c>
      <c r="CO24">
        <v>1</v>
      </c>
      <c r="CP24">
        <v>4</v>
      </c>
      <c r="CQ24">
        <v>3</v>
      </c>
      <c r="CR24">
        <v>1</v>
      </c>
      <c r="CS24">
        <v>1</v>
      </c>
      <c r="CT24">
        <v>7</v>
      </c>
      <c r="CU24">
        <v>1</v>
      </c>
      <c r="CV24">
        <v>0</v>
      </c>
      <c r="CW24">
        <v>7</v>
      </c>
      <c r="CX24">
        <v>7</v>
      </c>
      <c r="CY24">
        <v>1</v>
      </c>
      <c r="CZ24">
        <v>0</v>
      </c>
      <c r="DA24">
        <v>7</v>
      </c>
      <c r="DC24">
        <f>((14/14)*100)</f>
        <v>100</v>
      </c>
      <c r="DD24">
        <f>((8/14)*100)</f>
        <v>57.142857142857139</v>
      </c>
      <c r="DE24">
        <f>((8/14)*100)</f>
        <v>57.142857142857139</v>
      </c>
      <c r="DF24">
        <f>((13/16)*100)</f>
        <v>81.25</v>
      </c>
      <c r="DG24">
        <f>((10/16)*100)</f>
        <v>62.5</v>
      </c>
      <c r="DH24">
        <f>((10/16)*100)</f>
        <v>62.5</v>
      </c>
      <c r="DI24">
        <f>((8/14)*100)</f>
        <v>57.142857142857139</v>
      </c>
      <c r="DJ24">
        <f>((11/14)*100)</f>
        <v>78.571428571428569</v>
      </c>
      <c r="DK24">
        <f>((14/14)*100)</f>
        <v>100</v>
      </c>
      <c r="DL24">
        <f>((8/14)*100)</f>
        <v>57.142857142857139</v>
      </c>
      <c r="DM24">
        <f>((11/14)*100)</f>
        <v>78.571428571428569</v>
      </c>
      <c r="DN24">
        <f>((14/14)*100)</f>
        <v>100</v>
      </c>
      <c r="DP24">
        <f>((4/7)*100)</f>
        <v>57.142857142857139</v>
      </c>
      <c r="DQ24">
        <f>((1/7)*100)</f>
        <v>14.285714285714285</v>
      </c>
      <c r="DR24">
        <f>((1/7)*100)</f>
        <v>14.285714285714285</v>
      </c>
      <c r="DS24">
        <f>((3/4)*100)</f>
        <v>75</v>
      </c>
      <c r="DT24">
        <f>((1/4)*100)</f>
        <v>25</v>
      </c>
      <c r="DU24">
        <f>((1/4)*100)</f>
        <v>25</v>
      </c>
      <c r="DV24">
        <f>((1/7)*100)</f>
        <v>14.285714285714285</v>
      </c>
      <c r="DW24">
        <f>((0/7)*100)</f>
        <v>0</v>
      </c>
      <c r="DX24">
        <f>((7/7)*100)</f>
        <v>100</v>
      </c>
      <c r="DY24">
        <f>((1/7)*100)</f>
        <v>14.285714285714285</v>
      </c>
      <c r="DZ24">
        <f>((0/7)*100)</f>
        <v>0</v>
      </c>
      <c r="EA24">
        <f>((7/7)*100)</f>
        <v>100</v>
      </c>
    </row>
    <row r="25" spans="1:131" x14ac:dyDescent="0.25">
      <c r="A25">
        <v>183.58785900000001</v>
      </c>
      <c r="B25">
        <v>5.6847960000000004</v>
      </c>
      <c r="C25">
        <v>150.750257</v>
      </c>
      <c r="D25">
        <v>6.9581119999999999</v>
      </c>
      <c r="E25">
        <v>181.89949000000001</v>
      </c>
      <c r="F25">
        <v>3.7801529999999999</v>
      </c>
      <c r="G25">
        <v>181.86107200000001</v>
      </c>
      <c r="H25">
        <v>7.77949</v>
      </c>
      <c r="K25">
        <f>(14/200)</f>
        <v>7.0000000000000007E-2</v>
      </c>
      <c r="L25">
        <f>(16/200)</f>
        <v>0.08</v>
      </c>
      <c r="M25">
        <f>(15/200)</f>
        <v>7.4999999999999997E-2</v>
      </c>
      <c r="N25">
        <f>(15/200)</f>
        <v>7.4999999999999997E-2</v>
      </c>
      <c r="P25">
        <f>(6/200)</f>
        <v>0.03</v>
      </c>
      <c r="Q25">
        <f>(5/200)</f>
        <v>2.5000000000000001E-2</v>
      </c>
      <c r="R25">
        <f>(7/200)</f>
        <v>3.5000000000000003E-2</v>
      </c>
      <c r="S25">
        <f>(7/200)</f>
        <v>3.5000000000000003E-2</v>
      </c>
      <c r="U25">
        <f>0.07+0.03</f>
        <v>0.1</v>
      </c>
      <c r="V25">
        <f>0.08+0.025</f>
        <v>0.10500000000000001</v>
      </c>
      <c r="W25">
        <f>0.075+0.035</f>
        <v>0.11</v>
      </c>
      <c r="X25">
        <f>0.075+0.035</f>
        <v>0.11</v>
      </c>
      <c r="Z25">
        <f>SQRT((ABS($A$26-$A$25)^2+(ABS($B$26-$B$25)^2)))</f>
        <v>30.632637460220231</v>
      </c>
      <c r="AA25">
        <f>SQRT((ABS($C$26-$C$25)^2+(ABS($D$26-$D$25)^2)))</f>
        <v>47.307969903328271</v>
      </c>
      <c r="AB25">
        <f>SQRT((ABS($E$26-$E$25)^2+(ABS($F$26-$F$25)^2)))</f>
        <v>31.051548468417245</v>
      </c>
      <c r="AC25">
        <f>SQRT((ABS($G$26-$G$25)^2+(ABS($H$26-$H$25)^2)))</f>
        <v>31.392617412631235</v>
      </c>
      <c r="AJ25">
        <f>1/0.1</f>
        <v>10</v>
      </c>
      <c r="AK25">
        <f>1/0.105</f>
        <v>9.5238095238095237</v>
      </c>
      <c r="AL25">
        <f>1/0.11</f>
        <v>9.0909090909090917</v>
      </c>
      <c r="AM25">
        <f>1/0.11</f>
        <v>9.0909090909090917</v>
      </c>
      <c r="AO25">
        <f t="shared" si="10"/>
        <v>306.32637460220229</v>
      </c>
      <c r="AP25">
        <f t="shared" si="11"/>
        <v>450.55209431741207</v>
      </c>
      <c r="AQ25">
        <f t="shared" si="12"/>
        <v>282.28680425833858</v>
      </c>
      <c r="AR25">
        <f t="shared" si="13"/>
        <v>285.38743102392033</v>
      </c>
      <c r="AV25">
        <f>((0.07/0.1)*100)</f>
        <v>70</v>
      </c>
      <c r="AW25">
        <f>((0.08/0.105)*100)</f>
        <v>76.190476190476204</v>
      </c>
      <c r="AX25">
        <f>((0.075/0.11)*100)</f>
        <v>68.181818181818173</v>
      </c>
      <c r="AY25">
        <f>((0.075/0.11)*100)</f>
        <v>68.181818181818173</v>
      </c>
      <c r="BA25">
        <f>((0.03/0.1)*100)</f>
        <v>30</v>
      </c>
      <c r="BB25">
        <f>((0.025/0.105)*100)</f>
        <v>23.80952380952381</v>
      </c>
      <c r="BC25">
        <f>((0.035/0.11)*100)</f>
        <v>31.818181818181824</v>
      </c>
      <c r="BD25">
        <f>((0.035/0.11)*100)</f>
        <v>31.818181818181824</v>
      </c>
      <c r="BF25">
        <f>ABS($B$25-$D$25)</f>
        <v>1.2733159999999994</v>
      </c>
      <c r="BG25">
        <f>ABS($F$25-$H$25)</f>
        <v>3.9993370000000001</v>
      </c>
      <c r="BL25">
        <f>SQRT((ABS($A$25-$E$25)^2+(ABS($B$25-$F$25)^2)))</f>
        <v>2.5452416069226085</v>
      </c>
      <c r="BM25">
        <f>SQRT((ABS($C$25-$G$26)^2+(ABS($D$25-$H$26)^2)))</f>
        <v>1.0935838401009801</v>
      </c>
      <c r="BO25">
        <f>SQRT((ABS($A$25-$G$25)^2+(ABS($B$25-$H$25)^2)))</f>
        <v>2.7146889871594873</v>
      </c>
      <c r="BP25">
        <f>SQRT((ABS($C$25-$E$26)^2+(ABS($D$25-$F$26)^2)))</f>
        <v>2.1549386183678174</v>
      </c>
      <c r="BU25">
        <v>14</v>
      </c>
      <c r="BV25">
        <v>13</v>
      </c>
      <c r="BW25">
        <v>7</v>
      </c>
      <c r="BX25">
        <v>7</v>
      </c>
      <c r="BY25">
        <v>16</v>
      </c>
      <c r="BZ25">
        <v>14</v>
      </c>
      <c r="CA25">
        <v>11</v>
      </c>
      <c r="CB25">
        <v>10</v>
      </c>
      <c r="CC25">
        <v>15</v>
      </c>
      <c r="CD25">
        <v>9</v>
      </c>
      <c r="CE25">
        <v>10</v>
      </c>
      <c r="CF25">
        <v>15</v>
      </c>
      <c r="CG25">
        <v>15</v>
      </c>
      <c r="CH25">
        <v>9</v>
      </c>
      <c r="CI25">
        <v>10</v>
      </c>
      <c r="CJ25">
        <v>15</v>
      </c>
      <c r="CL25">
        <v>6</v>
      </c>
      <c r="CM25">
        <v>3</v>
      </c>
      <c r="CN25">
        <v>0</v>
      </c>
      <c r="CO25">
        <v>0</v>
      </c>
      <c r="CP25">
        <v>5</v>
      </c>
      <c r="CQ25">
        <v>3</v>
      </c>
      <c r="CR25">
        <v>0</v>
      </c>
      <c r="CS25">
        <v>0</v>
      </c>
      <c r="CT25">
        <v>7</v>
      </c>
      <c r="CU25">
        <v>0</v>
      </c>
      <c r="CV25">
        <v>1</v>
      </c>
      <c r="CW25">
        <v>7</v>
      </c>
      <c r="CX25">
        <v>7</v>
      </c>
      <c r="CY25">
        <v>0</v>
      </c>
      <c r="CZ25">
        <v>1</v>
      </c>
      <c r="DA25">
        <v>7</v>
      </c>
      <c r="DC25">
        <f>((13/14)*100)</f>
        <v>92.857142857142861</v>
      </c>
      <c r="DD25">
        <f>((7/14)*100)</f>
        <v>50</v>
      </c>
      <c r="DE25">
        <f>((7/14)*100)</f>
        <v>50</v>
      </c>
      <c r="DF25">
        <f>((14/16)*100)</f>
        <v>87.5</v>
      </c>
      <c r="DG25">
        <f>((11/16)*100)</f>
        <v>68.75</v>
      </c>
      <c r="DH25">
        <f>((10/16)*100)</f>
        <v>62.5</v>
      </c>
      <c r="DI25">
        <f>((9/15)*100)</f>
        <v>60</v>
      </c>
      <c r="DJ25">
        <f>((10/15)*100)</f>
        <v>66.666666666666657</v>
      </c>
      <c r="DK25">
        <f>((15/15)*100)</f>
        <v>100</v>
      </c>
      <c r="DL25">
        <f>((9/15)*100)</f>
        <v>60</v>
      </c>
      <c r="DM25">
        <f>((10/15)*100)</f>
        <v>66.666666666666657</v>
      </c>
      <c r="DN25">
        <f>((15/15)*100)</f>
        <v>100</v>
      </c>
      <c r="DP25">
        <f>((3/6)*100)</f>
        <v>50</v>
      </c>
      <c r="DQ25">
        <f t="shared" ref="DQ25:DR29" si="14">((0/6)*100)</f>
        <v>0</v>
      </c>
      <c r="DR25">
        <f t="shared" si="14"/>
        <v>0</v>
      </c>
      <c r="DS25">
        <f>((3/5)*100)</f>
        <v>60</v>
      </c>
      <c r="DT25">
        <f>((0/5)*100)</f>
        <v>0</v>
      </c>
      <c r="DU25">
        <f>((0/5)*100)</f>
        <v>0</v>
      </c>
      <c r="DV25">
        <f>((0/7)*100)</f>
        <v>0</v>
      </c>
      <c r="DW25">
        <f>((1/7)*100)</f>
        <v>14.285714285714285</v>
      </c>
      <c r="DX25">
        <f>((7/7)*100)</f>
        <v>100</v>
      </c>
      <c r="DY25">
        <f>((0/7)*100)</f>
        <v>0</v>
      </c>
      <c r="DZ25">
        <f>((1/7)*100)</f>
        <v>14.285714285714285</v>
      </c>
      <c r="EA25">
        <f>((7/7)*100)</f>
        <v>100</v>
      </c>
    </row>
    <row r="26" spans="1:131" x14ac:dyDescent="0.25">
      <c r="A26">
        <v>152.95546100000001</v>
      </c>
      <c r="B26">
        <v>5.8059180000000001</v>
      </c>
      <c r="C26">
        <v>103.444399</v>
      </c>
      <c r="D26">
        <v>7.405119</v>
      </c>
      <c r="E26">
        <v>150.86489900000001</v>
      </c>
      <c r="F26">
        <v>4.8062250000000004</v>
      </c>
      <c r="G26">
        <v>150.46933799999999</v>
      </c>
      <c r="H26">
        <v>8.0149989999999995</v>
      </c>
      <c r="K26">
        <f>(16/200)</f>
        <v>0.08</v>
      </c>
      <c r="L26">
        <f>(13/200)</f>
        <v>6.5000000000000002E-2</v>
      </c>
      <c r="M26">
        <f>(16/200)</f>
        <v>0.08</v>
      </c>
      <c r="N26">
        <f>(15/200)</f>
        <v>7.4999999999999997E-2</v>
      </c>
      <c r="P26">
        <f>(6/200)</f>
        <v>0.03</v>
      </c>
      <c r="Q26">
        <f>(5/200)</f>
        <v>2.5000000000000001E-2</v>
      </c>
      <c r="R26">
        <f>(5/200)</f>
        <v>2.5000000000000001E-2</v>
      </c>
      <c r="S26">
        <f>(6/200)</f>
        <v>0.03</v>
      </c>
      <c r="U26">
        <f>0.08+0.03</f>
        <v>0.11</v>
      </c>
      <c r="V26">
        <f>0.065+0.025</f>
        <v>0.09</v>
      </c>
      <c r="W26">
        <f>0.08+0.025</f>
        <v>0.10500000000000001</v>
      </c>
      <c r="X26">
        <f>0.075+0.03</f>
        <v>0.105</v>
      </c>
      <c r="Z26">
        <f>SQRT((ABS($A$27-$A$26)^2+(ABS($B$27-$B$26)^2)))</f>
        <v>46.645145533761699</v>
      </c>
      <c r="AA26">
        <f>SQRT((ABS($C$27-$C$26)^2+(ABS($D$27-$D$26)^2)))</f>
        <v>30.558353754810234</v>
      </c>
      <c r="AB26">
        <f>SQRT((ABS($E$27-$E$26)^2+(ABS($F$27-$F$26)^2)))</f>
        <v>47.823303361926278</v>
      </c>
      <c r="AC26">
        <f>SQRT((ABS($G$27-$G$26)^2+(ABS($H$27-$H$26)^2)))</f>
        <v>47.284529673830626</v>
      </c>
      <c r="AJ26">
        <f>1/0.11</f>
        <v>9.0909090909090917</v>
      </c>
      <c r="AK26">
        <f>1/0.09</f>
        <v>11.111111111111111</v>
      </c>
      <c r="AL26">
        <f>1/0.105</f>
        <v>9.5238095238095237</v>
      </c>
      <c r="AM26">
        <f>1/0.105</f>
        <v>9.5238095238095237</v>
      </c>
      <c r="AO26">
        <f t="shared" si="10"/>
        <v>424.0467775796518</v>
      </c>
      <c r="AP26">
        <f t="shared" si="11"/>
        <v>339.53726394233593</v>
      </c>
      <c r="AQ26">
        <f t="shared" si="12"/>
        <v>455.46003201834549</v>
      </c>
      <c r="AR26">
        <f t="shared" si="13"/>
        <v>450.32885403648214</v>
      </c>
      <c r="AV26">
        <f>((0.08/0.11)*100)</f>
        <v>72.727272727272734</v>
      </c>
      <c r="AW26">
        <f>((0.065/0.09)*100)</f>
        <v>72.222222222222229</v>
      </c>
      <c r="AX26">
        <f>((0.08/0.105)*100)</f>
        <v>76.190476190476204</v>
      </c>
      <c r="AY26">
        <f>((0.075/0.105)*100)</f>
        <v>71.428571428571431</v>
      </c>
      <c r="BA26">
        <f>((0.03/0.11)*100)</f>
        <v>27.27272727272727</v>
      </c>
      <c r="BB26">
        <f>((0.025/0.09)*100)</f>
        <v>27.777777777777779</v>
      </c>
      <c r="BC26">
        <f>((0.025/0.105)*100)</f>
        <v>23.80952380952381</v>
      </c>
      <c r="BD26">
        <f>((0.03/0.105)*100)</f>
        <v>28.571428571428569</v>
      </c>
      <c r="BF26">
        <f>ABS($B$26-$D$26)</f>
        <v>1.5992009999999999</v>
      </c>
      <c r="BG26">
        <f>ABS($F$26-$H$26)</f>
        <v>3.2087739999999991</v>
      </c>
      <c r="BL26">
        <f>SQRT((ABS($A$26-$E$26)^2+(ABS($B$26-$F$26)^2)))</f>
        <v>2.3172905666085604</v>
      </c>
      <c r="BM26">
        <f>SQRT((ABS($C$26-$G$27)^2+(ABS($D$26-$H$27)^2)))</f>
        <v>1.2496878201506973</v>
      </c>
      <c r="BO26">
        <f>SQRT((ABS($A$26-$G$26)^2+(ABS($B$26-$H$26)^2)))</f>
        <v>3.3257850856136359</v>
      </c>
      <c r="BP26">
        <f>SQRT((ABS($C$26-$E$27)^2+(ABS($D$26-$F$27)^2)))</f>
        <v>3.0136458491981104</v>
      </c>
      <c r="BR26">
        <f>DEGREES(ACOS((4.29018841085949^2+23.6386942855964^2-21.1394269379204^2)/(2*4.29018841085949*23.6386942855964)))</f>
        <v>50.021271631564332</v>
      </c>
      <c r="BS26">
        <f>DEGREES(ACOS((21.1394269379204^2+22.0336009424565^2-3.52404393982949^2)/(2*21.1394269379204*22.0336009424565)))</f>
        <v>9.0589203463678754</v>
      </c>
      <c r="BU26">
        <v>16</v>
      </c>
      <c r="BV26">
        <v>14</v>
      </c>
      <c r="BW26">
        <v>11</v>
      </c>
      <c r="BX26">
        <v>10</v>
      </c>
      <c r="BY26">
        <v>13</v>
      </c>
      <c r="BZ26">
        <v>12</v>
      </c>
      <c r="CA26">
        <v>7</v>
      </c>
      <c r="CB26">
        <v>7</v>
      </c>
      <c r="CC26">
        <v>16</v>
      </c>
      <c r="CD26">
        <v>10</v>
      </c>
      <c r="CE26">
        <v>11</v>
      </c>
      <c r="CF26">
        <v>15</v>
      </c>
      <c r="CG26">
        <v>15</v>
      </c>
      <c r="CH26">
        <v>9</v>
      </c>
      <c r="CI26">
        <v>10</v>
      </c>
      <c r="CJ26">
        <v>15</v>
      </c>
      <c r="CL26">
        <v>6</v>
      </c>
      <c r="CM26">
        <v>3</v>
      </c>
      <c r="CN26">
        <v>0</v>
      </c>
      <c r="CO26">
        <v>0</v>
      </c>
      <c r="CP26">
        <v>5</v>
      </c>
      <c r="CQ26">
        <v>4</v>
      </c>
      <c r="CR26">
        <v>0</v>
      </c>
      <c r="CS26">
        <v>0</v>
      </c>
      <c r="CT26">
        <v>5</v>
      </c>
      <c r="CU26">
        <v>0</v>
      </c>
      <c r="CV26">
        <v>0</v>
      </c>
      <c r="CW26">
        <v>5</v>
      </c>
      <c r="CX26">
        <v>6</v>
      </c>
      <c r="CY26">
        <v>0</v>
      </c>
      <c r="CZ26">
        <v>0</v>
      </c>
      <c r="DA26">
        <v>5</v>
      </c>
      <c r="DC26">
        <f>((14/16)*100)</f>
        <v>87.5</v>
      </c>
      <c r="DD26">
        <f>((11/16)*100)</f>
        <v>68.75</v>
      </c>
      <c r="DE26">
        <f>((10/16)*100)</f>
        <v>62.5</v>
      </c>
      <c r="DF26">
        <f>((12/13)*100)</f>
        <v>92.307692307692307</v>
      </c>
      <c r="DG26">
        <f>((7/13)*100)</f>
        <v>53.846153846153847</v>
      </c>
      <c r="DH26">
        <f>((7/13)*100)</f>
        <v>53.846153846153847</v>
      </c>
      <c r="DI26">
        <f>((10/16)*100)</f>
        <v>62.5</v>
      </c>
      <c r="DJ26">
        <f>((11/16)*100)</f>
        <v>68.75</v>
      </c>
      <c r="DK26">
        <f>((15/16)*100)</f>
        <v>93.75</v>
      </c>
      <c r="DL26">
        <f>((9/15)*100)</f>
        <v>60</v>
      </c>
      <c r="DM26">
        <f>((10/15)*100)</f>
        <v>66.666666666666657</v>
      </c>
      <c r="DN26">
        <f>((15/15)*100)</f>
        <v>100</v>
      </c>
      <c r="DP26">
        <f>((3/6)*100)</f>
        <v>50</v>
      </c>
      <c r="DQ26">
        <f t="shared" si="14"/>
        <v>0</v>
      </c>
      <c r="DR26">
        <f t="shared" si="14"/>
        <v>0</v>
      </c>
      <c r="DS26">
        <f>((4/5)*100)</f>
        <v>80</v>
      </c>
      <c r="DT26">
        <f>((0/5)*100)</f>
        <v>0</v>
      </c>
      <c r="DU26">
        <f>((0/5)*100)</f>
        <v>0</v>
      </c>
      <c r="DV26">
        <f>((0/5)*100)</f>
        <v>0</v>
      </c>
      <c r="DW26">
        <f>((0/5)*100)</f>
        <v>0</v>
      </c>
      <c r="DX26">
        <f>((5/5)*100)</f>
        <v>100</v>
      </c>
      <c r="DY26">
        <f t="shared" ref="DY26:DZ28" si="15">((0/6)*100)</f>
        <v>0</v>
      </c>
      <c r="DZ26">
        <f t="shared" si="15"/>
        <v>0</v>
      </c>
      <c r="EA26">
        <f>((5/6)*100)</f>
        <v>83.333333333333343</v>
      </c>
    </row>
    <row r="27" spans="1:131" x14ac:dyDescent="0.25">
      <c r="A27">
        <v>106.31038900000001</v>
      </c>
      <c r="B27">
        <v>5.8887429999999998</v>
      </c>
      <c r="C27">
        <v>72.91959700000001</v>
      </c>
      <c r="D27">
        <v>8.8367079999999998</v>
      </c>
      <c r="E27">
        <v>103.04316900000001</v>
      </c>
      <c r="F27">
        <v>4.4183019999999997</v>
      </c>
      <c r="G27">
        <v>103.188787</v>
      </c>
      <c r="H27">
        <v>8.6283860000000008</v>
      </c>
      <c r="K27">
        <f>(13/200)</f>
        <v>6.5000000000000002E-2</v>
      </c>
      <c r="L27">
        <f>(14/200)</f>
        <v>7.0000000000000007E-2</v>
      </c>
      <c r="M27">
        <f>(15/200)</f>
        <v>7.4999999999999997E-2</v>
      </c>
      <c r="N27">
        <f>(15/200)</f>
        <v>7.4999999999999997E-2</v>
      </c>
      <c r="P27">
        <f>(6/200)</f>
        <v>0.03</v>
      </c>
      <c r="Q27">
        <f>(7/200)</f>
        <v>3.5000000000000003E-2</v>
      </c>
      <c r="R27">
        <f>(6/200)</f>
        <v>0.03</v>
      </c>
      <c r="S27">
        <f>(6/200)</f>
        <v>0.03</v>
      </c>
      <c r="U27">
        <f>0.065+0.03</f>
        <v>9.5000000000000001E-2</v>
      </c>
      <c r="V27">
        <f>0.07+0.035</f>
        <v>0.10500000000000001</v>
      </c>
      <c r="W27">
        <f>0.075+0.03</f>
        <v>0.105</v>
      </c>
      <c r="X27">
        <f>0.075+0.03</f>
        <v>0.105</v>
      </c>
      <c r="Z27">
        <f>SQRT((ABS($A$28-$A$27)^2+(ABS($B$28-$B$27)^2)))</f>
        <v>31.523528467483732</v>
      </c>
      <c r="AA27">
        <f>SQRT((ABS($C$28-$C$27)^2+(ABS($D$28-$D$27)^2)))</f>
        <v>32.452190227588552</v>
      </c>
      <c r="AB27">
        <f>SQRT((ABS($E$28-$E$27)^2+(ABS($F$28-$F$27)^2)))</f>
        <v>32.141436628096407</v>
      </c>
      <c r="AC27">
        <f>SQRT((ABS($G$28-$G$27)^2+(ABS($H$28-$H$27)^2)))</f>
        <v>31.830035397312152</v>
      </c>
      <c r="AJ27">
        <f>1/0.095</f>
        <v>10.526315789473685</v>
      </c>
      <c r="AK27">
        <f>1/0.105</f>
        <v>9.5238095238095237</v>
      </c>
      <c r="AL27">
        <f>1/0.105</f>
        <v>9.5238095238095237</v>
      </c>
      <c r="AM27">
        <f>1/0.105</f>
        <v>9.5238095238095237</v>
      </c>
      <c r="AO27">
        <f t="shared" si="10"/>
        <v>331.82661544719718</v>
      </c>
      <c r="AP27">
        <f t="shared" si="11"/>
        <v>309.06847835798618</v>
      </c>
      <c r="AQ27">
        <f t="shared" si="12"/>
        <v>306.10892026758484</v>
      </c>
      <c r="AR27">
        <f t="shared" si="13"/>
        <v>303.14319426011576</v>
      </c>
      <c r="AV27">
        <f>((0.065/0.095)*100)</f>
        <v>68.421052631578945</v>
      </c>
      <c r="AW27">
        <f>((0.07/0.105)*100)</f>
        <v>66.666666666666671</v>
      </c>
      <c r="AX27">
        <f>((0.075/0.105)*100)</f>
        <v>71.428571428571431</v>
      </c>
      <c r="AY27">
        <f>((0.075/0.105)*100)</f>
        <v>71.428571428571431</v>
      </c>
      <c r="BA27">
        <f>((0.03/0.095)*100)</f>
        <v>31.578947368421051</v>
      </c>
      <c r="BB27">
        <f>((0.035/0.105)*100)</f>
        <v>33.333333333333336</v>
      </c>
      <c r="BC27">
        <f>((0.03/0.105)*100)</f>
        <v>28.571428571428569</v>
      </c>
      <c r="BD27">
        <f>((0.03/0.105)*100)</f>
        <v>28.571428571428569</v>
      </c>
      <c r="BF27">
        <f>ABS($B$27-$D$27)</f>
        <v>2.9479649999999999</v>
      </c>
      <c r="BG27">
        <f>ABS($F$27-$H$27)</f>
        <v>4.210084000000001</v>
      </c>
      <c r="BL27">
        <f>SQRT((ABS($A$27-$E$27)^2+(ABS($B$27-$F$27)^2)))</f>
        <v>3.5828652309124127</v>
      </c>
      <c r="BM27">
        <f>SQRT((ABS($C$27-$G$28)^2+(ABS($D$27-$H$28)^2)))</f>
        <v>1.869720349640821</v>
      </c>
      <c r="BO27">
        <f>SQRT((ABS($A$27-$G$27)^2+(ABS($B$27-$H$27)^2)))</f>
        <v>4.153317085638065</v>
      </c>
      <c r="BP27">
        <f>SQRT((ABS($C$27-$E$28)^2+(ABS($D$27-$F$28)^2)))</f>
        <v>2.8462336615690971</v>
      </c>
      <c r="BR27">
        <f>DEGREES(ACOS((3.52404393982949^2+23.1418835114885^2-22.1196918251576^2)/(2*3.52404393982949*23.1418835114885)))</f>
        <v>68.91233366096445</v>
      </c>
      <c r="BS27">
        <f>DEGREES(ACOS((22.1196918251576^2+22.2731617534298^2-3.82108168706402^2)/(2*22.1196918251576*22.2731617534298)))</f>
        <v>9.8676735712234933</v>
      </c>
      <c r="BU27">
        <v>13</v>
      </c>
      <c r="BV27">
        <v>12</v>
      </c>
      <c r="BW27">
        <v>7</v>
      </c>
      <c r="BX27">
        <v>7</v>
      </c>
      <c r="BY27">
        <v>14</v>
      </c>
      <c r="BZ27">
        <v>12</v>
      </c>
      <c r="CA27">
        <v>8</v>
      </c>
      <c r="CB27">
        <v>8</v>
      </c>
      <c r="CC27">
        <v>15</v>
      </c>
      <c r="CD27">
        <v>9</v>
      </c>
      <c r="CE27">
        <v>8</v>
      </c>
      <c r="CF27">
        <v>15</v>
      </c>
      <c r="CG27">
        <v>15</v>
      </c>
      <c r="CH27">
        <v>9</v>
      </c>
      <c r="CI27">
        <v>8</v>
      </c>
      <c r="CJ27">
        <v>15</v>
      </c>
      <c r="CL27">
        <v>6</v>
      </c>
      <c r="CM27">
        <v>4</v>
      </c>
      <c r="CN27">
        <v>0</v>
      </c>
      <c r="CO27">
        <v>0</v>
      </c>
      <c r="CP27">
        <v>7</v>
      </c>
      <c r="CQ27">
        <v>5</v>
      </c>
      <c r="CR27">
        <v>0</v>
      </c>
      <c r="CS27">
        <v>0</v>
      </c>
      <c r="CT27">
        <v>6</v>
      </c>
      <c r="CU27">
        <v>0</v>
      </c>
      <c r="CV27">
        <v>0</v>
      </c>
      <c r="CW27">
        <v>6</v>
      </c>
      <c r="CX27">
        <v>6</v>
      </c>
      <c r="CY27">
        <v>0</v>
      </c>
      <c r="CZ27">
        <v>0</v>
      </c>
      <c r="DA27">
        <v>6</v>
      </c>
      <c r="DC27">
        <f>((12/13)*100)</f>
        <v>92.307692307692307</v>
      </c>
      <c r="DD27">
        <f>((7/13)*100)</f>
        <v>53.846153846153847</v>
      </c>
      <c r="DE27">
        <f>((7/13)*100)</f>
        <v>53.846153846153847</v>
      </c>
      <c r="DF27">
        <f>((12/14)*100)</f>
        <v>85.714285714285708</v>
      </c>
      <c r="DG27">
        <f>((8/14)*100)</f>
        <v>57.142857142857139</v>
      </c>
      <c r="DH27">
        <f>((8/14)*100)</f>
        <v>57.142857142857139</v>
      </c>
      <c r="DI27">
        <f>((9/15)*100)</f>
        <v>60</v>
      </c>
      <c r="DJ27">
        <f>((8/15)*100)</f>
        <v>53.333333333333336</v>
      </c>
      <c r="DK27">
        <f>((15/15)*100)</f>
        <v>100</v>
      </c>
      <c r="DL27">
        <f>((9/15)*100)</f>
        <v>60</v>
      </c>
      <c r="DM27">
        <f>((8/15)*100)</f>
        <v>53.333333333333336</v>
      </c>
      <c r="DN27">
        <f>((15/15)*100)</f>
        <v>100</v>
      </c>
      <c r="DP27">
        <f>((4/6)*100)</f>
        <v>66.666666666666657</v>
      </c>
      <c r="DQ27">
        <f t="shared" si="14"/>
        <v>0</v>
      </c>
      <c r="DR27">
        <f t="shared" si="14"/>
        <v>0</v>
      </c>
      <c r="DS27">
        <f>((5/7)*100)</f>
        <v>71.428571428571431</v>
      </c>
      <c r="DT27">
        <f>((0/7)*100)</f>
        <v>0</v>
      </c>
      <c r="DU27">
        <f>((0/7)*100)</f>
        <v>0</v>
      </c>
      <c r="DV27">
        <f>((0/6)*100)</f>
        <v>0</v>
      </c>
      <c r="DW27">
        <f>((0/6)*100)</f>
        <v>0</v>
      </c>
      <c r="DX27">
        <f>((6/6)*100)</f>
        <v>100</v>
      </c>
      <c r="DY27">
        <f t="shared" si="15"/>
        <v>0</v>
      </c>
      <c r="DZ27">
        <f t="shared" si="15"/>
        <v>0</v>
      </c>
      <c r="EA27">
        <f>((6/6)*100)</f>
        <v>100</v>
      </c>
    </row>
    <row r="28" spans="1:131" x14ac:dyDescent="0.25">
      <c r="A28">
        <v>74.82954500000001</v>
      </c>
      <c r="B28">
        <v>7.5286540000000004</v>
      </c>
      <c r="C28">
        <v>40.467552000000012</v>
      </c>
      <c r="D28">
        <v>8.7396209999999996</v>
      </c>
      <c r="E28">
        <v>70.986265000000003</v>
      </c>
      <c r="F28">
        <v>6.7478629999999997</v>
      </c>
      <c r="G28">
        <v>71.384316000000013</v>
      </c>
      <c r="H28">
        <v>9.9038380000000004</v>
      </c>
      <c r="K28">
        <f>(14/200)</f>
        <v>7.0000000000000007E-2</v>
      </c>
      <c r="L28">
        <f>(13/200)</f>
        <v>6.5000000000000002E-2</v>
      </c>
      <c r="M28">
        <f>(16/200)</f>
        <v>0.08</v>
      </c>
      <c r="N28">
        <f>(16/200)</f>
        <v>0.08</v>
      </c>
      <c r="P28">
        <f>(6/200)</f>
        <v>0.03</v>
      </c>
      <c r="Q28">
        <f>(7/200)</f>
        <v>3.5000000000000003E-2</v>
      </c>
      <c r="R28">
        <f>(6/200)</f>
        <v>0.03</v>
      </c>
      <c r="S28">
        <f>(6/200)</f>
        <v>0.03</v>
      </c>
      <c r="U28">
        <f>0.07+0.03</f>
        <v>0.1</v>
      </c>
      <c r="V28">
        <f>0.065+0.035</f>
        <v>0.1</v>
      </c>
      <c r="W28">
        <f>0.08+0.03</f>
        <v>0.11</v>
      </c>
      <c r="X28">
        <f>0.08+0.03</f>
        <v>0.11</v>
      </c>
      <c r="Z28">
        <f>SQRT((ABS($A$29-$A$28)^2+(ABS($B$29-$B$28)^2)))</f>
        <v>30.131085052047315</v>
      </c>
      <c r="AA28">
        <f>SQRT((ABS($C$29-$C$28)^2+(ABS($D$29-$D$28)^2)))</f>
        <v>23.894863122843393</v>
      </c>
      <c r="AB28">
        <f>SQRT((ABS($E$29-$E$28)^2+(ABS($F$29-$F$28)^2)))</f>
        <v>33.005281102272093</v>
      </c>
      <c r="AC28">
        <f>SQRT((ABS($G$29-$G$28)^2+(ABS($H$29-$H$28)^2)))</f>
        <v>33.147740790755634</v>
      </c>
      <c r="AJ28">
        <f>1/0.1</f>
        <v>10</v>
      </c>
      <c r="AK28">
        <f>1/0.1</f>
        <v>10</v>
      </c>
      <c r="AL28">
        <f>1/0.11</f>
        <v>9.0909090909090917</v>
      </c>
      <c r="AM28">
        <f>1/0.11</f>
        <v>9.0909090909090917</v>
      </c>
      <c r="AO28">
        <f t="shared" si="10"/>
        <v>301.31085052047314</v>
      </c>
      <c r="AP28">
        <f t="shared" si="11"/>
        <v>238.94863122843392</v>
      </c>
      <c r="AQ28">
        <f t="shared" si="12"/>
        <v>300.0480100206554</v>
      </c>
      <c r="AR28">
        <f t="shared" si="13"/>
        <v>301.34309809777847</v>
      </c>
      <c r="AV28">
        <f>((0.07/0.1)*100)</f>
        <v>70</v>
      </c>
      <c r="AW28">
        <f>((0.065/0.1)*100)</f>
        <v>65</v>
      </c>
      <c r="AX28">
        <f>((0.08/0.11)*100)</f>
        <v>72.727272727272734</v>
      </c>
      <c r="AY28">
        <f>((0.08/0.11)*100)</f>
        <v>72.727272727272734</v>
      </c>
      <c r="BA28">
        <f>((0.03/0.1)*100)</f>
        <v>30</v>
      </c>
      <c r="BB28">
        <f>((0.035/0.1)*100)</f>
        <v>35</v>
      </c>
      <c r="BC28">
        <f>((0.03/0.11)*100)</f>
        <v>27.27272727272727</v>
      </c>
      <c r="BD28">
        <f>((0.03/0.11)*100)</f>
        <v>27.27272727272727</v>
      </c>
      <c r="BF28">
        <f>ABS($B$28-$D$28)</f>
        <v>1.2109669999999992</v>
      </c>
      <c r="BG28">
        <f>ABS($F$28-$H$28)</f>
        <v>3.1559750000000006</v>
      </c>
      <c r="BL28">
        <f>SQRT((ABS($A$28-$E$28)^2+(ABS($B$28-$F$28)^2)))</f>
        <v>3.921789864855211</v>
      </c>
      <c r="BM28">
        <f>SQRT((ABS($C$28-$G$29)^2+(ABS($D$28-$H$29)^2)))</f>
        <v>2.6329505567575731</v>
      </c>
      <c r="BO28">
        <f>SQRT((ABS($A$28-$G$28)^2+(ABS($B$28-$H$28)^2)))</f>
        <v>4.1846268526951098</v>
      </c>
      <c r="BP28">
        <f>SQRT((ABS($C$28-$E$29)^2+(ABS($D$28-$F$29)^2)))</f>
        <v>3.0116290591859078</v>
      </c>
      <c r="BR28">
        <f>DEGREES(ACOS((3.82108168706402^2+29.1772827351866^2-28.9024978965823^2)/(2*3.82108168706402*29.1772827351866)))</f>
        <v>82.122553666679622</v>
      </c>
      <c r="BS28">
        <f>DEGREES(ACOS((28.9024978965823^2+28.825000814805^2-3.79502949476773^2)/(2*28.9024978965823*28.825000814805)))</f>
        <v>7.5371655350162303</v>
      </c>
      <c r="BU28">
        <v>14</v>
      </c>
      <c r="BV28">
        <v>12</v>
      </c>
      <c r="BW28">
        <v>8</v>
      </c>
      <c r="BX28">
        <v>8</v>
      </c>
      <c r="BY28">
        <v>13</v>
      </c>
      <c r="BZ28">
        <v>9</v>
      </c>
      <c r="CA28">
        <v>6</v>
      </c>
      <c r="CB28">
        <v>6</v>
      </c>
      <c r="CC28">
        <v>16</v>
      </c>
      <c r="CD28">
        <v>10</v>
      </c>
      <c r="CE28">
        <v>9</v>
      </c>
      <c r="CF28">
        <v>16</v>
      </c>
      <c r="CG28">
        <v>16</v>
      </c>
      <c r="CH28">
        <v>10</v>
      </c>
      <c r="CI28">
        <v>9</v>
      </c>
      <c r="CJ28">
        <v>16</v>
      </c>
      <c r="CL28">
        <v>6</v>
      </c>
      <c r="CM28">
        <v>5</v>
      </c>
      <c r="CN28">
        <v>0</v>
      </c>
      <c r="CO28">
        <v>0</v>
      </c>
      <c r="CP28">
        <v>7</v>
      </c>
      <c r="CQ28">
        <v>4</v>
      </c>
      <c r="CR28">
        <v>0</v>
      </c>
      <c r="CS28">
        <v>0</v>
      </c>
      <c r="CT28">
        <v>6</v>
      </c>
      <c r="CU28">
        <v>0</v>
      </c>
      <c r="CV28">
        <v>0</v>
      </c>
      <c r="CW28">
        <v>6</v>
      </c>
      <c r="CX28">
        <v>6</v>
      </c>
      <c r="CY28">
        <v>0</v>
      </c>
      <c r="CZ28">
        <v>0</v>
      </c>
      <c r="DA28">
        <v>6</v>
      </c>
      <c r="DC28">
        <f>((12/14)*100)</f>
        <v>85.714285714285708</v>
      </c>
      <c r="DD28">
        <f>((8/14)*100)</f>
        <v>57.142857142857139</v>
      </c>
      <c r="DE28">
        <f>((8/14)*100)</f>
        <v>57.142857142857139</v>
      </c>
      <c r="DF28">
        <f>((9/13)*100)</f>
        <v>69.230769230769226</v>
      </c>
      <c r="DG28">
        <f>((6/13)*100)</f>
        <v>46.153846153846153</v>
      </c>
      <c r="DH28">
        <f>((6/13)*100)</f>
        <v>46.153846153846153</v>
      </c>
      <c r="DI28">
        <f>((10/16)*100)</f>
        <v>62.5</v>
      </c>
      <c r="DJ28">
        <f>((9/16)*100)</f>
        <v>56.25</v>
      </c>
      <c r="DK28">
        <f>((16/16)*100)</f>
        <v>100</v>
      </c>
      <c r="DL28">
        <f>((10/16)*100)</f>
        <v>62.5</v>
      </c>
      <c r="DM28">
        <f>((9/16)*100)</f>
        <v>56.25</v>
      </c>
      <c r="DN28">
        <f>((16/16)*100)</f>
        <v>100</v>
      </c>
      <c r="DP28">
        <f>((5/6)*100)</f>
        <v>83.333333333333343</v>
      </c>
      <c r="DQ28">
        <f t="shared" si="14"/>
        <v>0</v>
      </c>
      <c r="DR28">
        <f t="shared" si="14"/>
        <v>0</v>
      </c>
      <c r="DS28">
        <f>((4/7)*100)</f>
        <v>57.142857142857139</v>
      </c>
      <c r="DT28">
        <f>((0/7)*100)</f>
        <v>0</v>
      </c>
      <c r="DU28">
        <f>((0/7)*100)</f>
        <v>0</v>
      </c>
      <c r="DV28">
        <f>((0/6)*100)</f>
        <v>0</v>
      </c>
      <c r="DW28">
        <f>((0/6)*100)</f>
        <v>0</v>
      </c>
      <c r="DX28">
        <f>((6/6)*100)</f>
        <v>100</v>
      </c>
      <c r="DY28">
        <f t="shared" si="15"/>
        <v>0</v>
      </c>
      <c r="DZ28">
        <f t="shared" si="15"/>
        <v>0</v>
      </c>
      <c r="EA28">
        <f>((6/6)*100)</f>
        <v>100</v>
      </c>
    </row>
    <row r="29" spans="1:131" x14ac:dyDescent="0.25">
      <c r="A29">
        <v>44.699367000000009</v>
      </c>
      <c r="B29">
        <v>7.2948589999999998</v>
      </c>
      <c r="C29">
        <v>16.58034700000001</v>
      </c>
      <c r="D29">
        <v>9.3445350000000005</v>
      </c>
      <c r="E29">
        <v>37.982265000000012</v>
      </c>
      <c r="F29">
        <v>7.0386629999999997</v>
      </c>
      <c r="G29">
        <v>38.237411000000009</v>
      </c>
      <c r="H29">
        <v>10.139227999999999</v>
      </c>
      <c r="K29">
        <f>(12/200)</f>
        <v>0.06</v>
      </c>
      <c r="P29">
        <f>(6/200)</f>
        <v>0.03</v>
      </c>
      <c r="R29">
        <f>(7/200)</f>
        <v>3.5000000000000003E-2</v>
      </c>
      <c r="S29">
        <f>(7/200)</f>
        <v>3.5000000000000003E-2</v>
      </c>
      <c r="U29">
        <f>0.06+0.03</f>
        <v>0.09</v>
      </c>
      <c r="Z29">
        <f>SQRT((ABS($A$30-$A$29)^2+(ABS($B$30-$B$29)^2)))</f>
        <v>24.513775711602342</v>
      </c>
      <c r="AJ29">
        <f>1/0.09</f>
        <v>11.111111111111111</v>
      </c>
      <c r="AO29">
        <f t="shared" si="10"/>
        <v>272.3752856844705</v>
      </c>
      <c r="AV29">
        <f>((0.06/0.09)*100)</f>
        <v>66.666666666666657</v>
      </c>
      <c r="BA29">
        <f>((0.03/0.09)*100)</f>
        <v>33.333333333333329</v>
      </c>
      <c r="BF29">
        <f>ABS($B$29-$D$29)</f>
        <v>2.0496760000000007</v>
      </c>
      <c r="BG29">
        <f>ABS($F$29-$H$29)</f>
        <v>3.1005649999999996</v>
      </c>
      <c r="BI29">
        <v>2.4229374999999997</v>
      </c>
      <c r="BJ29">
        <v>3.1927875000000006</v>
      </c>
      <c r="BL29">
        <f>SQRT((ABS($A$29-$E$29)^2+(ABS($B$29-$F$29)^2)))</f>
        <v>6.72198599141801</v>
      </c>
      <c r="BO29">
        <f>SQRT((ABS($A$29-$G$29)^2+(ABS($B$29-$H$29)^2)))</f>
        <v>7.0602627680630272</v>
      </c>
      <c r="BR29">
        <f>DEGREES(ACOS((3.79502949476773^2+37.2377896211941^2-37.3972315515574^2)/(2*3.79502949476773*37.2377896211941)))</f>
        <v>89.492731237751116</v>
      </c>
      <c r="BS29">
        <f>DEGREES(ACOS((37.3972315515574^2+36.9164603687473^2-3.98512130040178^2)/(2*37.3972315515574*36.9164603687473)))</f>
        <v>6.1031788816588142</v>
      </c>
      <c r="BU29">
        <v>12</v>
      </c>
      <c r="BV29">
        <v>9</v>
      </c>
      <c r="BW29">
        <v>5</v>
      </c>
      <c r="BX29">
        <v>5</v>
      </c>
      <c r="CL29">
        <v>6</v>
      </c>
      <c r="CM29">
        <v>4</v>
      </c>
      <c r="CN29">
        <v>0</v>
      </c>
      <c r="CO29">
        <v>0</v>
      </c>
      <c r="CT29">
        <v>7</v>
      </c>
      <c r="CU29">
        <v>0</v>
      </c>
      <c r="CV29">
        <v>0</v>
      </c>
      <c r="CW29">
        <v>7</v>
      </c>
      <c r="CX29">
        <v>7</v>
      </c>
      <c r="CY29">
        <v>0</v>
      </c>
      <c r="CZ29">
        <v>0</v>
      </c>
      <c r="DA29">
        <v>7</v>
      </c>
      <c r="DC29">
        <f>((9/12)*100)</f>
        <v>75</v>
      </c>
      <c r="DD29">
        <f>((5/12)*100)</f>
        <v>41.666666666666671</v>
      </c>
      <c r="DE29">
        <f>((5/12)*100)</f>
        <v>41.666666666666671</v>
      </c>
      <c r="DP29">
        <f>((4/6)*100)</f>
        <v>66.666666666666657</v>
      </c>
      <c r="DQ29">
        <f t="shared" si="14"/>
        <v>0</v>
      </c>
      <c r="DR29">
        <f t="shared" si="14"/>
        <v>0</v>
      </c>
      <c r="DV29">
        <f>((0/7)*100)</f>
        <v>0</v>
      </c>
      <c r="DW29">
        <f>((0/7)*100)</f>
        <v>0</v>
      </c>
      <c r="DX29">
        <f>((7/7)*100)</f>
        <v>100</v>
      </c>
      <c r="DY29">
        <f>((0/7)*100)</f>
        <v>0</v>
      </c>
      <c r="DZ29">
        <f>((0/7)*100)</f>
        <v>0</v>
      </c>
      <c r="EA29">
        <f>((7/7)*100)</f>
        <v>100</v>
      </c>
    </row>
    <row r="30" spans="1:131" x14ac:dyDescent="0.25">
      <c r="A30">
        <v>20.19304300000001</v>
      </c>
      <c r="B30">
        <v>7.8992459999999998</v>
      </c>
      <c r="P30">
        <f>(9/200)</f>
        <v>4.4999999999999998E-2</v>
      </c>
      <c r="BR30">
        <f>DEGREES(ACOS((36.9128472356947^2+36.7473782218392^2-3.80410617612824^2)/(2*36.9128472356947*36.7473782218392)))</f>
        <v>5.9150026954046906</v>
      </c>
      <c r="BS30">
        <f>DEGREES(ACOS((31.2113554193322^2+30.7904921373038^2-3.78963380300445^2)/(2*31.2113554193322*30.7904921373038)))</f>
        <v>6.9651078993258961</v>
      </c>
      <c r="CL30">
        <v>9</v>
      </c>
      <c r="CM30">
        <v>5</v>
      </c>
      <c r="CN30">
        <v>0</v>
      </c>
      <c r="CO30">
        <v>0</v>
      </c>
      <c r="DP30">
        <f>((5/9)*100)</f>
        <v>55.555555555555557</v>
      </c>
      <c r="DQ30">
        <f>((0/9)*100)</f>
        <v>0</v>
      </c>
      <c r="DR30">
        <f>((0/9)*100)</f>
        <v>0</v>
      </c>
    </row>
    <row r="31" spans="1:131" x14ac:dyDescent="0.25">
      <c r="A31" t="s">
        <v>22</v>
      </c>
      <c r="B31" t="s">
        <v>22</v>
      </c>
      <c r="C31" t="s">
        <v>22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</row>
    <row r="32" spans="1:131" x14ac:dyDescent="0.25">
      <c r="A32">
        <v>61.078827000000011</v>
      </c>
      <c r="B32">
        <v>5.2994960000000004</v>
      </c>
      <c r="C32">
        <v>42.71621300000001</v>
      </c>
      <c r="D32">
        <v>4.9183589999999997</v>
      </c>
      <c r="E32">
        <v>35.056217000000011</v>
      </c>
      <c r="F32">
        <v>8.9767130000000002</v>
      </c>
      <c r="G32">
        <v>40.922001000000009</v>
      </c>
      <c r="H32">
        <v>5.450488</v>
      </c>
      <c r="K32">
        <f>(16/200)</f>
        <v>0.08</v>
      </c>
      <c r="L32">
        <f>(12/200)</f>
        <v>0.06</v>
      </c>
      <c r="M32">
        <f>(17/200)</f>
        <v>8.5000000000000006E-2</v>
      </c>
      <c r="N32">
        <f>(12/200)</f>
        <v>0.06</v>
      </c>
      <c r="P32">
        <f>(8/200)</f>
        <v>0.04</v>
      </c>
      <c r="Q32">
        <f>(10/200)</f>
        <v>0.05</v>
      </c>
      <c r="R32">
        <f>(11/200)</f>
        <v>5.5E-2</v>
      </c>
      <c r="S32">
        <f>(9/200)</f>
        <v>4.4999999999999998E-2</v>
      </c>
      <c r="U32">
        <f>0.08+0.04</f>
        <v>0.12</v>
      </c>
      <c r="V32">
        <f>0.06+0.05</f>
        <v>0.11</v>
      </c>
      <c r="W32">
        <f>0.085+0.055</f>
        <v>0.14000000000000001</v>
      </c>
      <c r="X32">
        <f>0.06+0.045</f>
        <v>0.105</v>
      </c>
      <c r="Z32">
        <f>SQRT((ABS($A$33-$A$32)^2+(ABS($B$33-$B$32)^2)))</f>
        <v>26.848255220083203</v>
      </c>
      <c r="AA32">
        <f>SQRT((ABS($C$33-$C$32)^2+(ABS($D$33-$D$32)^2)))</f>
        <v>23.917729713045691</v>
      </c>
      <c r="AB32">
        <f>SQRT((ABS($E$33-$E$32)^2+(ABS($F$33-$F$32)^2)))</f>
        <v>31.263674116252965</v>
      </c>
      <c r="AC32">
        <f>SQRT((ABS($G$33-$G$32)^2+(ABS($H$33-$H$32)^2)))</f>
        <v>25.597833691370059</v>
      </c>
      <c r="AJ32">
        <f>1/0.12</f>
        <v>8.3333333333333339</v>
      </c>
      <c r="AK32">
        <f>1/0.11</f>
        <v>9.0909090909090917</v>
      </c>
      <c r="AL32">
        <f>1/0.14</f>
        <v>7.1428571428571423</v>
      </c>
      <c r="AM32">
        <f>1/0.105</f>
        <v>9.5238095238095237</v>
      </c>
      <c r="AO32">
        <f t="shared" ref="AO32:AO37" si="16">$Z32/$U32</f>
        <v>223.73546016736003</v>
      </c>
      <c r="AP32">
        <f t="shared" ref="AP32:AP38" si="17">$AA32/$V32</f>
        <v>217.43390648223357</v>
      </c>
      <c r="AQ32">
        <f t="shared" ref="AQ32:AQ37" si="18">$AB32/$W32</f>
        <v>223.31195797323545</v>
      </c>
      <c r="AR32">
        <f t="shared" ref="AR32:AR37" si="19">$AC32/$X32</f>
        <v>243.78889229876248</v>
      </c>
      <c r="AV32">
        <f>((0.08/0.12)*100)</f>
        <v>66.666666666666671</v>
      </c>
      <c r="AW32">
        <f>((0.06/0.11)*100)</f>
        <v>54.54545454545454</v>
      </c>
      <c r="AX32">
        <f>((0.085/0.14)*100)</f>
        <v>60.714285714285708</v>
      </c>
      <c r="AY32">
        <f>((0.06/0.105)*100)</f>
        <v>57.142857142857139</v>
      </c>
      <c r="BA32">
        <f>((0.04/0.12)*100)</f>
        <v>33.333333333333336</v>
      </c>
      <c r="BB32">
        <f>((0.05/0.11)*100)</f>
        <v>45.45454545454546</v>
      </c>
      <c r="BC32">
        <f>((0.055/0.14)*100)</f>
        <v>39.285714285714285</v>
      </c>
      <c r="BD32">
        <f>((0.045/0.105)*100)</f>
        <v>42.857142857142854</v>
      </c>
      <c r="BF32">
        <f>ABS($B$32-$D$32)</f>
        <v>0.38113700000000073</v>
      </c>
      <c r="BG32">
        <f>ABS($F$32-$H$32)</f>
        <v>3.5262250000000002</v>
      </c>
      <c r="BL32">
        <f>SQRT((ABS($A$32-$E$33)^2+(ABS($B$32-$F$33)^2)))</f>
        <v>5.1535048132277996</v>
      </c>
      <c r="BM32">
        <f>SQRT((ABS($C$32-$G$32)^2+(ABS($D$32-$H$32)^2)))</f>
        <v>1.8714587822297895</v>
      </c>
      <c r="BO32">
        <f>SQRT((ABS($A$32-$G$33)^2+(ABS($B$32-$H$33)^2)))</f>
        <v>5.8169080357966827</v>
      </c>
      <c r="BP32">
        <f>SQRT((ABS($C$32-$E$32)^2+(ABS($D$32-$F$32)^2)))</f>
        <v>8.668666328180592</v>
      </c>
      <c r="BU32">
        <v>16</v>
      </c>
      <c r="BV32">
        <v>12</v>
      </c>
      <c r="BW32">
        <v>9</v>
      </c>
      <c r="BX32">
        <v>8</v>
      </c>
      <c r="BY32">
        <v>12</v>
      </c>
      <c r="BZ32">
        <v>8</v>
      </c>
      <c r="CA32">
        <v>9</v>
      </c>
      <c r="CB32">
        <v>4</v>
      </c>
      <c r="CC32">
        <v>17</v>
      </c>
      <c r="CD32">
        <v>9</v>
      </c>
      <c r="CE32">
        <v>9</v>
      </c>
      <c r="CF32">
        <v>12</v>
      </c>
      <c r="CG32">
        <v>12</v>
      </c>
      <c r="CH32">
        <v>4</v>
      </c>
      <c r="CI32">
        <v>4</v>
      </c>
      <c r="CJ32">
        <v>12</v>
      </c>
      <c r="CL32">
        <v>8</v>
      </c>
      <c r="CM32">
        <v>4</v>
      </c>
      <c r="CN32">
        <v>0</v>
      </c>
      <c r="CO32">
        <v>0</v>
      </c>
      <c r="CP32">
        <v>10</v>
      </c>
      <c r="CQ32">
        <v>0</v>
      </c>
      <c r="CR32">
        <v>8</v>
      </c>
      <c r="CS32">
        <v>1</v>
      </c>
      <c r="CT32">
        <v>11</v>
      </c>
      <c r="CU32">
        <v>0</v>
      </c>
      <c r="CV32">
        <v>8</v>
      </c>
      <c r="CW32">
        <v>4</v>
      </c>
      <c r="CX32">
        <v>9</v>
      </c>
      <c r="CY32">
        <v>0</v>
      </c>
      <c r="CZ32">
        <v>1</v>
      </c>
      <c r="DA32">
        <v>4</v>
      </c>
      <c r="DC32">
        <f>((12/16)*100)</f>
        <v>75</v>
      </c>
      <c r="DD32">
        <f>((9/16)*100)</f>
        <v>56.25</v>
      </c>
      <c r="DE32">
        <f>((8/16)*100)</f>
        <v>50</v>
      </c>
      <c r="DF32">
        <f>((8/12)*100)</f>
        <v>66.666666666666657</v>
      </c>
      <c r="DG32">
        <f>((9/12)*100)</f>
        <v>75</v>
      </c>
      <c r="DH32">
        <f>((4/12)*100)</f>
        <v>33.333333333333329</v>
      </c>
      <c r="DI32">
        <f>((9/17)*100)</f>
        <v>52.941176470588239</v>
      </c>
      <c r="DJ32">
        <f>((9/17)*100)</f>
        <v>52.941176470588239</v>
      </c>
      <c r="DK32">
        <f>((12/17)*100)</f>
        <v>70.588235294117652</v>
      </c>
      <c r="DL32">
        <f>((4/12)*100)</f>
        <v>33.333333333333329</v>
      </c>
      <c r="DM32">
        <f>((4/12)*100)</f>
        <v>33.333333333333329</v>
      </c>
      <c r="DN32">
        <f>((12/12)*100)</f>
        <v>100</v>
      </c>
      <c r="DP32">
        <f>((4/8)*100)</f>
        <v>50</v>
      </c>
      <c r="DQ32">
        <f>((0/8)*100)</f>
        <v>0</v>
      </c>
      <c r="DR32">
        <f>((0/8)*100)</f>
        <v>0</v>
      </c>
      <c r="DS32">
        <f>((0/10)*100)</f>
        <v>0</v>
      </c>
      <c r="DT32">
        <f>((8/10)*100)</f>
        <v>80</v>
      </c>
      <c r="DU32">
        <f>((1/10)*100)</f>
        <v>10</v>
      </c>
      <c r="DV32">
        <f>((0/11)*100)</f>
        <v>0</v>
      </c>
      <c r="DW32">
        <f>((8/11)*100)</f>
        <v>72.727272727272734</v>
      </c>
      <c r="DX32">
        <f>((4/11)*100)</f>
        <v>36.363636363636367</v>
      </c>
      <c r="DY32">
        <f>((0/9)*100)</f>
        <v>0</v>
      </c>
      <c r="DZ32">
        <f>((1/9)*100)</f>
        <v>11.111111111111111</v>
      </c>
      <c r="EA32">
        <f>((4/9)*100)</f>
        <v>44.444444444444443</v>
      </c>
    </row>
    <row r="33" spans="1:131" x14ac:dyDescent="0.25">
      <c r="A33">
        <v>87.89107700000001</v>
      </c>
      <c r="B33">
        <v>6.6894809999999998</v>
      </c>
      <c r="C33">
        <v>66.605366000000004</v>
      </c>
      <c r="D33">
        <v>3.7495289999999999</v>
      </c>
      <c r="E33">
        <v>66.180546000000021</v>
      </c>
      <c r="F33">
        <v>6.0282450000000001</v>
      </c>
      <c r="G33">
        <v>66.396637000000013</v>
      </c>
      <c r="H33">
        <v>2.9420999999999999</v>
      </c>
      <c r="K33">
        <f>(13/200)</f>
        <v>6.5000000000000002E-2</v>
      </c>
      <c r="L33">
        <f>(14/200)</f>
        <v>7.0000000000000007E-2</v>
      </c>
      <c r="M33">
        <f>(12/200)</f>
        <v>0.06</v>
      </c>
      <c r="N33">
        <f>(12/200)</f>
        <v>0.06</v>
      </c>
      <c r="P33">
        <f>(7/200)</f>
        <v>3.5000000000000003E-2</v>
      </c>
      <c r="Q33">
        <f>(8/200)</f>
        <v>0.04</v>
      </c>
      <c r="R33">
        <f>(7/200)</f>
        <v>3.5000000000000003E-2</v>
      </c>
      <c r="S33">
        <f>(8/200)</f>
        <v>0.04</v>
      </c>
      <c r="U33">
        <f>0.065+0.035</f>
        <v>0.1</v>
      </c>
      <c r="V33">
        <f>0.07+0.04</f>
        <v>0.11000000000000001</v>
      </c>
      <c r="W33">
        <f>0.06+0.035</f>
        <v>9.5000000000000001E-2</v>
      </c>
      <c r="X33">
        <f>0.06+0.04</f>
        <v>0.1</v>
      </c>
      <c r="Z33">
        <f>SQRT((ABS($A$34-$A$33)^2+(ABS($B$34-$B$33)^2)))</f>
        <v>30.498257926459093</v>
      </c>
      <c r="AA33">
        <f>SQRT((ABS($C$34-$C$33)^2+(ABS($D$34-$D$33)^2)))</f>
        <v>24.092707321299532</v>
      </c>
      <c r="AB33">
        <f>SQRT((ABS($E$34-$E$33)^2+(ABS($F$34-$F$33)^2)))</f>
        <v>24.145270488841994</v>
      </c>
      <c r="AC33">
        <f>SQRT((ABS($G$34-$G$33)^2+(ABS($H$34-$H$33)^2)))</f>
        <v>24.478883473222567</v>
      </c>
      <c r="AJ33">
        <f>1/0.1</f>
        <v>10</v>
      </c>
      <c r="AK33">
        <f>1/0.11</f>
        <v>9.0909090909090917</v>
      </c>
      <c r="AL33">
        <f>1/0.095</f>
        <v>10.526315789473685</v>
      </c>
      <c r="AM33">
        <f>1/0.1</f>
        <v>10</v>
      </c>
      <c r="AO33">
        <f t="shared" si="16"/>
        <v>304.98257926459092</v>
      </c>
      <c r="AP33">
        <f t="shared" si="17"/>
        <v>219.0246120118139</v>
      </c>
      <c r="AQ33">
        <f t="shared" si="18"/>
        <v>254.16074198781047</v>
      </c>
      <c r="AR33">
        <f t="shared" si="19"/>
        <v>244.78883473222567</v>
      </c>
      <c r="AV33">
        <f>((0.065/0.1)*100)</f>
        <v>65</v>
      </c>
      <c r="AW33">
        <f>((0.07/0.11)*100)</f>
        <v>63.636363636363647</v>
      </c>
      <c r="AX33">
        <f>((0.06/0.095)*100)</f>
        <v>63.157894736842103</v>
      </c>
      <c r="AY33">
        <f>((0.06/0.1)*100)</f>
        <v>60</v>
      </c>
      <c r="BA33">
        <f>((0.035/0.1)*100)</f>
        <v>35</v>
      </c>
      <c r="BB33">
        <f>((0.04/0.11)*100)</f>
        <v>36.363636363636367</v>
      </c>
      <c r="BC33">
        <f>((0.035/0.095)*100)</f>
        <v>36.842105263157897</v>
      </c>
      <c r="BD33">
        <f>((0.04/0.1)*100)</f>
        <v>40</v>
      </c>
      <c r="BF33">
        <f>ABS($B$33-$D$33)</f>
        <v>2.9399519999999999</v>
      </c>
      <c r="BG33">
        <f>ABS($F$33-$H$33)</f>
        <v>3.0861450000000001</v>
      </c>
      <c r="BL33">
        <f>SQRT((ABS($A$33-$E$34)^2+(ABS($B$33-$F$34)^2)))</f>
        <v>3.1174211768950895</v>
      </c>
      <c r="BM33">
        <f>SQRT((ABS($C$33-$G$33)^2+(ABS($D$33-$H$33)^2)))</f>
        <v>0.83397205317804046</v>
      </c>
      <c r="BO33">
        <f>SQRT((ABS($A$33-$G$34)^2+(ABS($B$33-$H$34)^2)))</f>
        <v>3.4838453811605934</v>
      </c>
      <c r="BP33">
        <f>SQRT((ABS($C$33-$E$33)^2+(ABS($D$33-$F$33)^2)))</f>
        <v>2.3179772736280193</v>
      </c>
      <c r="BR33">
        <f>DEGREES(ACOS((27.1665344800701^2+26.5004590675397^2-3.21177279877905^2)/(2*27.1665344800701*26.5004590675397)))</f>
        <v>6.7131453300345907</v>
      </c>
      <c r="BS33">
        <f>DEGREES(ACOS((3.879166250501^2+28.1909139757915^2-27.1665344800701^2)/(2*3.879166250501*28.1909139757915)))</f>
        <v>70.847963928493385</v>
      </c>
      <c r="BU33">
        <v>13</v>
      </c>
      <c r="BV33">
        <v>12</v>
      </c>
      <c r="BW33">
        <v>5</v>
      </c>
      <c r="BX33">
        <v>6</v>
      </c>
      <c r="BY33">
        <v>14</v>
      </c>
      <c r="BZ33">
        <v>12</v>
      </c>
      <c r="CA33">
        <v>7</v>
      </c>
      <c r="CB33">
        <v>6</v>
      </c>
      <c r="CC33">
        <v>12</v>
      </c>
      <c r="CD33">
        <v>5</v>
      </c>
      <c r="CE33">
        <v>7</v>
      </c>
      <c r="CF33">
        <v>11</v>
      </c>
      <c r="CG33">
        <v>12</v>
      </c>
      <c r="CH33">
        <v>5</v>
      </c>
      <c r="CI33">
        <v>6</v>
      </c>
      <c r="CJ33">
        <v>11</v>
      </c>
      <c r="CL33">
        <v>7</v>
      </c>
      <c r="CM33">
        <v>5</v>
      </c>
      <c r="CN33">
        <v>0</v>
      </c>
      <c r="CO33">
        <v>0</v>
      </c>
      <c r="CP33">
        <v>8</v>
      </c>
      <c r="CQ33">
        <v>4</v>
      </c>
      <c r="CR33">
        <v>0</v>
      </c>
      <c r="CS33">
        <v>0</v>
      </c>
      <c r="CT33">
        <v>7</v>
      </c>
      <c r="CU33">
        <v>0</v>
      </c>
      <c r="CV33">
        <v>0</v>
      </c>
      <c r="CW33">
        <v>7</v>
      </c>
      <c r="CX33">
        <v>8</v>
      </c>
      <c r="CY33">
        <v>0</v>
      </c>
      <c r="CZ33">
        <v>0</v>
      </c>
      <c r="DA33">
        <v>7</v>
      </c>
      <c r="DC33">
        <f>((12/13)*100)</f>
        <v>92.307692307692307</v>
      </c>
      <c r="DD33">
        <f>((5/13)*100)</f>
        <v>38.461538461538467</v>
      </c>
      <c r="DE33">
        <f>((6/13)*100)</f>
        <v>46.153846153846153</v>
      </c>
      <c r="DF33">
        <f>((12/14)*100)</f>
        <v>85.714285714285708</v>
      </c>
      <c r="DG33">
        <f>((7/14)*100)</f>
        <v>50</v>
      </c>
      <c r="DH33">
        <f>((6/14)*100)</f>
        <v>42.857142857142854</v>
      </c>
      <c r="DI33">
        <f>((5/12)*100)</f>
        <v>41.666666666666671</v>
      </c>
      <c r="DJ33">
        <f>((7/12)*100)</f>
        <v>58.333333333333336</v>
      </c>
      <c r="DK33">
        <f>((11/12)*100)</f>
        <v>91.666666666666657</v>
      </c>
      <c r="DL33">
        <f>((5/12)*100)</f>
        <v>41.666666666666671</v>
      </c>
      <c r="DM33">
        <f>((6/12)*100)</f>
        <v>50</v>
      </c>
      <c r="DN33">
        <f>((11/12)*100)</f>
        <v>91.666666666666657</v>
      </c>
      <c r="DP33">
        <f>((5/7)*100)</f>
        <v>71.428571428571431</v>
      </c>
      <c r="DQ33">
        <f>((0/7)*100)</f>
        <v>0</v>
      </c>
      <c r="DR33">
        <f>((0/7)*100)</f>
        <v>0</v>
      </c>
      <c r="DS33">
        <f>((4/8)*100)</f>
        <v>50</v>
      </c>
      <c r="DT33">
        <f>((0/8)*100)</f>
        <v>0</v>
      </c>
      <c r="DU33">
        <f>((0/8)*100)</f>
        <v>0</v>
      </c>
      <c r="DV33">
        <f>((0/7)*100)</f>
        <v>0</v>
      </c>
      <c r="DW33">
        <f>((0/7)*100)</f>
        <v>0</v>
      </c>
      <c r="DX33">
        <f>((7/7)*100)</f>
        <v>100</v>
      </c>
      <c r="DY33">
        <f>((0/8)*100)</f>
        <v>0</v>
      </c>
      <c r="DZ33">
        <f>((0/8)*100)</f>
        <v>0</v>
      </c>
      <c r="EA33">
        <f>((7/8)*100)</f>
        <v>87.5</v>
      </c>
    </row>
    <row r="34" spans="1:131" x14ac:dyDescent="0.25">
      <c r="A34">
        <v>118.38926500000001</v>
      </c>
      <c r="B34">
        <v>6.6241719999999997</v>
      </c>
      <c r="C34">
        <v>90.636396000000005</v>
      </c>
      <c r="D34">
        <v>5.472359</v>
      </c>
      <c r="E34">
        <v>90.163454000000002</v>
      </c>
      <c r="F34">
        <v>8.8236360000000005</v>
      </c>
      <c r="G34">
        <v>90.80628200000001</v>
      </c>
      <c r="H34">
        <v>4.7819279999999997</v>
      </c>
      <c r="K34">
        <f>(13/200)</f>
        <v>6.5000000000000002E-2</v>
      </c>
      <c r="L34">
        <f>(14/200)</f>
        <v>7.0000000000000007E-2</v>
      </c>
      <c r="M34">
        <f>(15/200)</f>
        <v>7.4999999999999997E-2</v>
      </c>
      <c r="N34">
        <f>(15/200)</f>
        <v>7.4999999999999997E-2</v>
      </c>
      <c r="P34">
        <f>(6/200)</f>
        <v>0.03</v>
      </c>
      <c r="Q34">
        <f>(6/200)</f>
        <v>0.03</v>
      </c>
      <c r="R34">
        <f>(8/200)</f>
        <v>0.04</v>
      </c>
      <c r="S34">
        <f>(7/200)</f>
        <v>3.5000000000000003E-2</v>
      </c>
      <c r="U34">
        <f>0.065+0.03</f>
        <v>9.5000000000000001E-2</v>
      </c>
      <c r="V34">
        <f>0.07+0.03</f>
        <v>0.1</v>
      </c>
      <c r="W34">
        <f>0.075+0.04</f>
        <v>0.11499999999999999</v>
      </c>
      <c r="X34">
        <f>0.075+0.035</f>
        <v>0.11</v>
      </c>
      <c r="Z34">
        <f>SQRT((ABS($A$35-$A$34)^2+(ABS($B$35-$B$34)^2)))</f>
        <v>37.283455315603163</v>
      </c>
      <c r="AA34">
        <f>SQRT((ABS($C$35-$C$34)^2+(ABS($D$35-$D$34)^2)))</f>
        <v>31.162131164131392</v>
      </c>
      <c r="AB34">
        <f>SQRT((ABS($E$35-$E$34)^2+(ABS($F$35-$F$34)^2)))</f>
        <v>34.423894927634869</v>
      </c>
      <c r="AC34">
        <f>SQRT((ABS($G$35-$G$34)^2+(ABS($H$35-$H$34)^2)))</f>
        <v>33.223153954547023</v>
      </c>
      <c r="AJ34">
        <f>1/0.095</f>
        <v>10.526315789473685</v>
      </c>
      <c r="AK34">
        <f>1/0.1</f>
        <v>10</v>
      </c>
      <c r="AL34">
        <f>1/0.115</f>
        <v>8.695652173913043</v>
      </c>
      <c r="AM34">
        <f>1/0.11</f>
        <v>9.0909090909090917</v>
      </c>
      <c r="AO34">
        <f t="shared" si="16"/>
        <v>392.45742437477014</v>
      </c>
      <c r="AP34">
        <f t="shared" si="17"/>
        <v>311.62131164131392</v>
      </c>
      <c r="AQ34">
        <f t="shared" si="18"/>
        <v>299.33821676204235</v>
      </c>
      <c r="AR34">
        <f t="shared" si="19"/>
        <v>302.02867231406384</v>
      </c>
      <c r="AV34">
        <f>((0.065/0.095)*100)</f>
        <v>68.421052631578945</v>
      </c>
      <c r="AW34">
        <f>((0.07/0.1)*100)</f>
        <v>70</v>
      </c>
      <c r="AX34">
        <f>((0.075/0.115)*100)</f>
        <v>65.217391304347814</v>
      </c>
      <c r="AY34">
        <f>((0.075/0.11)*100)</f>
        <v>68.181818181818173</v>
      </c>
      <c r="BA34">
        <f>((0.03/0.095)*100)</f>
        <v>31.578947368421051</v>
      </c>
      <c r="BB34">
        <f>((0.03/0.1)*100)</f>
        <v>30</v>
      </c>
      <c r="BC34">
        <f>((0.04/0.115)*100)</f>
        <v>34.782608695652172</v>
      </c>
      <c r="BD34">
        <f>((0.035/0.11)*100)</f>
        <v>31.818181818181824</v>
      </c>
      <c r="BF34">
        <f>ABS($B$34-$D$34)</f>
        <v>1.1518129999999998</v>
      </c>
      <c r="BG34">
        <f>ABS($F$34-$H$34)</f>
        <v>4.0417080000000007</v>
      </c>
      <c r="BL34">
        <f>SQRT((ABS($A$34-$E$35)^2+(ABS($B$34-$F$35)^2)))</f>
        <v>6.3593160312550925</v>
      </c>
      <c r="BM34">
        <f>SQRT((ABS($C$34-$G$34)^2+(ABS($D$34-$H$34)^2)))</f>
        <v>0.71102476662701575</v>
      </c>
      <c r="BO34">
        <f>SQRT((ABS($A$34-$G$35)^2+(ABS($B$34-$H$35)^2)))</f>
        <v>6.0918115208835939</v>
      </c>
      <c r="BP34">
        <f>SQRT((ABS($C$34-$E$34)^2+(ABS($D$34-$F$34)^2)))</f>
        <v>3.3844839586106783</v>
      </c>
      <c r="BR34">
        <f>DEGREES(ACOS((41.494496310936^2+41.8710559309494^2-3.5526448298745^2)/(2*41.494496310936*41.8710559309494)))</f>
        <v>4.8573441593501503</v>
      </c>
      <c r="BS34">
        <f>DEGREES(ACOS((29.2364615282856^2+29.8155180403076^2-4.17882699801045^2)/(2*29.2364615282856*29.8155180403076)))</f>
        <v>8.0378434526977536</v>
      </c>
      <c r="BU34">
        <v>13</v>
      </c>
      <c r="BV34">
        <v>11</v>
      </c>
      <c r="BW34">
        <v>7</v>
      </c>
      <c r="BX34">
        <v>7</v>
      </c>
      <c r="BY34">
        <v>14</v>
      </c>
      <c r="BZ34">
        <v>12</v>
      </c>
      <c r="CA34">
        <v>7</v>
      </c>
      <c r="CB34">
        <v>7</v>
      </c>
      <c r="CC34">
        <v>15</v>
      </c>
      <c r="CD34">
        <v>9</v>
      </c>
      <c r="CE34">
        <v>9</v>
      </c>
      <c r="CF34">
        <v>15</v>
      </c>
      <c r="CG34">
        <v>15</v>
      </c>
      <c r="CH34">
        <v>9</v>
      </c>
      <c r="CI34">
        <v>9</v>
      </c>
      <c r="CJ34">
        <v>15</v>
      </c>
      <c r="CL34">
        <v>6</v>
      </c>
      <c r="CM34">
        <v>4</v>
      </c>
      <c r="CN34">
        <v>0</v>
      </c>
      <c r="CO34">
        <v>0</v>
      </c>
      <c r="CP34">
        <v>6</v>
      </c>
      <c r="CQ34">
        <v>5</v>
      </c>
      <c r="CR34">
        <v>1</v>
      </c>
      <c r="CS34">
        <v>0</v>
      </c>
      <c r="CT34">
        <v>8</v>
      </c>
      <c r="CU34">
        <v>0</v>
      </c>
      <c r="CV34">
        <v>1</v>
      </c>
      <c r="CW34">
        <v>7</v>
      </c>
      <c r="CX34">
        <v>7</v>
      </c>
      <c r="CY34">
        <v>0</v>
      </c>
      <c r="CZ34">
        <v>0</v>
      </c>
      <c r="DA34">
        <v>7</v>
      </c>
      <c r="DC34">
        <f>((11/13)*100)</f>
        <v>84.615384615384613</v>
      </c>
      <c r="DD34">
        <f>((7/13)*100)</f>
        <v>53.846153846153847</v>
      </c>
      <c r="DE34">
        <f>((7/13)*100)</f>
        <v>53.846153846153847</v>
      </c>
      <c r="DF34">
        <f>((12/14)*100)</f>
        <v>85.714285714285708</v>
      </c>
      <c r="DG34">
        <f>((7/14)*100)</f>
        <v>50</v>
      </c>
      <c r="DH34">
        <f>((7/14)*100)</f>
        <v>50</v>
      </c>
      <c r="DI34">
        <f>((9/15)*100)</f>
        <v>60</v>
      </c>
      <c r="DJ34">
        <f>((9/15)*100)</f>
        <v>60</v>
      </c>
      <c r="DK34">
        <f>((15/15)*100)</f>
        <v>100</v>
      </c>
      <c r="DL34">
        <f>((9/15)*100)</f>
        <v>60</v>
      </c>
      <c r="DM34">
        <f>((9/15)*100)</f>
        <v>60</v>
      </c>
      <c r="DN34">
        <f>((15/15)*100)</f>
        <v>100</v>
      </c>
      <c r="DP34">
        <f>((4/6)*100)</f>
        <v>66.666666666666657</v>
      </c>
      <c r="DQ34">
        <f t="shared" ref="DQ34:DR37" si="20">((0/6)*100)</f>
        <v>0</v>
      </c>
      <c r="DR34">
        <f t="shared" si="20"/>
        <v>0</v>
      </c>
      <c r="DS34">
        <f>((5/6)*100)</f>
        <v>83.333333333333343</v>
      </c>
      <c r="DT34">
        <f>((1/6)*100)</f>
        <v>16.666666666666664</v>
      </c>
      <c r="DU34">
        <f>((0/6)*100)</f>
        <v>0</v>
      </c>
      <c r="DV34">
        <f>((0/8)*100)</f>
        <v>0</v>
      </c>
      <c r="DW34">
        <f>((1/8)*100)</f>
        <v>12.5</v>
      </c>
      <c r="DX34">
        <f>((7/8)*100)</f>
        <v>87.5</v>
      </c>
      <c r="DY34">
        <f>((0/7)*100)</f>
        <v>0</v>
      </c>
      <c r="DZ34">
        <f>((0/7)*100)</f>
        <v>0</v>
      </c>
      <c r="EA34">
        <f>((7/7)*100)</f>
        <v>100</v>
      </c>
    </row>
    <row r="35" spans="1:131" x14ac:dyDescent="0.25">
      <c r="A35">
        <v>155.67086899999998</v>
      </c>
      <c r="B35">
        <v>6.9957140000000004</v>
      </c>
      <c r="C35">
        <v>121.795748</v>
      </c>
      <c r="D35">
        <v>5.056184</v>
      </c>
      <c r="E35">
        <v>124.57934800000001</v>
      </c>
      <c r="F35">
        <v>8.0814889999999995</v>
      </c>
      <c r="G35">
        <v>124.02614400000002</v>
      </c>
      <c r="H35">
        <v>4.3142449999999997</v>
      </c>
      <c r="K35">
        <f>(17/200)</f>
        <v>8.5000000000000006E-2</v>
      </c>
      <c r="L35">
        <f>(14/200)</f>
        <v>7.0000000000000007E-2</v>
      </c>
      <c r="M35">
        <f>(12/200)</f>
        <v>0.06</v>
      </c>
      <c r="N35">
        <f>(12/200)</f>
        <v>0.06</v>
      </c>
      <c r="P35">
        <f>(6/200)</f>
        <v>0.03</v>
      </c>
      <c r="Q35">
        <f>(6/200)</f>
        <v>0.03</v>
      </c>
      <c r="R35">
        <f>(6/200)</f>
        <v>0.03</v>
      </c>
      <c r="S35">
        <f>(6/200)</f>
        <v>0.03</v>
      </c>
      <c r="U35">
        <f>0.085+0.03</f>
        <v>0.115</v>
      </c>
      <c r="V35">
        <f>0.07+0.03</f>
        <v>0.1</v>
      </c>
      <c r="W35">
        <f>0.06+0.03</f>
        <v>0.09</v>
      </c>
      <c r="X35">
        <f>0.06+0.03</f>
        <v>0.09</v>
      </c>
      <c r="Z35">
        <f>SQRT((ABS($A$36-$A$35)^2+(ABS($B$36-$B$35)^2)))</f>
        <v>33.410424403671293</v>
      </c>
      <c r="AA35">
        <f>SQRT((ABS($C$36-$C$35)^2+(ABS($D$36-$D$35)^2)))</f>
        <v>36.127370293062086</v>
      </c>
      <c r="AB35">
        <f>SQRT((ABS($E$36-$E$35)^2+(ABS($F$36-$F$35)^2)))</f>
        <v>34.357337189970615</v>
      </c>
      <c r="AC35">
        <f>SQRT((ABS($G$36-$G$35)^2+(ABS($H$36-$H$35)^2)))</f>
        <v>34.01439087500632</v>
      </c>
      <c r="AJ35">
        <f>1/0.115</f>
        <v>8.695652173913043</v>
      </c>
      <c r="AK35">
        <f>1/0.1</f>
        <v>10</v>
      </c>
      <c r="AL35">
        <f>1/0.09</f>
        <v>11.111111111111111</v>
      </c>
      <c r="AM35">
        <f>1/0.09</f>
        <v>11.111111111111111</v>
      </c>
      <c r="AO35">
        <f t="shared" si="16"/>
        <v>290.52542959714168</v>
      </c>
      <c r="AP35">
        <f t="shared" si="17"/>
        <v>361.27370293062086</v>
      </c>
      <c r="AQ35">
        <f t="shared" si="18"/>
        <v>381.74819099967351</v>
      </c>
      <c r="AR35">
        <f t="shared" si="19"/>
        <v>377.93767638895912</v>
      </c>
      <c r="AV35">
        <f>((0.085/0.115)*100)</f>
        <v>73.913043478260875</v>
      </c>
      <c r="AW35">
        <f>((0.07/0.1)*100)</f>
        <v>70</v>
      </c>
      <c r="AX35">
        <f>((0.06/0.09)*100)</f>
        <v>66.666666666666657</v>
      </c>
      <c r="AY35">
        <f>((0.06/0.09)*100)</f>
        <v>66.666666666666657</v>
      </c>
      <c r="BA35">
        <f>((0.03/0.115)*100)</f>
        <v>26.086956521739129</v>
      </c>
      <c r="BB35">
        <f>((0.03/0.1)*100)</f>
        <v>30</v>
      </c>
      <c r="BC35">
        <f>((0.03/0.09)*100)</f>
        <v>33.333333333333329</v>
      </c>
      <c r="BD35">
        <f>((0.03/0.09)*100)</f>
        <v>33.333333333333329</v>
      </c>
      <c r="BF35">
        <f>ABS($B$35-$D$35)</f>
        <v>1.9395300000000004</v>
      </c>
      <c r="BG35">
        <f>ABS($F$35-$H$35)</f>
        <v>3.7672439999999998</v>
      </c>
      <c r="BL35">
        <f>SQRT((ABS($A$35-$E$36)^2+(ABS($B$35-$F$36)^2)))</f>
        <v>3.4427199073407335</v>
      </c>
      <c r="BM35">
        <f>SQRT((ABS($C$35-$G$35)^2+(ABS($D$35-$H$35)^2)))</f>
        <v>2.3505615917344218</v>
      </c>
      <c r="BO35">
        <f>SQRT((ABS($A$35-$G$36)^2+(ABS($B$35-$H$36)^2)))</f>
        <v>2.9396974967367151</v>
      </c>
      <c r="BP35">
        <f>SQRT((ABS($C$35-$E$35)^2+(ABS($D$35-$F$35)^2)))</f>
        <v>4.1110703354509806</v>
      </c>
      <c r="BR35">
        <f>DEGREES(ACOS((30.3709719674567^2+29.7373312006595^2-3.61469400642226^2)/(2*30.3709719674567*29.7373312006595)))</f>
        <v>6.7887622282382205</v>
      </c>
      <c r="BS35">
        <f>DEGREES(ACOS((31.874005747847^2+30.9592751341555^2-3.13785221160669^2)/(2*31.874005747847*30.9592751341555)))</f>
        <v>5.4767362439061635</v>
      </c>
      <c r="BU35">
        <v>17</v>
      </c>
      <c r="BV35">
        <v>15</v>
      </c>
      <c r="BW35">
        <v>11</v>
      </c>
      <c r="BX35">
        <v>11</v>
      </c>
      <c r="BY35">
        <v>14</v>
      </c>
      <c r="BZ35">
        <v>11</v>
      </c>
      <c r="CA35">
        <v>8</v>
      </c>
      <c r="CB35">
        <v>8</v>
      </c>
      <c r="CC35">
        <v>12</v>
      </c>
      <c r="CD35">
        <v>6</v>
      </c>
      <c r="CE35">
        <v>7</v>
      </c>
      <c r="CF35">
        <v>12</v>
      </c>
      <c r="CG35">
        <v>12</v>
      </c>
      <c r="CH35">
        <v>6</v>
      </c>
      <c r="CI35">
        <v>7</v>
      </c>
      <c r="CJ35">
        <v>12</v>
      </c>
      <c r="CL35">
        <v>6</v>
      </c>
      <c r="CM35">
        <v>3</v>
      </c>
      <c r="CN35">
        <v>0</v>
      </c>
      <c r="CO35">
        <v>0</v>
      </c>
      <c r="CP35">
        <v>6</v>
      </c>
      <c r="CQ35">
        <v>4</v>
      </c>
      <c r="CR35">
        <v>0</v>
      </c>
      <c r="CS35">
        <v>0</v>
      </c>
      <c r="CT35">
        <v>6</v>
      </c>
      <c r="CU35">
        <v>0</v>
      </c>
      <c r="CV35">
        <v>0</v>
      </c>
      <c r="CW35">
        <v>6</v>
      </c>
      <c r="CX35">
        <v>6</v>
      </c>
      <c r="CY35">
        <v>0</v>
      </c>
      <c r="CZ35">
        <v>0</v>
      </c>
      <c r="DA35">
        <v>6</v>
      </c>
      <c r="DC35">
        <f>((15/17)*100)</f>
        <v>88.235294117647058</v>
      </c>
      <c r="DD35">
        <f>((11/17)*100)</f>
        <v>64.705882352941174</v>
      </c>
      <c r="DE35">
        <f>((11/17)*100)</f>
        <v>64.705882352941174</v>
      </c>
      <c r="DF35">
        <f>((11/14)*100)</f>
        <v>78.571428571428569</v>
      </c>
      <c r="DG35">
        <f>((8/14)*100)</f>
        <v>57.142857142857139</v>
      </c>
      <c r="DH35">
        <f>((8/14)*100)</f>
        <v>57.142857142857139</v>
      </c>
      <c r="DI35">
        <f>((6/12)*100)</f>
        <v>50</v>
      </c>
      <c r="DJ35">
        <f>((7/12)*100)</f>
        <v>58.333333333333336</v>
      </c>
      <c r="DK35">
        <f>((12/12)*100)</f>
        <v>100</v>
      </c>
      <c r="DL35">
        <f>((6/12)*100)</f>
        <v>50</v>
      </c>
      <c r="DM35">
        <f>((7/12)*100)</f>
        <v>58.333333333333336</v>
      </c>
      <c r="DN35">
        <f>((12/12)*100)</f>
        <v>100</v>
      </c>
      <c r="DP35">
        <f>((3/6)*100)</f>
        <v>50</v>
      </c>
      <c r="DQ35">
        <f t="shared" si="20"/>
        <v>0</v>
      </c>
      <c r="DR35">
        <f t="shared" si="20"/>
        <v>0</v>
      </c>
      <c r="DS35">
        <f>((4/6)*100)</f>
        <v>66.666666666666657</v>
      </c>
      <c r="DT35">
        <f>((0/6)*100)</f>
        <v>0</v>
      </c>
      <c r="DU35">
        <f>((0/6)*100)</f>
        <v>0</v>
      </c>
      <c r="DV35">
        <f>((0/6)*100)</f>
        <v>0</v>
      </c>
      <c r="DW35">
        <f>((0/6)*100)</f>
        <v>0</v>
      </c>
      <c r="DX35">
        <f>((6/6)*100)</f>
        <v>100</v>
      </c>
      <c r="DY35">
        <f>((0/6)*100)</f>
        <v>0</v>
      </c>
      <c r="DZ35">
        <f>((0/6)*100)</f>
        <v>0</v>
      </c>
      <c r="EA35">
        <f>((6/6)*100)</f>
        <v>100</v>
      </c>
    </row>
    <row r="36" spans="1:131" x14ac:dyDescent="0.25">
      <c r="A36">
        <v>189.081176</v>
      </c>
      <c r="B36">
        <v>7.0842859999999996</v>
      </c>
      <c r="C36">
        <v>157.91989899999999</v>
      </c>
      <c r="D36">
        <v>5.5384690000000001</v>
      </c>
      <c r="E36">
        <v>158.93668500000001</v>
      </c>
      <c r="F36">
        <v>8.0851019999999991</v>
      </c>
      <c r="G36">
        <v>158.027961</v>
      </c>
      <c r="H36">
        <v>5.2390299999999996</v>
      </c>
      <c r="K36">
        <f>(13/200)</f>
        <v>6.5000000000000002E-2</v>
      </c>
      <c r="L36">
        <f>(17/200)</f>
        <v>8.5000000000000006E-2</v>
      </c>
      <c r="M36">
        <f>(17/200)</f>
        <v>8.5000000000000006E-2</v>
      </c>
      <c r="N36">
        <f>(16/200)</f>
        <v>0.08</v>
      </c>
      <c r="P36">
        <f>(6/200)</f>
        <v>0.03</v>
      </c>
      <c r="Q36">
        <f>(5/200)</f>
        <v>2.5000000000000001E-2</v>
      </c>
      <c r="R36">
        <f>(6/200)</f>
        <v>0.03</v>
      </c>
      <c r="S36">
        <f>(6/200)</f>
        <v>0.03</v>
      </c>
      <c r="U36">
        <f>0.065+0.03</f>
        <v>9.5000000000000001E-2</v>
      </c>
      <c r="V36">
        <f>0.085+0.025</f>
        <v>0.11000000000000001</v>
      </c>
      <c r="W36">
        <f>0.085+0.03</f>
        <v>0.115</v>
      </c>
      <c r="X36">
        <f>0.08+0.03</f>
        <v>0.11</v>
      </c>
      <c r="Z36">
        <f>SQRT((ABS($A$37-$A$36)^2+(ABS($B$37-$B$36)^2)))</f>
        <v>29.224142609586647</v>
      </c>
      <c r="AA36">
        <f>SQRT((ABS($C$37-$C$36)^2+(ABS($D$37-$D$36)^2)))</f>
        <v>34.743318812230626</v>
      </c>
      <c r="AB36">
        <f>SQRT((ABS($E$37-$E$36)^2+(ABS($F$37-$F$36)^2)))</f>
        <v>35.434356058057894</v>
      </c>
      <c r="AC36">
        <f>SQRT((ABS($G$37-$G$36)^2+(ABS($H$37-$H$36)^2)))</f>
        <v>36.518038162344538</v>
      </c>
      <c r="AJ36">
        <f>1/0.095</f>
        <v>10.526315789473685</v>
      </c>
      <c r="AK36">
        <f>1/0.11</f>
        <v>9.0909090909090917</v>
      </c>
      <c r="AL36">
        <f>1/0.115</f>
        <v>8.695652173913043</v>
      </c>
      <c r="AM36">
        <f>1/0.11</f>
        <v>9.0909090909090917</v>
      </c>
      <c r="AO36">
        <f t="shared" si="16"/>
        <v>307.62255378512259</v>
      </c>
      <c r="AP36">
        <f t="shared" si="17"/>
        <v>315.84835283846019</v>
      </c>
      <c r="AQ36">
        <f t="shared" si="18"/>
        <v>308.12483528745992</v>
      </c>
      <c r="AR36">
        <f t="shared" si="19"/>
        <v>331.98216511222307</v>
      </c>
      <c r="AV36">
        <f>((0.065/0.095)*100)</f>
        <v>68.421052631578945</v>
      </c>
      <c r="AW36">
        <f>((0.085/0.11)*100)</f>
        <v>77.27272727272728</v>
      </c>
      <c r="AX36">
        <f>((0.085/0.115)*100)</f>
        <v>73.913043478260875</v>
      </c>
      <c r="AY36">
        <f>((0.08/0.11)*100)</f>
        <v>72.727272727272734</v>
      </c>
      <c r="BA36">
        <f>((0.03/0.095)*100)</f>
        <v>31.578947368421051</v>
      </c>
      <c r="BB36">
        <f>((0.025/0.11)*100)</f>
        <v>22.72727272727273</v>
      </c>
      <c r="BC36">
        <f>((0.03/0.115)*100)</f>
        <v>26.086956521739129</v>
      </c>
      <c r="BD36">
        <f>((0.03/0.11)*100)</f>
        <v>27.27272727272727</v>
      </c>
      <c r="BF36">
        <f>ABS($B$36-$D$36)</f>
        <v>1.5458169999999996</v>
      </c>
      <c r="BG36">
        <f>ABS($F$36-$H$36)</f>
        <v>2.8460719999999995</v>
      </c>
      <c r="BL36">
        <f>SQRT((ABS($A$36-$E$37)^2+(ABS($B$36-$F$37)^2)))</f>
        <v>5.3183763072050452</v>
      </c>
      <c r="BM36">
        <f>SQRT((ABS($C$36-$G$36)^2+(ABS($D$36-$H$36)^2)))</f>
        <v>0.31834118578186549</v>
      </c>
      <c r="BO36">
        <f>SQRT((ABS($A$36-$G$37)^2+(ABS($B$36-$H$37)^2)))</f>
        <v>6.1572349081159068</v>
      </c>
      <c r="BP36">
        <f>SQRT((ABS($C$36-$E$36)^2+(ABS($D$36-$F$36)^2)))</f>
        <v>2.7421147690213563</v>
      </c>
      <c r="BU36">
        <v>13</v>
      </c>
      <c r="BV36">
        <v>11</v>
      </c>
      <c r="BW36">
        <v>8</v>
      </c>
      <c r="BX36">
        <v>6</v>
      </c>
      <c r="BY36">
        <v>17</v>
      </c>
      <c r="BZ36">
        <v>15</v>
      </c>
      <c r="CA36">
        <v>11</v>
      </c>
      <c r="CB36">
        <v>11</v>
      </c>
      <c r="CC36">
        <v>17</v>
      </c>
      <c r="CD36">
        <v>11</v>
      </c>
      <c r="CE36">
        <v>11</v>
      </c>
      <c r="CF36">
        <v>16</v>
      </c>
      <c r="CG36">
        <v>16</v>
      </c>
      <c r="CH36">
        <v>10</v>
      </c>
      <c r="CI36">
        <v>10</v>
      </c>
      <c r="CJ36">
        <v>16</v>
      </c>
      <c r="CL36">
        <v>6</v>
      </c>
      <c r="CM36">
        <v>4</v>
      </c>
      <c r="CN36">
        <v>0</v>
      </c>
      <c r="CO36">
        <v>0</v>
      </c>
      <c r="CP36">
        <v>5</v>
      </c>
      <c r="CQ36">
        <v>3</v>
      </c>
      <c r="CR36">
        <v>0</v>
      </c>
      <c r="CS36">
        <v>0</v>
      </c>
      <c r="CT36">
        <v>6</v>
      </c>
      <c r="CU36">
        <v>0</v>
      </c>
      <c r="CV36">
        <v>0</v>
      </c>
      <c r="CW36">
        <v>6</v>
      </c>
      <c r="CX36">
        <v>6</v>
      </c>
      <c r="CY36">
        <v>0</v>
      </c>
      <c r="CZ36">
        <v>0</v>
      </c>
      <c r="DA36">
        <v>6</v>
      </c>
      <c r="DC36">
        <f>((11/13)*100)</f>
        <v>84.615384615384613</v>
      </c>
      <c r="DD36">
        <f>((8/13)*100)</f>
        <v>61.53846153846154</v>
      </c>
      <c r="DE36">
        <f>((6/13)*100)</f>
        <v>46.153846153846153</v>
      </c>
      <c r="DF36">
        <f>((15/17)*100)</f>
        <v>88.235294117647058</v>
      </c>
      <c r="DG36">
        <f>((11/17)*100)</f>
        <v>64.705882352941174</v>
      </c>
      <c r="DH36">
        <f>((11/17)*100)</f>
        <v>64.705882352941174</v>
      </c>
      <c r="DI36">
        <f>((11/17)*100)</f>
        <v>64.705882352941174</v>
      </c>
      <c r="DJ36">
        <f>((11/17)*100)</f>
        <v>64.705882352941174</v>
      </c>
      <c r="DK36">
        <f>((16/17)*100)</f>
        <v>94.117647058823522</v>
      </c>
      <c r="DL36">
        <f>((10/16)*100)</f>
        <v>62.5</v>
      </c>
      <c r="DM36">
        <f>((10/16)*100)</f>
        <v>62.5</v>
      </c>
      <c r="DN36">
        <f>((16/16)*100)</f>
        <v>100</v>
      </c>
      <c r="DP36">
        <f>((4/6)*100)</f>
        <v>66.666666666666657</v>
      </c>
      <c r="DQ36">
        <f t="shared" si="20"/>
        <v>0</v>
      </c>
      <c r="DR36">
        <f t="shared" si="20"/>
        <v>0</v>
      </c>
      <c r="DS36">
        <f>((3/5)*100)</f>
        <v>60</v>
      </c>
      <c r="DT36">
        <f>((0/5)*100)</f>
        <v>0</v>
      </c>
      <c r="DU36">
        <f>((0/5)*100)</f>
        <v>0</v>
      </c>
      <c r="DV36">
        <f>((0/6)*100)</f>
        <v>0</v>
      </c>
      <c r="DW36">
        <f>((0/6)*100)</f>
        <v>0</v>
      </c>
      <c r="DX36">
        <f>((6/6)*100)</f>
        <v>100</v>
      </c>
      <c r="DY36">
        <f>((0/6)*100)</f>
        <v>0</v>
      </c>
      <c r="DZ36">
        <f>((0/6)*100)</f>
        <v>0</v>
      </c>
      <c r="EA36">
        <f>((6/6)*100)</f>
        <v>100</v>
      </c>
    </row>
    <row r="37" spans="1:131" x14ac:dyDescent="0.25">
      <c r="A37">
        <v>218.300209</v>
      </c>
      <c r="B37">
        <v>6.5378230000000004</v>
      </c>
      <c r="C37">
        <v>192.66321500000001</v>
      </c>
      <c r="D37">
        <v>5.5244900000000001</v>
      </c>
      <c r="E37">
        <v>194.368472</v>
      </c>
      <c r="F37">
        <v>7.6584180000000002</v>
      </c>
      <c r="G37">
        <v>194.53178700000001</v>
      </c>
      <c r="H37">
        <v>4.2203059999999999</v>
      </c>
      <c r="K37">
        <f>(14/200)</f>
        <v>7.0000000000000007E-2</v>
      </c>
      <c r="L37">
        <f>(13/200)</f>
        <v>6.5000000000000002E-2</v>
      </c>
      <c r="M37">
        <f>(14/200)</f>
        <v>7.0000000000000007E-2</v>
      </c>
      <c r="N37">
        <f>(14/200)</f>
        <v>7.0000000000000007E-2</v>
      </c>
      <c r="P37">
        <f>(6/200)</f>
        <v>0.03</v>
      </c>
      <c r="Q37">
        <f>(6/200)</f>
        <v>0.03</v>
      </c>
      <c r="R37">
        <f>(5/200)</f>
        <v>2.5000000000000001E-2</v>
      </c>
      <c r="S37">
        <f>(7/200)</f>
        <v>3.5000000000000003E-2</v>
      </c>
      <c r="U37">
        <f>0.07+0.03</f>
        <v>0.1</v>
      </c>
      <c r="V37">
        <f>0.065+0.03</f>
        <v>9.5000000000000001E-2</v>
      </c>
      <c r="W37">
        <f>0.07+0.025</f>
        <v>9.5000000000000001E-2</v>
      </c>
      <c r="X37">
        <f>0.07+0.035</f>
        <v>0.10500000000000001</v>
      </c>
      <c r="Z37">
        <f>SQRT((ABS($A$38-$A$37)^2+(ABS($B$38-$B$37)^2)))</f>
        <v>29.960673266688282</v>
      </c>
      <c r="AA37">
        <f>SQRT((ABS($C$38-$C$37)^2+(ABS($D$38-$D$37)^2)))</f>
        <v>28.903644542399583</v>
      </c>
      <c r="AB37">
        <f>SQRT((ABS($E$38-$E$37)^2+(ABS($F$38-$F$37)^2)))</f>
        <v>29.479801371031055</v>
      </c>
      <c r="AC37">
        <f>SQRT((ABS($G$38-$G$37)^2+(ABS($H$38-$H$37)^2)))</f>
        <v>29.663039642098333</v>
      </c>
      <c r="AJ37">
        <f>1/0.1</f>
        <v>10</v>
      </c>
      <c r="AK37">
        <f>1/0.095</f>
        <v>10.526315789473685</v>
      </c>
      <c r="AL37">
        <f>1/0.095</f>
        <v>10.526315789473685</v>
      </c>
      <c r="AM37">
        <f>1/0.105</f>
        <v>9.5238095238095237</v>
      </c>
      <c r="AO37">
        <f t="shared" si="16"/>
        <v>299.60673266688281</v>
      </c>
      <c r="AP37">
        <f t="shared" si="17"/>
        <v>304.24888991999563</v>
      </c>
      <c r="AQ37">
        <f t="shared" si="18"/>
        <v>310.31369864243214</v>
      </c>
      <c r="AR37">
        <f t="shared" si="19"/>
        <v>282.50513944855555</v>
      </c>
      <c r="AV37">
        <f>((0.07/0.1)*100)</f>
        <v>70</v>
      </c>
      <c r="AW37">
        <f>((0.065/0.095)*100)</f>
        <v>68.421052631578945</v>
      </c>
      <c r="AX37">
        <f>((0.07/0.095)*100)</f>
        <v>73.684210526315795</v>
      </c>
      <c r="AY37">
        <f>((0.07/0.105)*100)</f>
        <v>66.666666666666671</v>
      </c>
      <c r="BA37">
        <f>((0.03/0.1)*100)</f>
        <v>30</v>
      </c>
      <c r="BB37">
        <f>((0.03/0.095)*100)</f>
        <v>31.578947368421051</v>
      </c>
      <c r="BC37">
        <f>((0.025/0.095)*100)</f>
        <v>26.315789473684209</v>
      </c>
      <c r="BD37">
        <f>((0.035/0.105)*100)</f>
        <v>33.333333333333336</v>
      </c>
      <c r="BF37">
        <f>ABS($B$37-$D$37)</f>
        <v>1.0133330000000003</v>
      </c>
      <c r="BG37">
        <f>ABS($F$37-$H$37)</f>
        <v>3.4381120000000003</v>
      </c>
      <c r="BL37">
        <f>SQRT((ABS($A$37-$E$38)^2+(ABS($B$37-$F$38)^2)))</f>
        <v>5.642717480836775</v>
      </c>
      <c r="BM37">
        <f>SQRT((ABS($C$37-$G$37)^2+(ABS($D$37-$H$37)^2)))</f>
        <v>2.2786963872003665</v>
      </c>
      <c r="BO37">
        <f>SQRT((ABS($A$37-$G$38)^2+(ABS($B$37-$H$38)^2)))</f>
        <v>6.4734286054098256</v>
      </c>
      <c r="BP37">
        <f>SQRT((ABS($C$37-$E$37)^2+(ABS($D$37-$F$37)^2)))</f>
        <v>2.7315838162562325</v>
      </c>
      <c r="BU37">
        <v>14</v>
      </c>
      <c r="BV37">
        <v>11</v>
      </c>
      <c r="BW37">
        <v>6</v>
      </c>
      <c r="BX37">
        <v>6</v>
      </c>
      <c r="BY37">
        <v>13</v>
      </c>
      <c r="BZ37">
        <v>11</v>
      </c>
      <c r="CA37">
        <v>8</v>
      </c>
      <c r="CB37">
        <v>6</v>
      </c>
      <c r="CC37">
        <v>14</v>
      </c>
      <c r="CD37">
        <v>8</v>
      </c>
      <c r="CE37">
        <v>7</v>
      </c>
      <c r="CF37">
        <v>13</v>
      </c>
      <c r="CG37">
        <v>14</v>
      </c>
      <c r="CH37">
        <v>8</v>
      </c>
      <c r="CI37">
        <v>7</v>
      </c>
      <c r="CJ37">
        <v>13</v>
      </c>
      <c r="CL37">
        <v>6</v>
      </c>
      <c r="CM37">
        <v>4</v>
      </c>
      <c r="CN37">
        <v>0</v>
      </c>
      <c r="CO37">
        <v>0</v>
      </c>
      <c r="CP37">
        <v>6</v>
      </c>
      <c r="CQ37">
        <v>4</v>
      </c>
      <c r="CR37">
        <v>0</v>
      </c>
      <c r="CS37">
        <v>0</v>
      </c>
      <c r="CT37">
        <v>5</v>
      </c>
      <c r="CU37">
        <v>0</v>
      </c>
      <c r="CV37">
        <v>0</v>
      </c>
      <c r="CW37">
        <v>5</v>
      </c>
      <c r="CX37">
        <v>7</v>
      </c>
      <c r="CY37">
        <v>0</v>
      </c>
      <c r="CZ37">
        <v>0</v>
      </c>
      <c r="DA37">
        <v>5</v>
      </c>
      <c r="DC37">
        <f>((11/14)*100)</f>
        <v>78.571428571428569</v>
      </c>
      <c r="DD37">
        <f>((6/14)*100)</f>
        <v>42.857142857142854</v>
      </c>
      <c r="DE37">
        <f>((6/14)*100)</f>
        <v>42.857142857142854</v>
      </c>
      <c r="DF37">
        <f>((11/13)*100)</f>
        <v>84.615384615384613</v>
      </c>
      <c r="DG37">
        <f>((8/13)*100)</f>
        <v>61.53846153846154</v>
      </c>
      <c r="DH37">
        <f>((6/13)*100)</f>
        <v>46.153846153846153</v>
      </c>
      <c r="DI37">
        <f>((8/14)*100)</f>
        <v>57.142857142857139</v>
      </c>
      <c r="DJ37">
        <f>((7/14)*100)</f>
        <v>50</v>
      </c>
      <c r="DK37">
        <f>((13/14)*100)</f>
        <v>92.857142857142861</v>
      </c>
      <c r="DL37">
        <f>((8/14)*100)</f>
        <v>57.142857142857139</v>
      </c>
      <c r="DM37">
        <f>((7/14)*100)</f>
        <v>50</v>
      </c>
      <c r="DN37">
        <f>((13/14)*100)</f>
        <v>92.857142857142861</v>
      </c>
      <c r="DP37">
        <f>((4/6)*100)</f>
        <v>66.666666666666657</v>
      </c>
      <c r="DQ37">
        <f t="shared" si="20"/>
        <v>0</v>
      </c>
      <c r="DR37">
        <f t="shared" si="20"/>
        <v>0</v>
      </c>
      <c r="DS37">
        <f>((4/6)*100)</f>
        <v>66.666666666666657</v>
      </c>
      <c r="DT37">
        <f>((0/6)*100)</f>
        <v>0</v>
      </c>
      <c r="DU37">
        <f>((0/6)*100)</f>
        <v>0</v>
      </c>
      <c r="DV37">
        <f>((0/5)*100)</f>
        <v>0</v>
      </c>
      <c r="DW37">
        <f>((0/5)*100)</f>
        <v>0</v>
      </c>
      <c r="DX37">
        <f>((5/5)*100)</f>
        <v>100</v>
      </c>
      <c r="DY37">
        <f>((0/7)*100)</f>
        <v>0</v>
      </c>
      <c r="DZ37">
        <f>((0/7)*100)</f>
        <v>0</v>
      </c>
      <c r="EA37">
        <f>((5/7)*100)</f>
        <v>71.428571428571431</v>
      </c>
    </row>
    <row r="38" spans="1:131" x14ac:dyDescent="0.25">
      <c r="A38">
        <v>248.228444</v>
      </c>
      <c r="B38">
        <v>5.144018</v>
      </c>
      <c r="C38">
        <v>221.56503900000001</v>
      </c>
      <c r="D38">
        <v>5.2000869999999999</v>
      </c>
      <c r="E38">
        <v>223.84813399999999</v>
      </c>
      <c r="F38">
        <v>7.5677690000000002</v>
      </c>
      <c r="G38">
        <v>224.19260600000001</v>
      </c>
      <c r="H38">
        <v>3.8573499999999998</v>
      </c>
      <c r="L38">
        <f>(15/200)</f>
        <v>7.4999999999999997E-2</v>
      </c>
      <c r="P38">
        <f>(8/200)</f>
        <v>0.04</v>
      </c>
      <c r="Q38">
        <f>(7/200)</f>
        <v>3.5000000000000003E-2</v>
      </c>
      <c r="R38">
        <f>(8/200)</f>
        <v>0.04</v>
      </c>
      <c r="S38">
        <f>(8/200)</f>
        <v>0.04</v>
      </c>
      <c r="V38">
        <f>0.075+0.035</f>
        <v>0.11</v>
      </c>
      <c r="AA38">
        <f>SQRT((ABS($C$39-$C$38)^2+(ABS($D$39-$D$38)^2)))</f>
        <v>31.327548731165706</v>
      </c>
      <c r="AK38">
        <f>1/0.11</f>
        <v>9.0909090909090917</v>
      </c>
      <c r="AP38">
        <f t="shared" si="17"/>
        <v>284.7958975560519</v>
      </c>
      <c r="AW38">
        <f>((0.075/0.11)*100)</f>
        <v>68.181818181818173</v>
      </c>
      <c r="BB38">
        <f>((0.035/0.11)*100)</f>
        <v>31.818181818181824</v>
      </c>
      <c r="BF38">
        <f>ABS($B$38-$D$38)</f>
        <v>5.6068999999999924E-2</v>
      </c>
      <c r="BG38">
        <f>ABS($F$38-$H$38)</f>
        <v>3.7104190000000004</v>
      </c>
      <c r="BI38">
        <v>2.0047324999999998</v>
      </c>
      <c r="BJ38">
        <v>2.7988985000000004</v>
      </c>
      <c r="BM38">
        <f>SQRT((ABS($C$38-$G$38)^2+(ABS($D$38-$H$38)^2)))</f>
        <v>2.9507712535298283</v>
      </c>
      <c r="BP38">
        <f>SQRT((ABS($C$38-$E$38)^2+(ABS($D$38-$F$38)^2)))</f>
        <v>3.2891398316503486</v>
      </c>
      <c r="BR38">
        <f>DEGREES(ACOS((36.6746884113933^2+37.0265963948737^2-3.86877231640866^2)/(2*36.6746884113933*37.0265963948737)))</f>
        <v>5.9930728493021359</v>
      </c>
      <c r="BS38">
        <f>DEGREES(ACOS((36.637663255252^2+35.8840418870591^2-3.86877231640866^2)/(2*36.637663255252*35.8840418870591)))</f>
        <v>5.9990085111695546</v>
      </c>
      <c r="BY38">
        <v>15</v>
      </c>
      <c r="BZ38">
        <v>11</v>
      </c>
      <c r="CA38">
        <v>7</v>
      </c>
      <c r="CB38">
        <v>7</v>
      </c>
      <c r="CL38">
        <v>8</v>
      </c>
      <c r="CM38">
        <v>4</v>
      </c>
      <c r="CN38">
        <v>0</v>
      </c>
      <c r="CO38">
        <v>0</v>
      </c>
      <c r="CP38">
        <v>7</v>
      </c>
      <c r="CQ38">
        <v>4</v>
      </c>
      <c r="CR38">
        <v>0</v>
      </c>
      <c r="CS38">
        <v>0</v>
      </c>
      <c r="CT38">
        <v>8</v>
      </c>
      <c r="CU38">
        <v>0</v>
      </c>
      <c r="CV38">
        <v>0</v>
      </c>
      <c r="CW38">
        <v>7</v>
      </c>
      <c r="CX38">
        <v>8</v>
      </c>
      <c r="CY38">
        <v>0</v>
      </c>
      <c r="CZ38">
        <v>0</v>
      </c>
      <c r="DA38">
        <v>7</v>
      </c>
      <c r="DF38">
        <f>((11/15)*100)</f>
        <v>73.333333333333329</v>
      </c>
      <c r="DG38">
        <f>((7/15)*100)</f>
        <v>46.666666666666664</v>
      </c>
      <c r="DH38">
        <f>((7/15)*100)</f>
        <v>46.666666666666664</v>
      </c>
      <c r="DP38">
        <f>((4/8)*100)</f>
        <v>50</v>
      </c>
      <c r="DQ38">
        <f>((0/8)*100)</f>
        <v>0</v>
      </c>
      <c r="DR38">
        <f>((0/8)*100)</f>
        <v>0</v>
      </c>
      <c r="DS38">
        <f>((4/7)*100)</f>
        <v>57.142857142857139</v>
      </c>
      <c r="DT38">
        <f>((0/7)*100)</f>
        <v>0</v>
      </c>
      <c r="DU38">
        <f>((0/7)*100)</f>
        <v>0</v>
      </c>
      <c r="DV38">
        <f>((0/8)*100)</f>
        <v>0</v>
      </c>
      <c r="DW38">
        <f>((0/8)*100)</f>
        <v>0</v>
      </c>
      <c r="DX38">
        <f>((7/8)*100)</f>
        <v>87.5</v>
      </c>
      <c r="DY38">
        <f>((0/8)*100)</f>
        <v>0</v>
      </c>
      <c r="DZ38">
        <f>((0/8)*100)</f>
        <v>0</v>
      </c>
      <c r="EA38">
        <f>((7/8)*100)</f>
        <v>87.5</v>
      </c>
    </row>
    <row r="39" spans="1:131" x14ac:dyDescent="0.25">
      <c r="C39">
        <v>252.86295000000001</v>
      </c>
      <c r="D39">
        <v>3.8377080000000001</v>
      </c>
      <c r="Q39">
        <f>(8/200)</f>
        <v>0.04</v>
      </c>
      <c r="BR39">
        <f>DEGREES(ACOS((3.38641137375866^2+47.0603079008074^2-46.6424184245915^2)/(2*3.38641137375866*47.0603079008074)))</f>
        <v>80.860807801223231</v>
      </c>
      <c r="BS39">
        <f>DEGREES(ACOS((46.6424184245915^2+46.6261002791839^2-3.63999722294537^2)/(2*46.6424184245915*46.6261002791839)))</f>
        <v>4.4732642030031462</v>
      </c>
      <c r="CP39">
        <v>8</v>
      </c>
      <c r="CQ39">
        <v>4</v>
      </c>
      <c r="CR39">
        <v>0</v>
      </c>
      <c r="CS39">
        <v>0</v>
      </c>
      <c r="DS39">
        <f>((4/8)*100)</f>
        <v>50</v>
      </c>
      <c r="DT39">
        <f>((0/8)*100)</f>
        <v>0</v>
      </c>
      <c r="DU39">
        <f>((0/8)*100)</f>
        <v>0</v>
      </c>
    </row>
    <row r="40" spans="1:131" x14ac:dyDescent="0.25">
      <c r="A40" t="s">
        <v>22</v>
      </c>
      <c r="B40" t="s">
        <v>22</v>
      </c>
      <c r="C40" t="s">
        <v>22</v>
      </c>
      <c r="D40" t="s">
        <v>22</v>
      </c>
      <c r="E40" t="s">
        <v>22</v>
      </c>
      <c r="F40" t="s">
        <v>22</v>
      </c>
      <c r="G40" t="s">
        <v>22</v>
      </c>
      <c r="H40" t="s">
        <v>22</v>
      </c>
      <c r="BR40">
        <f>DEGREES(ACOS((35.700677570987^2+35.2828772142961^2-2.90489230609501^2)/(2*35.700677570987*35.2828772142961)))</f>
        <v>4.642075528957327</v>
      </c>
    </row>
    <row r="41" spans="1:131" x14ac:dyDescent="0.25">
      <c r="A41">
        <v>223.082562</v>
      </c>
      <c r="B41">
        <v>6.0220330000000004</v>
      </c>
      <c r="C41">
        <v>239.628894</v>
      </c>
      <c r="D41">
        <v>7.7471480000000001</v>
      </c>
      <c r="E41">
        <v>245.348748</v>
      </c>
      <c r="F41">
        <v>5.1944739999999996</v>
      </c>
      <c r="G41">
        <v>242.47027500000002</v>
      </c>
      <c r="H41">
        <v>8.375686</v>
      </c>
      <c r="K41">
        <f>(14/200)</f>
        <v>7.0000000000000007E-2</v>
      </c>
      <c r="L41">
        <f>(16/200)</f>
        <v>0.08</v>
      </c>
      <c r="M41">
        <f>(14/200)</f>
        <v>7.0000000000000007E-2</v>
      </c>
      <c r="N41">
        <f>(13/200)</f>
        <v>6.5000000000000002E-2</v>
      </c>
      <c r="P41">
        <f>(11/200)</f>
        <v>5.5E-2</v>
      </c>
      <c r="Q41">
        <f>(9/200)</f>
        <v>4.4999999999999998E-2</v>
      </c>
      <c r="R41">
        <f>(10/200)</f>
        <v>0.05</v>
      </c>
      <c r="S41">
        <f>(9/200)</f>
        <v>4.4999999999999998E-2</v>
      </c>
      <c r="U41">
        <f>0.07+0.055</f>
        <v>0.125</v>
      </c>
      <c r="V41">
        <f>0.08+0.045</f>
        <v>0.125</v>
      </c>
      <c r="W41">
        <f>0.07+0.05</f>
        <v>0.12000000000000001</v>
      </c>
      <c r="X41">
        <f>0.065+0.045</f>
        <v>0.11</v>
      </c>
      <c r="Z41">
        <f>SQRT((ABS($A$42-$A$41)^2+(ABS($B$42-$B$41)^2)))</f>
        <v>22.78492887655807</v>
      </c>
      <c r="AA41">
        <f>SQRT((ABS($C$42-$C$41)^2+(ABS($D$42-$D$41)^2)))</f>
        <v>21.137912344430269</v>
      </c>
      <c r="AB41">
        <f>SQRT((ABS($E$42-$E$41)^2+(ABS($F$42-$F$41)^2)))</f>
        <v>23.638694285596429</v>
      </c>
      <c r="AC41">
        <f>SQRT((ABS($G$42-$G$41)^2+(ABS($H$42-$H$41)^2)))</f>
        <v>22.033600942456538</v>
      </c>
      <c r="AJ41">
        <f>1/0.125</f>
        <v>8</v>
      </c>
      <c r="AK41">
        <f>1/0.125</f>
        <v>8</v>
      </c>
      <c r="AL41">
        <f>1/0.12</f>
        <v>8.3333333333333339</v>
      </c>
      <c r="AM41">
        <f>1/0.11</f>
        <v>9.0909090909090917</v>
      </c>
      <c r="AO41">
        <f t="shared" ref="AO41:AO46" si="21">$Z41/$U41</f>
        <v>182.27943101246456</v>
      </c>
      <c r="AP41">
        <f t="shared" ref="AP41:AP47" si="22">$AA41/$V41</f>
        <v>169.10329875544215</v>
      </c>
      <c r="AQ41">
        <f t="shared" ref="AQ41:AQ47" si="23">$AB41/$W41</f>
        <v>196.98911904663689</v>
      </c>
      <c r="AR41">
        <f t="shared" ref="AR41:AR46" si="24">$AC41/$X41</f>
        <v>200.30546311324125</v>
      </c>
      <c r="AV41">
        <f>((0.07/0.125)*100)</f>
        <v>56.000000000000007</v>
      </c>
      <c r="AW41">
        <f>((0.08/0.125)*100)</f>
        <v>64</v>
      </c>
      <c r="AX41">
        <f>((0.07/0.12)*100)</f>
        <v>58.333333333333336</v>
      </c>
      <c r="AY41">
        <f>((0.065/0.11)*100)</f>
        <v>59.090909090909093</v>
      </c>
      <c r="BA41">
        <f>((0.055/0.125)*100)</f>
        <v>44</v>
      </c>
      <c r="BB41">
        <f>((0.045/0.125)*100)</f>
        <v>36</v>
      </c>
      <c r="BC41">
        <f>((0.05/0.12)*100)</f>
        <v>41.666666666666671</v>
      </c>
      <c r="BD41">
        <f>((0.045/0.11)*100)</f>
        <v>40.909090909090907</v>
      </c>
      <c r="BF41">
        <f>ABS($B$41-$D$41)</f>
        <v>1.7251149999999997</v>
      </c>
      <c r="BG41">
        <f>ABS($F$41-$H$41)</f>
        <v>3.1812120000000004</v>
      </c>
      <c r="BL41">
        <f>SQRT((ABS($A$41-$E$42)^2+(ABS($B$41-$F$42)^2)))</f>
        <v>2.1892555167682004</v>
      </c>
      <c r="BM41">
        <f>SQRT((ABS($C$41-$G$41)^2+(ABS($D$41-$H$41)^2)))</f>
        <v>2.9100697594052742</v>
      </c>
      <c r="BO41">
        <f>SQRT((ABS($A$41-$G$42)^2+(ABS($B$41-$H$42)^2)))</f>
        <v>3.0624143632345016</v>
      </c>
      <c r="BP41">
        <f>SQRT((ABS($C$41-$E$41)^2+(ABS($D$41-$F$41)^2)))</f>
        <v>6.2636151168148881</v>
      </c>
      <c r="BU41">
        <v>14</v>
      </c>
      <c r="BV41">
        <v>11</v>
      </c>
      <c r="BW41">
        <v>5</v>
      </c>
      <c r="BX41">
        <v>5</v>
      </c>
      <c r="BY41">
        <v>16</v>
      </c>
      <c r="BZ41">
        <v>8</v>
      </c>
      <c r="CA41">
        <v>11</v>
      </c>
      <c r="CB41">
        <v>9</v>
      </c>
      <c r="CC41">
        <v>14</v>
      </c>
      <c r="CD41">
        <v>3</v>
      </c>
      <c r="CE41">
        <v>11</v>
      </c>
      <c r="CF41">
        <v>12</v>
      </c>
      <c r="CG41">
        <v>13</v>
      </c>
      <c r="CH41">
        <v>2</v>
      </c>
      <c r="CI41">
        <v>9</v>
      </c>
      <c r="CJ41">
        <v>12</v>
      </c>
      <c r="CL41">
        <v>11</v>
      </c>
      <c r="CM41">
        <v>3</v>
      </c>
      <c r="CN41">
        <v>0</v>
      </c>
      <c r="CO41">
        <v>0</v>
      </c>
      <c r="CP41">
        <v>9</v>
      </c>
      <c r="CQ41">
        <v>0</v>
      </c>
      <c r="CR41">
        <v>5</v>
      </c>
      <c r="CS41">
        <v>2</v>
      </c>
      <c r="CT41">
        <v>10</v>
      </c>
      <c r="CU41">
        <v>0</v>
      </c>
      <c r="CV41">
        <v>5</v>
      </c>
      <c r="CW41">
        <v>7</v>
      </c>
      <c r="CX41">
        <v>9</v>
      </c>
      <c r="CY41">
        <v>0</v>
      </c>
      <c r="CZ41">
        <v>2</v>
      </c>
      <c r="DA41">
        <v>7</v>
      </c>
      <c r="DC41">
        <f>((11/14)*100)</f>
        <v>78.571428571428569</v>
      </c>
      <c r="DD41">
        <f>((5/14)*100)</f>
        <v>35.714285714285715</v>
      </c>
      <c r="DE41">
        <f>((5/14)*100)</f>
        <v>35.714285714285715</v>
      </c>
      <c r="DF41">
        <f>((8/16)*100)</f>
        <v>50</v>
      </c>
      <c r="DG41">
        <f>((11/16)*100)</f>
        <v>68.75</v>
      </c>
      <c r="DH41">
        <f>((9/16)*100)</f>
        <v>56.25</v>
      </c>
      <c r="DI41">
        <f>((3/14)*100)</f>
        <v>21.428571428571427</v>
      </c>
      <c r="DJ41">
        <f>((11/14)*100)</f>
        <v>78.571428571428569</v>
      </c>
      <c r="DK41">
        <f>((12/14)*100)</f>
        <v>85.714285714285708</v>
      </c>
      <c r="DL41">
        <f>((2/13)*100)</f>
        <v>15.384615384615385</v>
      </c>
      <c r="DM41">
        <f>((9/13)*100)</f>
        <v>69.230769230769226</v>
      </c>
      <c r="DN41">
        <f>((12/13)*100)</f>
        <v>92.307692307692307</v>
      </c>
      <c r="DP41">
        <f>((3/11)*100)</f>
        <v>27.27272727272727</v>
      </c>
      <c r="DQ41">
        <f>((0/11)*100)</f>
        <v>0</v>
      </c>
      <c r="DR41">
        <f>((0/11)*100)</f>
        <v>0</v>
      </c>
      <c r="DS41">
        <f>((0/9)*100)</f>
        <v>0</v>
      </c>
      <c r="DT41">
        <f>((5/9)*100)</f>
        <v>55.555555555555557</v>
      </c>
      <c r="DU41">
        <f>((2/9)*100)</f>
        <v>22.222222222222221</v>
      </c>
      <c r="DV41">
        <f>((0/10)*100)</f>
        <v>0</v>
      </c>
      <c r="DW41">
        <f>((5/10)*100)</f>
        <v>50</v>
      </c>
      <c r="DX41">
        <f>((7/10)*100)</f>
        <v>70</v>
      </c>
      <c r="DY41">
        <f>((0/9)*100)</f>
        <v>0</v>
      </c>
      <c r="DZ41">
        <f>((2/9)*100)</f>
        <v>22.222222222222221</v>
      </c>
      <c r="EA41">
        <f>((7/9)*100)</f>
        <v>77.777777777777786</v>
      </c>
    </row>
    <row r="42" spans="1:131" x14ac:dyDescent="0.25">
      <c r="A42">
        <v>200.302909</v>
      </c>
      <c r="B42">
        <v>5.5317340000000002</v>
      </c>
      <c r="C42">
        <v>218.52932999999999</v>
      </c>
      <c r="D42">
        <v>6.4744590000000004</v>
      </c>
      <c r="E42">
        <v>221.726868</v>
      </c>
      <c r="F42">
        <v>4.3030410000000003</v>
      </c>
      <c r="G42">
        <v>220.450761</v>
      </c>
      <c r="H42">
        <v>7.5879209999999997</v>
      </c>
      <c r="K42">
        <f>(13/200)</f>
        <v>6.5000000000000002E-2</v>
      </c>
      <c r="L42">
        <f>(15/200)</f>
        <v>7.4999999999999997E-2</v>
      </c>
      <c r="M42">
        <f>(12/200)</f>
        <v>0.06</v>
      </c>
      <c r="N42">
        <f>(12/200)</f>
        <v>0.06</v>
      </c>
      <c r="P42">
        <f>(7/200)</f>
        <v>3.5000000000000003E-2</v>
      </c>
      <c r="Q42">
        <f>(6/200)</f>
        <v>0.03</v>
      </c>
      <c r="R42">
        <f>(9/200)</f>
        <v>4.4999999999999998E-2</v>
      </c>
      <c r="S42">
        <f>(9/200)</f>
        <v>4.4999999999999998E-2</v>
      </c>
      <c r="U42">
        <f>0.065+0.035</f>
        <v>0.1</v>
      </c>
      <c r="V42">
        <f>0.075+0.03</f>
        <v>0.105</v>
      </c>
      <c r="W42">
        <f>0.06+0.045</f>
        <v>0.105</v>
      </c>
      <c r="X42">
        <f>0.06+0.045</f>
        <v>0.105</v>
      </c>
      <c r="Z42">
        <f>SQRT((ABS($A$43-$A$42)^2+(ABS($B$43-$B$42)^2)))</f>
        <v>28.002142310123727</v>
      </c>
      <c r="AA42">
        <f>SQRT((ABS($C$43-$C$42)^2+(ABS($D$43-$D$42)^2)))</f>
        <v>22.140376291812597</v>
      </c>
      <c r="AB42">
        <f>SQRT((ABS($E$43-$E$42)^2+(ABS($F$43-$F$42)^2)))</f>
        <v>23.141883511488523</v>
      </c>
      <c r="AC42">
        <f>SQRT((ABS($G$43-$G$42)^2+(ABS($H$43-$H$42)^2)))</f>
        <v>22.273161753429836</v>
      </c>
      <c r="AJ42">
        <f>1/0.1</f>
        <v>10</v>
      </c>
      <c r="AK42">
        <f>1/0.105</f>
        <v>9.5238095238095237</v>
      </c>
      <c r="AL42">
        <f>1/0.105</f>
        <v>9.5238095238095237</v>
      </c>
      <c r="AM42">
        <f>1/0.105</f>
        <v>9.5238095238095237</v>
      </c>
      <c r="AO42">
        <f t="shared" si="21"/>
        <v>280.02142310123725</v>
      </c>
      <c r="AP42">
        <f t="shared" si="22"/>
        <v>210.86072658869142</v>
      </c>
      <c r="AQ42">
        <f t="shared" si="23"/>
        <v>220.39889058560499</v>
      </c>
      <c r="AR42">
        <f t="shared" si="24"/>
        <v>212.12535003266512</v>
      </c>
      <c r="AV42">
        <f>((0.065/0.1)*100)</f>
        <v>65</v>
      </c>
      <c r="AW42">
        <f>((0.075/0.105)*100)</f>
        <v>71.428571428571431</v>
      </c>
      <c r="AX42">
        <f>((0.06/0.105)*100)</f>
        <v>57.142857142857139</v>
      </c>
      <c r="AY42">
        <f>((0.06/0.105)*100)</f>
        <v>57.142857142857139</v>
      </c>
      <c r="BA42">
        <f>((0.035/0.1)*100)</f>
        <v>35</v>
      </c>
      <c r="BB42">
        <f>((0.03/0.105)*100)</f>
        <v>28.571428571428569</v>
      </c>
      <c r="BC42">
        <f>((0.045/0.105)*100)</f>
        <v>42.857142857142854</v>
      </c>
      <c r="BD42">
        <f>((0.045/0.105)*100)</f>
        <v>42.857142857142854</v>
      </c>
      <c r="BF42">
        <f>ABS($B$42-$D$42)</f>
        <v>0.94272500000000026</v>
      </c>
      <c r="BG42">
        <f>ABS($F$42-$H$42)</f>
        <v>3.2848799999999994</v>
      </c>
      <c r="BL42">
        <f>SQRT((ABS($A$42-$E$43)^2+(ABS($B$42-$F$43)^2)))</f>
        <v>2.1460174994125674</v>
      </c>
      <c r="BM42">
        <f>SQRT((ABS($C$42-$G$42)^2+(ABS($D$42-$H$42)^2)))</f>
        <v>2.220741928546639</v>
      </c>
      <c r="BO42">
        <f>SQRT((ABS($A$42-$G$43)^2+(ABS($B$42-$H$43)^2)))</f>
        <v>3.2886233738378987</v>
      </c>
      <c r="BP42">
        <f>SQRT((ABS($C$42-$E$42)^2+(ABS($D$42-$F$42)^2)))</f>
        <v>3.8651397636008009</v>
      </c>
      <c r="BS42">
        <f>DEGREES(ACOS((28.686028191817^2+28.5137466072414^2-3.78461742198838^2)/(2*28.686028191817*28.5137466072414)))</f>
        <v>7.5796395123050431</v>
      </c>
      <c r="BU42">
        <v>13</v>
      </c>
      <c r="BV42">
        <v>11</v>
      </c>
      <c r="BW42">
        <v>5</v>
      </c>
      <c r="BX42">
        <v>6</v>
      </c>
      <c r="BY42">
        <v>15</v>
      </c>
      <c r="BZ42">
        <v>11</v>
      </c>
      <c r="CA42">
        <v>9</v>
      </c>
      <c r="CB42">
        <v>8</v>
      </c>
      <c r="CC42">
        <v>12</v>
      </c>
      <c r="CD42">
        <v>5</v>
      </c>
      <c r="CE42">
        <v>9</v>
      </c>
      <c r="CF42">
        <v>11</v>
      </c>
      <c r="CG42">
        <v>12</v>
      </c>
      <c r="CH42">
        <v>5</v>
      </c>
      <c r="CI42">
        <v>8</v>
      </c>
      <c r="CJ42">
        <v>11</v>
      </c>
      <c r="CL42">
        <v>7</v>
      </c>
      <c r="CM42">
        <v>3</v>
      </c>
      <c r="CN42">
        <v>0</v>
      </c>
      <c r="CO42">
        <v>0</v>
      </c>
      <c r="CP42">
        <v>6</v>
      </c>
      <c r="CQ42">
        <v>3</v>
      </c>
      <c r="CR42">
        <v>3</v>
      </c>
      <c r="CS42">
        <v>2</v>
      </c>
      <c r="CT42">
        <v>9</v>
      </c>
      <c r="CU42">
        <v>0</v>
      </c>
      <c r="CV42">
        <v>3</v>
      </c>
      <c r="CW42">
        <v>8</v>
      </c>
      <c r="CX42">
        <v>9</v>
      </c>
      <c r="CY42">
        <v>0</v>
      </c>
      <c r="CZ42">
        <v>2</v>
      </c>
      <c r="DA42">
        <v>8</v>
      </c>
      <c r="DC42">
        <f>((11/13)*100)</f>
        <v>84.615384615384613</v>
      </c>
      <c r="DD42">
        <f>((5/13)*100)</f>
        <v>38.461538461538467</v>
      </c>
      <c r="DE42">
        <f>((6/13)*100)</f>
        <v>46.153846153846153</v>
      </c>
      <c r="DF42">
        <f>((11/15)*100)</f>
        <v>73.333333333333329</v>
      </c>
      <c r="DG42">
        <f>((9/15)*100)</f>
        <v>60</v>
      </c>
      <c r="DH42">
        <f>((8/15)*100)</f>
        <v>53.333333333333336</v>
      </c>
      <c r="DI42">
        <f>((5/12)*100)</f>
        <v>41.666666666666671</v>
      </c>
      <c r="DJ42">
        <f>((9/12)*100)</f>
        <v>75</v>
      </c>
      <c r="DK42">
        <f>((11/12)*100)</f>
        <v>91.666666666666657</v>
      </c>
      <c r="DL42">
        <f>((5/12)*100)</f>
        <v>41.666666666666671</v>
      </c>
      <c r="DM42">
        <f>((8/12)*100)</f>
        <v>66.666666666666657</v>
      </c>
      <c r="DN42">
        <f>((11/12)*100)</f>
        <v>91.666666666666657</v>
      </c>
      <c r="DP42">
        <f>((3/7)*100)</f>
        <v>42.857142857142854</v>
      </c>
      <c r="DQ42">
        <f>((0/7)*100)</f>
        <v>0</v>
      </c>
      <c r="DR42">
        <f>((0/7)*100)</f>
        <v>0</v>
      </c>
      <c r="DS42">
        <f>((3/6)*100)</f>
        <v>50</v>
      </c>
      <c r="DT42">
        <f>((3/6)*100)</f>
        <v>50</v>
      </c>
      <c r="DU42">
        <f>((2/6)*100)</f>
        <v>33.333333333333329</v>
      </c>
      <c r="DV42">
        <f>((0/9)*100)</f>
        <v>0</v>
      </c>
      <c r="DW42">
        <f>((3/9)*100)</f>
        <v>33.333333333333329</v>
      </c>
      <c r="DX42">
        <f>((8/9)*100)</f>
        <v>88.888888888888886</v>
      </c>
      <c r="DY42">
        <f>((0/9)*100)</f>
        <v>0</v>
      </c>
      <c r="DZ42">
        <f>((2/9)*100)</f>
        <v>22.222222222222221</v>
      </c>
      <c r="EA42">
        <f>((8/9)*100)</f>
        <v>88.888888888888886</v>
      </c>
    </row>
    <row r="43" spans="1:131" x14ac:dyDescent="0.25">
      <c r="A43">
        <v>172.32831899999999</v>
      </c>
      <c r="B43">
        <v>6.7736229999999997</v>
      </c>
      <c r="C43">
        <v>196.394237</v>
      </c>
      <c r="D43">
        <v>6.9581119999999999</v>
      </c>
      <c r="E43">
        <v>198.58505600000001</v>
      </c>
      <c r="F43">
        <v>4.2455100000000003</v>
      </c>
      <c r="G43">
        <v>198.18229600000001</v>
      </c>
      <c r="H43">
        <v>8.0453060000000001</v>
      </c>
      <c r="K43">
        <f>(13/200)</f>
        <v>6.5000000000000002E-2</v>
      </c>
      <c r="L43">
        <f>(14/200)</f>
        <v>7.0000000000000007E-2</v>
      </c>
      <c r="M43">
        <f>(12/200)</f>
        <v>0.06</v>
      </c>
      <c r="N43">
        <f>(13/200)</f>
        <v>6.5000000000000002E-2</v>
      </c>
      <c r="P43">
        <f>(7/200)</f>
        <v>3.5000000000000003E-2</v>
      </c>
      <c r="Q43">
        <f>(5/200)</f>
        <v>2.5000000000000001E-2</v>
      </c>
      <c r="R43">
        <f>(8/200)</f>
        <v>0.04</v>
      </c>
      <c r="S43">
        <f>(7/200)</f>
        <v>3.5000000000000003E-2</v>
      </c>
      <c r="U43">
        <f>0.065+0.035</f>
        <v>0.1</v>
      </c>
      <c r="V43">
        <f>0.07+0.025</f>
        <v>9.5000000000000001E-2</v>
      </c>
      <c r="W43">
        <f>0.06+0.04</f>
        <v>0.1</v>
      </c>
      <c r="X43">
        <f>0.065+0.035</f>
        <v>0.1</v>
      </c>
      <c r="Z43">
        <f>SQRT((ABS($A$44-$A$43)^2+(ABS($B$44-$B$43)^2)))</f>
        <v>37.176204334180284</v>
      </c>
      <c r="AA43">
        <f>SQRT((ABS($C$44-$C$43)^2+(ABS($D$44-$D$43)^2)))</f>
        <v>26.639089183049961</v>
      </c>
      <c r="AB43">
        <f>SQRT((ABS($E$44-$E$43)^2+(ABS($F$44-$F$43)^2)))</f>
        <v>29.177282735186587</v>
      </c>
      <c r="AC43">
        <f>SQRT((ABS($G$44-$G$43)^2+(ABS($H$44-$H$43)^2)))</f>
        <v>28.825000814805001</v>
      </c>
      <c r="AJ43">
        <f>1/0.1</f>
        <v>10</v>
      </c>
      <c r="AK43">
        <f>1/0.095</f>
        <v>10.526315789473685</v>
      </c>
      <c r="AL43">
        <f>1/0.1</f>
        <v>10</v>
      </c>
      <c r="AM43">
        <f>1/0.1</f>
        <v>10</v>
      </c>
      <c r="AO43">
        <f t="shared" si="21"/>
        <v>371.76204334180284</v>
      </c>
      <c r="AP43">
        <f t="shared" si="22"/>
        <v>280.41146508473645</v>
      </c>
      <c r="AQ43">
        <f t="shared" si="23"/>
        <v>291.77282735186583</v>
      </c>
      <c r="AR43">
        <f t="shared" si="24"/>
        <v>288.25000814804997</v>
      </c>
      <c r="AV43">
        <f>((0.065/0.1)*100)</f>
        <v>65</v>
      </c>
      <c r="AW43">
        <f>((0.07/0.095)*100)</f>
        <v>73.684210526315795</v>
      </c>
      <c r="AX43">
        <f>((0.06/0.1)*100)</f>
        <v>60</v>
      </c>
      <c r="AY43">
        <f>((0.065/0.1)*100)</f>
        <v>65</v>
      </c>
      <c r="BA43">
        <f>((0.035/0.1)*100)</f>
        <v>35</v>
      </c>
      <c r="BB43">
        <f>((0.025/0.095)*100)</f>
        <v>26.315789473684209</v>
      </c>
      <c r="BC43">
        <f>((0.04/0.1)*100)</f>
        <v>40</v>
      </c>
      <c r="BD43">
        <f>((0.035/0.1)*100)</f>
        <v>35</v>
      </c>
      <c r="BF43">
        <f>ABS($B$43-$D$43)</f>
        <v>0.18448900000000013</v>
      </c>
      <c r="BG43">
        <f>ABS($F$43-$H$43)</f>
        <v>3.7997959999999997</v>
      </c>
      <c r="BL43">
        <f>SQRT((ABS($A$43-$E$44)^2+(ABS($B$43-$F$44)^2)))</f>
        <v>3.3160951467165316</v>
      </c>
      <c r="BM43">
        <f>SQRT((ABS($C$43-$G$43)^2+(ABS($D$43-$H$43)^2)))</f>
        <v>2.0926408629091173</v>
      </c>
      <c r="BO43">
        <f>SQRT((ABS($A$43-$G$44)^2+(ABS($B$43-$H$44)^2)))</f>
        <v>3.6830469677768183</v>
      </c>
      <c r="BP43">
        <f>SQRT((ABS($C$43-$E$43)^2+(ABS($D$43-$F$43)^2)))</f>
        <v>3.4868176753545654</v>
      </c>
      <c r="BR43">
        <f>DEGREES(ACOS((2.87570606313737^2+29.0957818043439^2-28.686028191817^2)/(2*2.87570606313737*29.0957818043439)))</f>
        <v>78.994536463574974</v>
      </c>
      <c r="BS43">
        <f>DEGREES(ACOS((3.70815441920883^2+36.6955361566032^2-36.3027585736503^2)/(2*3.70815441920883*36.6955361566032)))</f>
        <v>81.032062162470254</v>
      </c>
      <c r="BU43">
        <v>13</v>
      </c>
      <c r="BV43">
        <v>12</v>
      </c>
      <c r="BW43">
        <v>7</v>
      </c>
      <c r="BX43">
        <v>6</v>
      </c>
      <c r="BY43">
        <v>14</v>
      </c>
      <c r="BZ43">
        <v>11</v>
      </c>
      <c r="CA43">
        <v>8</v>
      </c>
      <c r="CB43">
        <v>8</v>
      </c>
      <c r="CC43">
        <v>12</v>
      </c>
      <c r="CD43">
        <v>5</v>
      </c>
      <c r="CE43">
        <v>8</v>
      </c>
      <c r="CF43">
        <v>12</v>
      </c>
      <c r="CG43">
        <v>13</v>
      </c>
      <c r="CH43">
        <v>6</v>
      </c>
      <c r="CI43">
        <v>8</v>
      </c>
      <c r="CJ43">
        <v>12</v>
      </c>
      <c r="CL43">
        <v>7</v>
      </c>
      <c r="CM43">
        <v>4</v>
      </c>
      <c r="CN43">
        <v>0</v>
      </c>
      <c r="CO43">
        <v>0</v>
      </c>
      <c r="CP43">
        <v>5</v>
      </c>
      <c r="CQ43">
        <v>3</v>
      </c>
      <c r="CR43">
        <v>2</v>
      </c>
      <c r="CS43">
        <v>1</v>
      </c>
      <c r="CT43">
        <v>8</v>
      </c>
      <c r="CU43">
        <v>0</v>
      </c>
      <c r="CV43">
        <v>2</v>
      </c>
      <c r="CW43">
        <v>7</v>
      </c>
      <c r="CX43">
        <v>7</v>
      </c>
      <c r="CY43">
        <v>0</v>
      </c>
      <c r="CZ43">
        <v>1</v>
      </c>
      <c r="DA43">
        <v>7</v>
      </c>
      <c r="DC43">
        <f>((12/13)*100)</f>
        <v>92.307692307692307</v>
      </c>
      <c r="DD43">
        <f>((7/13)*100)</f>
        <v>53.846153846153847</v>
      </c>
      <c r="DE43">
        <f>((6/13)*100)</f>
        <v>46.153846153846153</v>
      </c>
      <c r="DF43">
        <f>((11/14)*100)</f>
        <v>78.571428571428569</v>
      </c>
      <c r="DG43">
        <f>((8/14)*100)</f>
        <v>57.142857142857139</v>
      </c>
      <c r="DH43">
        <f>((8/14)*100)</f>
        <v>57.142857142857139</v>
      </c>
      <c r="DI43">
        <f>((5/12)*100)</f>
        <v>41.666666666666671</v>
      </c>
      <c r="DJ43">
        <f>((8/12)*100)</f>
        <v>66.666666666666657</v>
      </c>
      <c r="DK43">
        <f>((12/12)*100)</f>
        <v>100</v>
      </c>
      <c r="DL43">
        <f>((6/13)*100)</f>
        <v>46.153846153846153</v>
      </c>
      <c r="DM43">
        <f>((8/13)*100)</f>
        <v>61.53846153846154</v>
      </c>
      <c r="DN43">
        <f>((12/13)*100)</f>
        <v>92.307692307692307</v>
      </c>
      <c r="DP43">
        <f>((4/7)*100)</f>
        <v>57.142857142857139</v>
      </c>
      <c r="DQ43">
        <f>((0/7)*100)</f>
        <v>0</v>
      </c>
      <c r="DR43">
        <f>((0/7)*100)</f>
        <v>0</v>
      </c>
      <c r="DS43">
        <f>((3/5)*100)</f>
        <v>60</v>
      </c>
      <c r="DT43">
        <f>((2/5)*100)</f>
        <v>40</v>
      </c>
      <c r="DU43">
        <f>((1/5)*100)</f>
        <v>20</v>
      </c>
      <c r="DV43">
        <f>((0/8)*100)</f>
        <v>0</v>
      </c>
      <c r="DW43">
        <f>((2/8)*100)</f>
        <v>25</v>
      </c>
      <c r="DX43">
        <f>((7/8)*100)</f>
        <v>87.5</v>
      </c>
      <c r="DY43">
        <f>((0/7)*100)</f>
        <v>0</v>
      </c>
      <c r="DZ43">
        <f>((1/7)*100)</f>
        <v>14.285714285714285</v>
      </c>
      <c r="EA43">
        <f>((7/7)*100)</f>
        <v>100</v>
      </c>
    </row>
    <row r="44" spans="1:131" x14ac:dyDescent="0.25">
      <c r="A44">
        <v>135.15746899999999</v>
      </c>
      <c r="B44">
        <v>6.1426879999999997</v>
      </c>
      <c r="C44">
        <v>169.76591999999999</v>
      </c>
      <c r="D44">
        <v>7.7156120000000001</v>
      </c>
      <c r="E44">
        <v>169.422605</v>
      </c>
      <c r="F44">
        <v>5.1757140000000001</v>
      </c>
      <c r="G44">
        <v>169.37214399999999</v>
      </c>
      <c r="H44">
        <v>8.9704080000000008</v>
      </c>
      <c r="K44">
        <f>(14/200)</f>
        <v>7.0000000000000007E-2</v>
      </c>
      <c r="L44">
        <f>(13/200)</f>
        <v>6.5000000000000002E-2</v>
      </c>
      <c r="M44">
        <f>(15/200)</f>
        <v>7.4999999999999997E-2</v>
      </c>
      <c r="N44">
        <f>(12/200)</f>
        <v>0.06</v>
      </c>
      <c r="P44">
        <f>(6/200)</f>
        <v>0.03</v>
      </c>
      <c r="Q44">
        <f>(5/200)</f>
        <v>2.5000000000000001E-2</v>
      </c>
      <c r="R44">
        <f>(6/200)</f>
        <v>0.03</v>
      </c>
      <c r="S44">
        <f>(7/200)</f>
        <v>3.5000000000000003E-2</v>
      </c>
      <c r="U44">
        <f>0.07+0.03</f>
        <v>0.1</v>
      </c>
      <c r="V44">
        <f>0.065+0.025</f>
        <v>0.09</v>
      </c>
      <c r="W44">
        <f>0.075+0.03</f>
        <v>0.105</v>
      </c>
      <c r="X44">
        <f>0.06+0.035</f>
        <v>9.5000000000000001E-2</v>
      </c>
      <c r="Z44">
        <f>SQRT((ABS($A$45-$A$44)^2+(ABS($B$45-$B$44)^2)))</f>
        <v>35.101910810901501</v>
      </c>
      <c r="AA44">
        <f>SQRT((ABS($C$45-$C$44)^2+(ABS($D$45-$D$44)^2)))</f>
        <v>35.588920261102594</v>
      </c>
      <c r="AB44">
        <f>SQRT((ABS($E$45-$E$44)^2+(ABS($F$45-$F$44)^2)))</f>
        <v>37.237789621194082</v>
      </c>
      <c r="AC44">
        <f>SQRT((ABS($G$45-$G$44)^2+(ABS($H$45-$H$44)^2)))</f>
        <v>36.916460368747281</v>
      </c>
      <c r="AJ44">
        <f>1/0.1</f>
        <v>10</v>
      </c>
      <c r="AK44">
        <f>1/0.09</f>
        <v>11.111111111111111</v>
      </c>
      <c r="AL44">
        <f>1/0.105</f>
        <v>9.5238095238095237</v>
      </c>
      <c r="AM44">
        <f>1/0.095</f>
        <v>10.526315789473685</v>
      </c>
      <c r="AO44">
        <f t="shared" si="21"/>
        <v>351.01910810901501</v>
      </c>
      <c r="AP44">
        <f t="shared" si="22"/>
        <v>395.43244734558436</v>
      </c>
      <c r="AQ44">
        <f t="shared" si="23"/>
        <v>354.64561543994364</v>
      </c>
      <c r="AR44">
        <f t="shared" si="24"/>
        <v>388.59431967102398</v>
      </c>
      <c r="AV44">
        <f>((0.07/0.1)*100)</f>
        <v>70</v>
      </c>
      <c r="AW44">
        <f>((0.065/0.09)*100)</f>
        <v>72.222222222222229</v>
      </c>
      <c r="AX44">
        <f>((0.075/0.105)*100)</f>
        <v>71.428571428571431</v>
      </c>
      <c r="AY44">
        <f>((0.06/0.095)*100)</f>
        <v>63.157894736842103</v>
      </c>
      <c r="BA44">
        <f>((0.03/0.1)*100)</f>
        <v>30</v>
      </c>
      <c r="BB44">
        <f>((0.025/0.09)*100)</f>
        <v>27.777777777777779</v>
      </c>
      <c r="BC44">
        <f>((0.03/0.105)*100)</f>
        <v>28.571428571428569</v>
      </c>
      <c r="BD44">
        <f>((0.035/0.095)*100)</f>
        <v>36.842105263157897</v>
      </c>
      <c r="BF44">
        <f>ABS($B$44-$D$44)</f>
        <v>1.5729240000000004</v>
      </c>
      <c r="BG44">
        <f>ABS($F$44-$H$44)</f>
        <v>3.7946940000000007</v>
      </c>
      <c r="BL44">
        <f>SQRT((ABS($A$44-$E$45)^2+(ABS($B$44-$F$45)^2)))</f>
        <v>3.1807078071581776</v>
      </c>
      <c r="BM44">
        <f>SQRT((ABS($C$44-$G$44)^2+(ABS($D$44-$H$44)^2)))</f>
        <v>1.3151321377686744</v>
      </c>
      <c r="BO44">
        <f>SQRT((ABS($A$44-$G$45)^2+(ABS($B$44-$H$45)^2)))</f>
        <v>3.9223802776636658</v>
      </c>
      <c r="BP44">
        <f>SQRT((ABS($C$44-$E$44)^2+(ABS($D$44-$F$44)^2)))</f>
        <v>2.5629957158819039</v>
      </c>
      <c r="BR44">
        <f>DEGREES(ACOS((37.016150641827^2+37.1510647488627^2-3.70815441920883^2)/(2*37.016150641827*37.1510647488627)))</f>
        <v>5.727860234356041</v>
      </c>
      <c r="BS44">
        <f>DEGREES(ACOS((37.7635442284346^2+38.186014050059^2-3.49941655747712^2)/(2*37.7635442284346*38.186014050059)))</f>
        <v>5.2431602751188766</v>
      </c>
      <c r="BU44">
        <v>14</v>
      </c>
      <c r="BV44">
        <v>14</v>
      </c>
      <c r="BW44">
        <v>9</v>
      </c>
      <c r="BX44">
        <v>8</v>
      </c>
      <c r="BY44">
        <v>13</v>
      </c>
      <c r="BZ44">
        <v>12</v>
      </c>
      <c r="CA44">
        <v>8</v>
      </c>
      <c r="CB44">
        <v>6</v>
      </c>
      <c r="CC44">
        <v>15</v>
      </c>
      <c r="CD44">
        <v>9</v>
      </c>
      <c r="CE44">
        <v>10</v>
      </c>
      <c r="CF44">
        <v>12</v>
      </c>
      <c r="CG44">
        <v>12</v>
      </c>
      <c r="CH44">
        <v>6</v>
      </c>
      <c r="CI44">
        <v>7</v>
      </c>
      <c r="CJ44">
        <v>12</v>
      </c>
      <c r="CL44">
        <v>6</v>
      </c>
      <c r="CM44">
        <v>5</v>
      </c>
      <c r="CN44">
        <v>0</v>
      </c>
      <c r="CO44">
        <v>0</v>
      </c>
      <c r="CP44">
        <v>5</v>
      </c>
      <c r="CQ44">
        <v>4</v>
      </c>
      <c r="CR44">
        <v>1</v>
      </c>
      <c r="CS44">
        <v>0</v>
      </c>
      <c r="CT44">
        <v>6</v>
      </c>
      <c r="CU44">
        <v>0</v>
      </c>
      <c r="CV44">
        <v>1</v>
      </c>
      <c r="CW44">
        <v>5</v>
      </c>
      <c r="CX44">
        <v>7</v>
      </c>
      <c r="CY44">
        <v>0</v>
      </c>
      <c r="CZ44">
        <v>0</v>
      </c>
      <c r="DA44">
        <v>5</v>
      </c>
      <c r="DC44">
        <f>((14/14)*100)</f>
        <v>100</v>
      </c>
      <c r="DD44">
        <f>((9/14)*100)</f>
        <v>64.285714285714292</v>
      </c>
      <c r="DE44">
        <f>((8/14)*100)</f>
        <v>57.142857142857139</v>
      </c>
      <c r="DF44">
        <f>((12/13)*100)</f>
        <v>92.307692307692307</v>
      </c>
      <c r="DG44">
        <f>((8/13)*100)</f>
        <v>61.53846153846154</v>
      </c>
      <c r="DH44">
        <f>((6/13)*100)</f>
        <v>46.153846153846153</v>
      </c>
      <c r="DI44">
        <f>((9/15)*100)</f>
        <v>60</v>
      </c>
      <c r="DJ44">
        <f>((10/15)*100)</f>
        <v>66.666666666666657</v>
      </c>
      <c r="DK44">
        <f>((12/15)*100)</f>
        <v>80</v>
      </c>
      <c r="DL44">
        <f>((6/12)*100)</f>
        <v>50</v>
      </c>
      <c r="DM44">
        <f>((7/12)*100)</f>
        <v>58.333333333333336</v>
      </c>
      <c r="DN44">
        <f>((12/12)*100)</f>
        <v>100</v>
      </c>
      <c r="DP44">
        <f>((5/6)*100)</f>
        <v>83.333333333333343</v>
      </c>
      <c r="DQ44">
        <f>((0/6)*100)</f>
        <v>0</v>
      </c>
      <c r="DR44">
        <f>((0/6)*100)</f>
        <v>0</v>
      </c>
      <c r="DS44">
        <f>((4/5)*100)</f>
        <v>80</v>
      </c>
      <c r="DT44">
        <f>((1/5)*100)</f>
        <v>20</v>
      </c>
      <c r="DU44">
        <f>((0/5)*100)</f>
        <v>0</v>
      </c>
      <c r="DV44">
        <f>((0/6)*100)</f>
        <v>0</v>
      </c>
      <c r="DW44">
        <f>((1/6)*100)</f>
        <v>16.666666666666664</v>
      </c>
      <c r="DX44">
        <f>((5/6)*100)</f>
        <v>83.333333333333343</v>
      </c>
      <c r="DY44">
        <f>((0/7)*100)</f>
        <v>0</v>
      </c>
      <c r="DZ44">
        <f>((0/7)*100)</f>
        <v>0</v>
      </c>
      <c r="EA44">
        <f>((5/7)*100)</f>
        <v>71.428571428571431</v>
      </c>
    </row>
    <row r="45" spans="1:131" x14ac:dyDescent="0.25">
      <c r="A45">
        <v>100.10734000000001</v>
      </c>
      <c r="B45">
        <v>8.0486260000000005</v>
      </c>
      <c r="C45">
        <v>134.17700000000002</v>
      </c>
      <c r="D45">
        <v>7.7113009999999997</v>
      </c>
      <c r="E45">
        <v>132.18518299999999</v>
      </c>
      <c r="F45">
        <v>5.010249</v>
      </c>
      <c r="G45">
        <v>132.45568700000001</v>
      </c>
      <c r="H45">
        <v>8.9861789999999999</v>
      </c>
      <c r="K45">
        <f>(13/200)</f>
        <v>6.5000000000000002E-2</v>
      </c>
      <c r="L45">
        <f>(16/200)</f>
        <v>0.08</v>
      </c>
      <c r="M45">
        <f>(14/200)</f>
        <v>7.0000000000000007E-2</v>
      </c>
      <c r="N45">
        <f>(14/200)</f>
        <v>7.0000000000000007E-2</v>
      </c>
      <c r="P45">
        <f>(6/200)</f>
        <v>0.03</v>
      </c>
      <c r="Q45">
        <f>(5/200)</f>
        <v>2.5000000000000001E-2</v>
      </c>
      <c r="R45">
        <f>(5/200)</f>
        <v>2.5000000000000001E-2</v>
      </c>
      <c r="S45">
        <f>(6/200)</f>
        <v>0.03</v>
      </c>
      <c r="U45">
        <f>0.065+0.03</f>
        <v>9.5000000000000001E-2</v>
      </c>
      <c r="V45">
        <f>0.08+0.025</f>
        <v>0.10500000000000001</v>
      </c>
      <c r="W45">
        <f>0.07+0.025</f>
        <v>9.5000000000000001E-2</v>
      </c>
      <c r="X45">
        <f>0.07+0.03</f>
        <v>0.1</v>
      </c>
      <c r="Z45">
        <f>SQRT((ABS($A$46-$A$45)^2+(ABS($B$46-$B$45)^2)))</f>
        <v>31.805158524564209</v>
      </c>
      <c r="AA45">
        <f>SQRT((ABS($C$46-$C$45)^2+(ABS($D$46-$D$45)^2)))</f>
        <v>37.58309239995787</v>
      </c>
      <c r="AB45">
        <f>SQRT((ABS($E$46-$E$45)^2+(ABS($F$46-$F$45)^2)))</f>
        <v>36.747378221839178</v>
      </c>
      <c r="AC45">
        <f>SQRT((ABS($G$46-$G$45)^2+(ABS($H$46-$H$45)^2)))</f>
        <v>36.853414686064198</v>
      </c>
      <c r="AJ45">
        <f>1/0.095</f>
        <v>10.526315789473685</v>
      </c>
      <c r="AK45">
        <f>1/0.105</f>
        <v>9.5238095238095237</v>
      </c>
      <c r="AL45">
        <f>1/0.095</f>
        <v>10.526315789473685</v>
      </c>
      <c r="AM45">
        <f>1/0.1</f>
        <v>10</v>
      </c>
      <c r="AO45">
        <f t="shared" si="21"/>
        <v>334.79114236383379</v>
      </c>
      <c r="AP45">
        <f t="shared" si="22"/>
        <v>357.93421333293207</v>
      </c>
      <c r="AQ45">
        <f t="shared" si="23"/>
        <v>386.8145075983071</v>
      </c>
      <c r="AR45">
        <f t="shared" si="24"/>
        <v>368.53414686064195</v>
      </c>
      <c r="AV45">
        <f>((0.065/0.095)*100)</f>
        <v>68.421052631578945</v>
      </c>
      <c r="AW45">
        <f>((0.08/0.105)*100)</f>
        <v>76.190476190476204</v>
      </c>
      <c r="AX45">
        <f>((0.07/0.095)*100)</f>
        <v>73.684210526315795</v>
      </c>
      <c r="AY45">
        <f>((0.07/0.1)*100)</f>
        <v>70</v>
      </c>
      <c r="BA45">
        <f>((0.03/0.095)*100)</f>
        <v>31.578947368421051</v>
      </c>
      <c r="BB45">
        <f>((0.025/0.105)*100)</f>
        <v>23.80952380952381</v>
      </c>
      <c r="BC45">
        <f>((0.025/0.095)*100)</f>
        <v>26.315789473684209</v>
      </c>
      <c r="BD45">
        <f>((0.03/0.1)*100)</f>
        <v>30</v>
      </c>
      <c r="BF45">
        <f>ABS($B$45-$D$45)</f>
        <v>0.33732500000000076</v>
      </c>
      <c r="BG45">
        <f>ABS($F$45-$H$45)</f>
        <v>3.97593</v>
      </c>
      <c r="BL45">
        <f>SQRT((ABS($A$45-$E$46)^2+(ABS($B$45-$F$46)^2)))</f>
        <v>4.9860707178925026</v>
      </c>
      <c r="BM45">
        <f>SQRT((ABS($C$45-$G$45)^2+(ABS($D$45-$H$45)^2)))</f>
        <v>2.1420159567223194</v>
      </c>
      <c r="BO45">
        <f>SQRT((ABS($A$45-$G$46)^2+(ABS($B$45-$H$46)^2)))</f>
        <v>4.9143095984622285</v>
      </c>
      <c r="BP45">
        <f>SQRT((ABS($C$45-$E$45)^2+(ABS($D$45-$F$45)^2)))</f>
        <v>3.3560418454174705</v>
      </c>
      <c r="BR45">
        <f>DEGREES(ACOS((36.3027585736503^2+36.0115574505053^2-3.41834402131792^2)/(2*36.3027585736503*36.0115574505053)))</f>
        <v>5.3991669858428262</v>
      </c>
      <c r="BS45">
        <f>DEGREES(ACOS((28.5612076073784^2+28.6500351333046^2-3.42025906249877^2)/(2*28.5612076073784*28.6500351333046)))</f>
        <v>6.8524065123454685</v>
      </c>
      <c r="BU45">
        <v>13</v>
      </c>
      <c r="BV45">
        <v>12</v>
      </c>
      <c r="BW45">
        <v>6</v>
      </c>
      <c r="BX45">
        <v>6</v>
      </c>
      <c r="BY45">
        <v>16</v>
      </c>
      <c r="BZ45">
        <v>14</v>
      </c>
      <c r="CA45">
        <v>11</v>
      </c>
      <c r="CB45">
        <v>10</v>
      </c>
      <c r="CC45">
        <v>14</v>
      </c>
      <c r="CD45">
        <v>8</v>
      </c>
      <c r="CE45">
        <v>9</v>
      </c>
      <c r="CF45">
        <v>14</v>
      </c>
      <c r="CG45">
        <v>14</v>
      </c>
      <c r="CH45">
        <v>8</v>
      </c>
      <c r="CI45">
        <v>9</v>
      </c>
      <c r="CJ45">
        <v>14</v>
      </c>
      <c r="CL45">
        <v>6</v>
      </c>
      <c r="CM45">
        <v>4</v>
      </c>
      <c r="CN45">
        <v>0</v>
      </c>
      <c r="CO45">
        <v>0</v>
      </c>
      <c r="CP45">
        <v>5</v>
      </c>
      <c r="CQ45">
        <v>5</v>
      </c>
      <c r="CR45">
        <v>0</v>
      </c>
      <c r="CS45">
        <v>0</v>
      </c>
      <c r="CT45">
        <v>5</v>
      </c>
      <c r="CU45">
        <v>0</v>
      </c>
      <c r="CV45">
        <v>0</v>
      </c>
      <c r="CW45">
        <v>5</v>
      </c>
      <c r="CX45">
        <v>6</v>
      </c>
      <c r="CY45">
        <v>0</v>
      </c>
      <c r="CZ45">
        <v>0</v>
      </c>
      <c r="DA45">
        <v>5</v>
      </c>
      <c r="DC45">
        <f>((12/13)*100)</f>
        <v>92.307692307692307</v>
      </c>
      <c r="DD45">
        <f>((6/13)*100)</f>
        <v>46.153846153846153</v>
      </c>
      <c r="DE45">
        <f>((6/13)*100)</f>
        <v>46.153846153846153</v>
      </c>
      <c r="DF45">
        <f>((14/16)*100)</f>
        <v>87.5</v>
      </c>
      <c r="DG45">
        <f>((11/16)*100)</f>
        <v>68.75</v>
      </c>
      <c r="DH45">
        <f>((10/16)*100)</f>
        <v>62.5</v>
      </c>
      <c r="DI45">
        <f>((8/14)*100)</f>
        <v>57.142857142857139</v>
      </c>
      <c r="DJ45">
        <f>((9/14)*100)</f>
        <v>64.285714285714292</v>
      </c>
      <c r="DK45">
        <f>((14/14)*100)</f>
        <v>100</v>
      </c>
      <c r="DL45">
        <f>((8/14)*100)</f>
        <v>57.142857142857139</v>
      </c>
      <c r="DM45">
        <f>((9/14)*100)</f>
        <v>64.285714285714292</v>
      </c>
      <c r="DN45">
        <f>((14/14)*100)</f>
        <v>100</v>
      </c>
      <c r="DP45">
        <f>((4/6)*100)</f>
        <v>66.666666666666657</v>
      </c>
      <c r="DQ45">
        <f>((0/6)*100)</f>
        <v>0</v>
      </c>
      <c r="DR45">
        <f>((0/6)*100)</f>
        <v>0</v>
      </c>
      <c r="DS45">
        <f>((5/5)*100)</f>
        <v>100</v>
      </c>
      <c r="DT45">
        <f>((0/5)*100)</f>
        <v>0</v>
      </c>
      <c r="DU45">
        <f>((0/5)*100)</f>
        <v>0</v>
      </c>
      <c r="DV45">
        <f>((0/5)*100)</f>
        <v>0</v>
      </c>
      <c r="DW45">
        <f>((0/5)*100)</f>
        <v>0</v>
      </c>
      <c r="DX45">
        <f>((5/5)*100)</f>
        <v>100</v>
      </c>
      <c r="DY45">
        <f>((0/6)*100)</f>
        <v>0</v>
      </c>
      <c r="DZ45">
        <f>((0/6)*100)</f>
        <v>0</v>
      </c>
      <c r="EA45">
        <f>((5/6)*100)</f>
        <v>83.333333333333343</v>
      </c>
    </row>
    <row r="46" spans="1:131" x14ac:dyDescent="0.25">
      <c r="A46">
        <v>68.316006000000016</v>
      </c>
      <c r="B46">
        <v>7.1109739999999997</v>
      </c>
      <c r="C46">
        <v>96.617113000000003</v>
      </c>
      <c r="D46">
        <v>9.0318020000000008</v>
      </c>
      <c r="E46">
        <v>95.458584000000002</v>
      </c>
      <c r="F46">
        <v>6.2458590000000003</v>
      </c>
      <c r="G46">
        <v>95.617533000000009</v>
      </c>
      <c r="H46">
        <v>10.046643</v>
      </c>
      <c r="K46">
        <f>(13/200)</f>
        <v>6.5000000000000002E-2</v>
      </c>
      <c r="L46">
        <f>(14/200)</f>
        <v>7.0000000000000007E-2</v>
      </c>
      <c r="M46">
        <f>(13/200)</f>
        <v>6.5000000000000002E-2</v>
      </c>
      <c r="N46">
        <f>(13/200)</f>
        <v>6.5000000000000002E-2</v>
      </c>
      <c r="P46">
        <f>(7/200)</f>
        <v>3.5000000000000003E-2</v>
      </c>
      <c r="Q46">
        <f>(5/200)</f>
        <v>2.5000000000000001E-2</v>
      </c>
      <c r="R46">
        <f>(7/200)</f>
        <v>3.5000000000000003E-2</v>
      </c>
      <c r="S46">
        <f>(7/200)</f>
        <v>3.5000000000000003E-2</v>
      </c>
      <c r="U46">
        <f>0.065+0.035</f>
        <v>0.1</v>
      </c>
      <c r="V46">
        <f>0.07+0.025</f>
        <v>9.5000000000000001E-2</v>
      </c>
      <c r="W46">
        <f>0.065+0.035</f>
        <v>0.1</v>
      </c>
      <c r="X46">
        <f>0.065+0.035</f>
        <v>0.1</v>
      </c>
      <c r="Z46">
        <f>SQRT((ABS($A$47-$A$46)^2+(ABS($B$47-$B$46)^2)))</f>
        <v>31.55377075281687</v>
      </c>
      <c r="AA46">
        <f>SQRT((ABS($C$47-$C$46)^2+(ABS($D$47-$D$46)^2)))</f>
        <v>30.540951392842029</v>
      </c>
      <c r="AB46">
        <f>SQRT((ABS($E$47-$E$46)^2+(ABS($F$47-$F$46)^2)))</f>
        <v>30.708639370646182</v>
      </c>
      <c r="AC46">
        <f>SQRT((ABS($G$47-$G$46)^2+(ABS($H$47-$H$46)^2)))</f>
        <v>30.790492137303843</v>
      </c>
      <c r="AJ46">
        <f>1/0.1</f>
        <v>10</v>
      </c>
      <c r="AK46">
        <f>1/0.095</f>
        <v>10.526315789473685</v>
      </c>
      <c r="AL46">
        <f>1/0.1</f>
        <v>10</v>
      </c>
      <c r="AM46">
        <f>1/0.1</f>
        <v>10</v>
      </c>
      <c r="AO46">
        <f t="shared" si="21"/>
        <v>315.53770752816871</v>
      </c>
      <c r="AP46">
        <f t="shared" si="22"/>
        <v>321.48369887202136</v>
      </c>
      <c r="AQ46">
        <f t="shared" si="23"/>
        <v>307.08639370646182</v>
      </c>
      <c r="AR46">
        <f t="shared" si="24"/>
        <v>307.90492137303841</v>
      </c>
      <c r="AV46">
        <f>((0.065/0.1)*100)</f>
        <v>65</v>
      </c>
      <c r="AW46">
        <f>((0.07/0.095)*100)</f>
        <v>73.684210526315795</v>
      </c>
      <c r="AX46">
        <f>((0.065/0.1)*100)</f>
        <v>65</v>
      </c>
      <c r="AY46">
        <f>((0.065/0.1)*100)</f>
        <v>65</v>
      </c>
      <c r="BA46">
        <f>((0.035/0.1)*100)</f>
        <v>35</v>
      </c>
      <c r="BB46">
        <f>((0.025/0.095)*100)</f>
        <v>26.315789473684209</v>
      </c>
      <c r="BC46">
        <f>((0.035/0.1)*100)</f>
        <v>35</v>
      </c>
      <c r="BD46">
        <f>((0.035/0.1)*100)</f>
        <v>35</v>
      </c>
      <c r="BF46">
        <f>ABS($B$46-$D$46)</f>
        <v>1.9208280000000011</v>
      </c>
      <c r="BG46">
        <f>ABS($F$46-$H$46)</f>
        <v>3.8007839999999993</v>
      </c>
      <c r="BL46">
        <f>SQRT((ABS($A$46-$E$47)^2+(ABS($B$46-$F$47)^2)))</f>
        <v>3.9703569220021082</v>
      </c>
      <c r="BM46">
        <f>SQRT((ABS($C$46-$G$46)^2+(ABS($D$46-$H$46)^2)))</f>
        <v>1.4244516249002586</v>
      </c>
      <c r="BO46">
        <f>SQRT((ABS($A$46-$G$47)^2+(ABS($B$46-$H$47)^2)))</f>
        <v>4.0177240249833037</v>
      </c>
      <c r="BP46">
        <f>SQRT((ABS($C$46-$E$46)^2+(ABS($D$46-$F$46)^2)))</f>
        <v>3.0172285036254722</v>
      </c>
      <c r="BR46">
        <f>DEGREES(ACOS((3.49941655747712^2+28.9653339854441^2-28.5612076073784^2)/(2*3.49941655747712*28.9653339854441)))</f>
        <v>79.916378625514767</v>
      </c>
      <c r="BU46">
        <v>13</v>
      </c>
      <c r="BV46">
        <v>12</v>
      </c>
      <c r="BW46">
        <v>6</v>
      </c>
      <c r="BX46">
        <v>6</v>
      </c>
      <c r="BY46">
        <v>14</v>
      </c>
      <c r="BZ46">
        <v>12</v>
      </c>
      <c r="CA46">
        <v>7</v>
      </c>
      <c r="CB46">
        <v>7</v>
      </c>
      <c r="CC46">
        <v>13</v>
      </c>
      <c r="CD46">
        <v>6</v>
      </c>
      <c r="CE46">
        <v>7</v>
      </c>
      <c r="CF46">
        <v>13</v>
      </c>
      <c r="CG46">
        <v>13</v>
      </c>
      <c r="CH46">
        <v>6</v>
      </c>
      <c r="CI46">
        <v>7</v>
      </c>
      <c r="CJ46">
        <v>13</v>
      </c>
      <c r="CL46">
        <v>7</v>
      </c>
      <c r="CM46">
        <v>5</v>
      </c>
      <c r="CN46">
        <v>0</v>
      </c>
      <c r="CO46">
        <v>0</v>
      </c>
      <c r="CP46">
        <v>5</v>
      </c>
      <c r="CQ46">
        <v>4</v>
      </c>
      <c r="CR46">
        <v>0</v>
      </c>
      <c r="CS46">
        <v>0</v>
      </c>
      <c r="CT46">
        <v>7</v>
      </c>
      <c r="CU46">
        <v>0</v>
      </c>
      <c r="CV46">
        <v>0</v>
      </c>
      <c r="CW46">
        <v>7</v>
      </c>
      <c r="CX46">
        <v>7</v>
      </c>
      <c r="CY46">
        <v>0</v>
      </c>
      <c r="CZ46">
        <v>0</v>
      </c>
      <c r="DA46">
        <v>7</v>
      </c>
      <c r="DC46">
        <f>((12/13)*100)</f>
        <v>92.307692307692307</v>
      </c>
      <c r="DD46">
        <f>((6/13)*100)</f>
        <v>46.153846153846153</v>
      </c>
      <c r="DE46">
        <f>((6/13)*100)</f>
        <v>46.153846153846153</v>
      </c>
      <c r="DF46">
        <f>((12/14)*100)</f>
        <v>85.714285714285708</v>
      </c>
      <c r="DG46">
        <f>((7/14)*100)</f>
        <v>50</v>
      </c>
      <c r="DH46">
        <f>((7/14)*100)</f>
        <v>50</v>
      </c>
      <c r="DI46">
        <f>((6/13)*100)</f>
        <v>46.153846153846153</v>
      </c>
      <c r="DJ46">
        <f>((7/13)*100)</f>
        <v>53.846153846153847</v>
      </c>
      <c r="DK46">
        <f>((13/13)*100)</f>
        <v>100</v>
      </c>
      <c r="DL46">
        <f>((6/13)*100)</f>
        <v>46.153846153846153</v>
      </c>
      <c r="DM46">
        <f>((7/13)*100)</f>
        <v>53.846153846153847</v>
      </c>
      <c r="DN46">
        <f>((13/13)*100)</f>
        <v>100</v>
      </c>
      <c r="DP46">
        <f>((5/7)*100)</f>
        <v>71.428571428571431</v>
      </c>
      <c r="DQ46">
        <f>((0/7)*100)</f>
        <v>0</v>
      </c>
      <c r="DR46">
        <f>((0/7)*100)</f>
        <v>0</v>
      </c>
      <c r="DS46">
        <f>((4/5)*100)</f>
        <v>80</v>
      </c>
      <c r="DT46">
        <f>((0/5)*100)</f>
        <v>0</v>
      </c>
      <c r="DU46">
        <f>((0/5)*100)</f>
        <v>0</v>
      </c>
      <c r="DV46">
        <f>((0/7)*100)</f>
        <v>0</v>
      </c>
      <c r="DW46">
        <f>((0/7)*100)</f>
        <v>0</v>
      </c>
      <c r="DX46">
        <f>((7/7)*100)</f>
        <v>100</v>
      </c>
      <c r="DY46">
        <f>((0/7)*100)</f>
        <v>0</v>
      </c>
      <c r="DZ46">
        <f>((0/7)*100)</f>
        <v>0</v>
      </c>
      <c r="EA46">
        <f>((7/7)*100)</f>
        <v>100</v>
      </c>
    </row>
    <row r="47" spans="1:131" x14ac:dyDescent="0.25">
      <c r="A47">
        <v>36.799595000000011</v>
      </c>
      <c r="B47">
        <v>5.5759540000000003</v>
      </c>
      <c r="C47">
        <v>66.088921000000013</v>
      </c>
      <c r="D47">
        <v>8.1490760000000009</v>
      </c>
      <c r="E47">
        <v>64.763359000000008</v>
      </c>
      <c r="F47">
        <v>5.3382829999999997</v>
      </c>
      <c r="G47">
        <v>64.84077400000001</v>
      </c>
      <c r="H47">
        <v>9.1271260000000005</v>
      </c>
      <c r="L47">
        <f>(15/200)</f>
        <v>7.4999999999999997E-2</v>
      </c>
      <c r="M47">
        <f>(15/200)</f>
        <v>7.4999999999999997E-2</v>
      </c>
      <c r="P47">
        <f>(7/200)</f>
        <v>3.5000000000000003E-2</v>
      </c>
      <c r="Q47">
        <f>(6/200)</f>
        <v>0.03</v>
      </c>
      <c r="R47">
        <f>(7/200)</f>
        <v>3.5000000000000003E-2</v>
      </c>
      <c r="S47">
        <f>(7/200)</f>
        <v>3.5000000000000003E-2</v>
      </c>
      <c r="V47">
        <f>0.075+0.03</f>
        <v>0.105</v>
      </c>
      <c r="W47">
        <f>0.075+0.035</f>
        <v>0.11</v>
      </c>
      <c r="AA47">
        <f>SQRT((ABS($C$48-$C$47)^2+(ABS($D$48-$D$47)^2)))</f>
        <v>33.78094385468944</v>
      </c>
      <c r="AB47">
        <f>SQRT((ABS($E$48-$E$47)^2+(ABS($F$48-$F$47)^2)))</f>
        <v>34.179417609851825</v>
      </c>
      <c r="AK47">
        <f>1/0.105</f>
        <v>9.5238095238095237</v>
      </c>
      <c r="AL47">
        <f>1/0.11</f>
        <v>9.0909090909090917</v>
      </c>
      <c r="AP47">
        <f t="shared" si="22"/>
        <v>321.72327480656611</v>
      </c>
      <c r="AQ47">
        <f t="shared" si="23"/>
        <v>310.72197827138024</v>
      </c>
      <c r="AW47">
        <f>((0.075/0.105)*100)</f>
        <v>71.428571428571431</v>
      </c>
      <c r="AX47">
        <f>((0.075/0.11)*100)</f>
        <v>68.181818181818173</v>
      </c>
      <c r="BB47">
        <f>((0.03/0.105)*100)</f>
        <v>28.571428571428569</v>
      </c>
      <c r="BC47">
        <f>((0.035/0.11)*100)</f>
        <v>31.818181818181824</v>
      </c>
      <c r="BF47">
        <f>ABS($B$47-$D$47)</f>
        <v>2.5731220000000006</v>
      </c>
      <c r="BG47">
        <f>ABS($F$47-$H$47)</f>
        <v>3.7888430000000008</v>
      </c>
      <c r="BI47">
        <v>2.6088754999999999</v>
      </c>
      <c r="BJ47">
        <v>2.3460455000000002</v>
      </c>
      <c r="BM47">
        <f>SQRT((ABS($C$47-$G$47)^2+(ABS($D$47-$H$47)^2)))</f>
        <v>1.5857026001457546</v>
      </c>
      <c r="BP47">
        <f>SQRT((ABS($C$47-$E$47)^2+(ABS($D$47-$F$47)^2)))</f>
        <v>3.1076795048223715</v>
      </c>
      <c r="BY47">
        <v>15</v>
      </c>
      <c r="BZ47">
        <v>12</v>
      </c>
      <c r="CA47">
        <v>8</v>
      </c>
      <c r="CB47">
        <v>8</v>
      </c>
      <c r="CC47">
        <v>15</v>
      </c>
      <c r="CD47">
        <v>8</v>
      </c>
      <c r="CE47">
        <v>8</v>
      </c>
      <c r="CF47">
        <v>15</v>
      </c>
      <c r="CL47">
        <v>7</v>
      </c>
      <c r="CM47">
        <v>4</v>
      </c>
      <c r="CN47">
        <v>0</v>
      </c>
      <c r="CO47">
        <v>0</v>
      </c>
      <c r="CP47">
        <v>6</v>
      </c>
      <c r="CQ47">
        <v>5</v>
      </c>
      <c r="CR47">
        <v>0</v>
      </c>
      <c r="CS47">
        <v>0</v>
      </c>
      <c r="CT47">
        <v>7</v>
      </c>
      <c r="CU47">
        <v>0</v>
      </c>
      <c r="CV47">
        <v>0</v>
      </c>
      <c r="CW47">
        <v>7</v>
      </c>
      <c r="CX47">
        <v>7</v>
      </c>
      <c r="CY47">
        <v>0</v>
      </c>
      <c r="CZ47">
        <v>0</v>
      </c>
      <c r="DA47">
        <v>7</v>
      </c>
      <c r="DF47">
        <f>((12/15)*100)</f>
        <v>80</v>
      </c>
      <c r="DG47">
        <f>((8/15)*100)</f>
        <v>53.333333333333336</v>
      </c>
      <c r="DH47">
        <f>((8/15)*100)</f>
        <v>53.333333333333336</v>
      </c>
      <c r="DI47">
        <f>((8/15)*100)</f>
        <v>53.333333333333336</v>
      </c>
      <c r="DJ47">
        <f>((8/15)*100)</f>
        <v>53.333333333333336</v>
      </c>
      <c r="DK47">
        <f>((15/15)*100)</f>
        <v>100</v>
      </c>
      <c r="DP47">
        <f>((4/7)*100)</f>
        <v>57.142857142857139</v>
      </c>
      <c r="DQ47">
        <f>((0/7)*100)</f>
        <v>0</v>
      </c>
      <c r="DR47">
        <f>((0/7)*100)</f>
        <v>0</v>
      </c>
      <c r="DS47">
        <f>((5/6)*100)</f>
        <v>83.333333333333343</v>
      </c>
      <c r="DT47">
        <f>((0/6)*100)</f>
        <v>0</v>
      </c>
      <c r="DU47">
        <f>((0/6)*100)</f>
        <v>0</v>
      </c>
      <c r="DV47">
        <f>((0/7)*100)</f>
        <v>0</v>
      </c>
      <c r="DW47">
        <f>((0/7)*100)</f>
        <v>0</v>
      </c>
      <c r="DX47">
        <f>((7/7)*100)</f>
        <v>100</v>
      </c>
      <c r="DY47">
        <f>((0/7)*100)</f>
        <v>0</v>
      </c>
      <c r="DZ47">
        <f>((0/7)*100)</f>
        <v>0</v>
      </c>
      <c r="EA47">
        <f>((7/7)*100)</f>
        <v>100</v>
      </c>
    </row>
    <row r="48" spans="1:131" x14ac:dyDescent="0.25">
      <c r="C48">
        <v>32.333317000000008</v>
      </c>
      <c r="D48">
        <v>6.840884</v>
      </c>
      <c r="E48">
        <v>30.59720200000001</v>
      </c>
      <c r="F48">
        <v>4.3862829999999997</v>
      </c>
      <c r="Q48">
        <f>(7/200)</f>
        <v>3.5000000000000003E-2</v>
      </c>
      <c r="BP48">
        <f>SQRT((ABS($C$48-$E$48)^2+(ABS($D$48-$F$48)^2)))</f>
        <v>3.0065198090859129</v>
      </c>
      <c r="BS48">
        <f>DEGREES(ACOS((3.98015065447528^2+31.7076221244925^2-30.6938546651468^2)/(2*3.98015065447528*31.7076221244925)))</f>
        <v>71.73591033892734</v>
      </c>
      <c r="CP48">
        <v>7</v>
      </c>
      <c r="CQ48">
        <v>4</v>
      </c>
      <c r="CR48">
        <v>0</v>
      </c>
      <c r="CS48">
        <v>0</v>
      </c>
      <c r="DS48">
        <f>((4/7)*100)</f>
        <v>57.142857142857139</v>
      </c>
      <c r="DT48">
        <f>((0/7)*100)</f>
        <v>0</v>
      </c>
      <c r="DU48">
        <f>((0/7)*100)</f>
        <v>0</v>
      </c>
    </row>
    <row r="49" spans="1:131" x14ac:dyDescent="0.25">
      <c r="A49" t="s">
        <v>22</v>
      </c>
      <c r="B49" t="s">
        <v>22</v>
      </c>
      <c r="C49" t="s">
        <v>22</v>
      </c>
      <c r="D49" t="s">
        <v>22</v>
      </c>
      <c r="E49" t="s">
        <v>22</v>
      </c>
      <c r="F49" t="s">
        <v>22</v>
      </c>
      <c r="G49" t="s">
        <v>22</v>
      </c>
      <c r="H49" t="s">
        <v>22</v>
      </c>
      <c r="BR49">
        <f>DEGREES(ACOS((22.9298503775553^2+23.908440544598^2-3.98015065447528^2)/(2*22.9298503775553*23.908440544598)))</f>
        <v>9.4514441073065534</v>
      </c>
      <c r="BS49">
        <f>DEGREES(ACOS((34.4963479722655^2+34.5640798335437^2-3.64124492733021^2)/(2*34.4963479722655*34.5640798335437)))</f>
        <v>6.0436551396205163</v>
      </c>
    </row>
    <row r="50" spans="1:131" x14ac:dyDescent="0.25">
      <c r="A50">
        <v>230.68517600000001</v>
      </c>
      <c r="B50">
        <v>5.3979840000000001</v>
      </c>
      <c r="C50">
        <v>209.37709000000001</v>
      </c>
      <c r="D50">
        <v>6.8122949999999998</v>
      </c>
      <c r="E50">
        <v>232.07693899999998</v>
      </c>
      <c r="F50">
        <v>4.9769860000000001</v>
      </c>
      <c r="G50">
        <v>233.28320400000001</v>
      </c>
      <c r="H50">
        <v>8.6638350000000006</v>
      </c>
      <c r="K50">
        <f>(14/200)</f>
        <v>7.0000000000000007E-2</v>
      </c>
      <c r="L50">
        <f>(13/200)</f>
        <v>6.5000000000000002E-2</v>
      </c>
      <c r="M50">
        <f>(15/200)</f>
        <v>7.4999999999999997E-2</v>
      </c>
      <c r="N50">
        <f>(15/200)</f>
        <v>7.4999999999999997E-2</v>
      </c>
      <c r="P50">
        <f>(9/200)</f>
        <v>4.4999999999999998E-2</v>
      </c>
      <c r="Q50">
        <f>(6/200)</f>
        <v>0.03</v>
      </c>
      <c r="R50">
        <f>(9/200)</f>
        <v>4.4999999999999998E-2</v>
      </c>
      <c r="S50">
        <f>(10/200)</f>
        <v>0.05</v>
      </c>
      <c r="U50">
        <f>0.07+0.045</f>
        <v>0.115</v>
      </c>
      <c r="V50">
        <f>0.065+0.03</f>
        <v>9.5000000000000001E-2</v>
      </c>
      <c r="W50">
        <f>0.075+0.045</f>
        <v>0.12</v>
      </c>
      <c r="X50">
        <f>0.075+0.05</f>
        <v>0.125</v>
      </c>
      <c r="Z50">
        <f>SQRT((ABS($A$51-$A$50)^2+(ABS($B$51-$B$50)^2)))</f>
        <v>23.316569334826447</v>
      </c>
      <c r="AA50">
        <f>SQRT((ABS($C$51-$C$50)^2+(ABS($D$51-$D$50)^2)))</f>
        <v>28.950845868921537</v>
      </c>
      <c r="AB50">
        <f>SQRT((ABS($E$51-$E$50)^2+(ABS($F$51-$F$50)^2)))</f>
        <v>26.500459067539641</v>
      </c>
      <c r="AC50">
        <f>SQRT((ABS($G$51-$G$50)^2+(ABS($H$51-$H$50)^2)))</f>
        <v>28.190913975791464</v>
      </c>
      <c r="AJ50">
        <f>1/0.115</f>
        <v>8.695652173913043</v>
      </c>
      <c r="AK50">
        <f>1/0.095</f>
        <v>10.526315789473685</v>
      </c>
      <c r="AL50">
        <f>1/0.12</f>
        <v>8.3333333333333339</v>
      </c>
      <c r="AM50">
        <f>1/0.125</f>
        <v>8</v>
      </c>
      <c r="AO50">
        <f t="shared" ref="AO50:AO56" si="25">$Z50/$U50</f>
        <v>202.75277682457778</v>
      </c>
      <c r="AP50">
        <f>$AA50/$V50</f>
        <v>304.74574598864774</v>
      </c>
      <c r="AQ50">
        <f t="shared" ref="AQ50:AQ55" si="26">$AB50/$W50</f>
        <v>220.83715889616369</v>
      </c>
      <c r="AR50">
        <f t="shared" ref="AR50:AR55" si="27">$AC50/$X50</f>
        <v>225.52731180633171</v>
      </c>
      <c r="AV50">
        <f>((0.07/0.115)*100)</f>
        <v>60.869565217391312</v>
      </c>
      <c r="AW50">
        <f>((0.065/0.095)*100)</f>
        <v>68.421052631578945</v>
      </c>
      <c r="AX50">
        <f>((0.075/0.12)*100)</f>
        <v>62.5</v>
      </c>
      <c r="AY50">
        <f>((0.075/0.125)*100)</f>
        <v>60</v>
      </c>
      <c r="BA50">
        <f>((0.045/0.115)*100)</f>
        <v>39.130434782608688</v>
      </c>
      <c r="BB50">
        <f>((0.03/0.095)*100)</f>
        <v>31.578947368421051</v>
      </c>
      <c r="BC50">
        <f>((0.045/0.12)*100)</f>
        <v>37.5</v>
      </c>
      <c r="BD50">
        <f>((0.05/0.125)*100)</f>
        <v>40</v>
      </c>
      <c r="BF50">
        <f>ABS($B$50-$D$50)</f>
        <v>1.4143109999999997</v>
      </c>
      <c r="BG50">
        <f>ABS($F$50-$H$50)</f>
        <v>3.6868490000000005</v>
      </c>
      <c r="BL50">
        <f>SQRT((ABS($A$50-$E$50)^2+(ABS($B$50-$F$50)^2)))</f>
        <v>1.4540438659727271</v>
      </c>
      <c r="BM50">
        <f>SQRT((ABS($C$50-$G$51)^2+(ABS($D$50-$H$51)^2)))</f>
        <v>4.4857570229349299</v>
      </c>
      <c r="BO50">
        <f>SQRT((ABS($A$50-$G$50)^2+(ABS($B$50-$H$50)^2)))</f>
        <v>4.1731920927492663</v>
      </c>
      <c r="BP50">
        <f>SQRT((ABS($C$50-$E$51)^2+(ABS($D$50-$F$51)^2)))</f>
        <v>4.2197220605140622</v>
      </c>
      <c r="BR50">
        <f>DEGREES(ACOS((30.6938546651468^2+30.0235164231998^2-3.67425934710657^2)/(2*30.6938546651468*30.0235164231998)))</f>
        <v>6.8224723001676972</v>
      </c>
      <c r="BS50">
        <f>DEGREES(ACOS((3.88660510046133^2+42.0394037782288^2-41.6577497935013^2)/(2*3.88660510046133*42.0394037782288)))</f>
        <v>81.721940791436111</v>
      </c>
      <c r="BU50">
        <v>14</v>
      </c>
      <c r="BV50">
        <v>13</v>
      </c>
      <c r="BW50">
        <v>7</v>
      </c>
      <c r="BX50">
        <v>7</v>
      </c>
      <c r="BY50">
        <v>13</v>
      </c>
      <c r="BZ50">
        <v>11</v>
      </c>
      <c r="CA50">
        <v>7</v>
      </c>
      <c r="CB50">
        <v>6</v>
      </c>
      <c r="CC50">
        <v>15</v>
      </c>
      <c r="CD50">
        <v>8</v>
      </c>
      <c r="CE50">
        <v>9</v>
      </c>
      <c r="CF50">
        <v>15</v>
      </c>
      <c r="CG50">
        <v>15</v>
      </c>
      <c r="CH50">
        <v>8</v>
      </c>
      <c r="CI50">
        <v>9</v>
      </c>
      <c r="CJ50">
        <v>15</v>
      </c>
      <c r="CL50">
        <v>9</v>
      </c>
      <c r="CM50">
        <v>0</v>
      </c>
      <c r="CN50">
        <v>2</v>
      </c>
      <c r="CO50">
        <v>3</v>
      </c>
      <c r="CP50">
        <v>6</v>
      </c>
      <c r="CQ50">
        <v>5</v>
      </c>
      <c r="CR50">
        <v>0</v>
      </c>
      <c r="CS50">
        <v>0</v>
      </c>
      <c r="CT50">
        <v>9</v>
      </c>
      <c r="CU50">
        <v>2</v>
      </c>
      <c r="CV50">
        <v>0</v>
      </c>
      <c r="CW50">
        <v>9</v>
      </c>
      <c r="CX50">
        <v>10</v>
      </c>
      <c r="CY50">
        <v>3</v>
      </c>
      <c r="CZ50">
        <v>0</v>
      </c>
      <c r="DA50">
        <v>9</v>
      </c>
      <c r="DC50">
        <f>((13/14)*100)</f>
        <v>92.857142857142861</v>
      </c>
      <c r="DD50">
        <f>((7/14)*100)</f>
        <v>50</v>
      </c>
      <c r="DE50">
        <f>((7/14)*100)</f>
        <v>50</v>
      </c>
      <c r="DF50">
        <f>((11/13)*100)</f>
        <v>84.615384615384613</v>
      </c>
      <c r="DG50">
        <f>((7/13)*100)</f>
        <v>53.846153846153847</v>
      </c>
      <c r="DH50">
        <f>((6/13)*100)</f>
        <v>46.153846153846153</v>
      </c>
      <c r="DI50">
        <f>((8/15)*100)</f>
        <v>53.333333333333336</v>
      </c>
      <c r="DJ50">
        <f>((9/15)*100)</f>
        <v>60</v>
      </c>
      <c r="DK50">
        <f>((15/15)*100)</f>
        <v>100</v>
      </c>
      <c r="DL50">
        <f>((8/15)*100)</f>
        <v>53.333333333333336</v>
      </c>
      <c r="DM50">
        <f>((9/15)*100)</f>
        <v>60</v>
      </c>
      <c r="DN50">
        <f>((15/15)*100)</f>
        <v>100</v>
      </c>
      <c r="DP50">
        <f>((0/9)*100)</f>
        <v>0</v>
      </c>
      <c r="DQ50">
        <f>((2/9)*100)</f>
        <v>22.222222222222221</v>
      </c>
      <c r="DR50">
        <f>((3/9)*100)</f>
        <v>33.333333333333329</v>
      </c>
      <c r="DS50">
        <f>((5/6)*100)</f>
        <v>83.333333333333343</v>
      </c>
      <c r="DT50">
        <f>((0/6)*100)</f>
        <v>0</v>
      </c>
      <c r="DU50">
        <f>((0/6)*100)</f>
        <v>0</v>
      </c>
      <c r="DV50">
        <f>((2/9)*100)</f>
        <v>22.222222222222221</v>
      </c>
      <c r="DW50">
        <f>((0/9)*100)</f>
        <v>0</v>
      </c>
      <c r="DX50">
        <f>((9/9)*100)</f>
        <v>100</v>
      </c>
      <c r="DY50">
        <f>((3/10)*100)</f>
        <v>30</v>
      </c>
      <c r="DZ50">
        <f>((0/10)*100)</f>
        <v>0</v>
      </c>
      <c r="EA50">
        <f>((9/10)*100)</f>
        <v>90</v>
      </c>
    </row>
    <row r="51" spans="1:131" x14ac:dyDescent="0.25">
      <c r="A51">
        <v>207.37173799999999</v>
      </c>
      <c r="B51">
        <v>5.7801020000000003</v>
      </c>
      <c r="C51">
        <v>180.45888099999999</v>
      </c>
      <c r="D51">
        <v>8.1865819999999996</v>
      </c>
      <c r="E51">
        <v>205.57648</v>
      </c>
      <c r="F51">
        <v>4.9788779999999999</v>
      </c>
      <c r="G51">
        <v>205.096889</v>
      </c>
      <c r="H51">
        <v>8.1546420000000008</v>
      </c>
      <c r="K51">
        <f>(13/200)</f>
        <v>6.5000000000000002E-2</v>
      </c>
      <c r="L51">
        <f>(18/200)</f>
        <v>0.09</v>
      </c>
      <c r="M51">
        <f>(13/200)</f>
        <v>6.5000000000000002E-2</v>
      </c>
      <c r="N51">
        <f>(12/200)</f>
        <v>0.06</v>
      </c>
      <c r="P51">
        <f>(7/200)</f>
        <v>3.5000000000000003E-2</v>
      </c>
      <c r="Q51">
        <f>(7/200)</f>
        <v>3.5000000000000003E-2</v>
      </c>
      <c r="R51">
        <f>(6/200)</f>
        <v>0.03</v>
      </c>
      <c r="S51">
        <f>(7/200)</f>
        <v>3.5000000000000003E-2</v>
      </c>
      <c r="U51">
        <f>0.065+0.035</f>
        <v>0.1</v>
      </c>
      <c r="V51">
        <f>0.09+0.035</f>
        <v>0.125</v>
      </c>
      <c r="W51">
        <f>0.065+0.03</f>
        <v>9.5000000000000001E-2</v>
      </c>
      <c r="X51">
        <f>0.06+0.035</f>
        <v>9.5000000000000001E-2</v>
      </c>
      <c r="Z51">
        <f>SQRT((ABS($A$52-$A$51)^2+(ABS($B$52-$B$51)^2)))</f>
        <v>30.425235550747988</v>
      </c>
      <c r="AA51">
        <f>SQRT((ABS($C$52-$C$51)^2+(ABS($D$52-$D$51)^2)))</f>
        <v>44.381122280793655</v>
      </c>
      <c r="AB51">
        <f>SQRT((ABS($E$52-$E$51)^2+(ABS($F$52-$F$51)^2)))</f>
        <v>29.655157176530803</v>
      </c>
      <c r="AC51">
        <f>SQRT((ABS($G$52-$G$51)^2+(ABS($H$52-$H$51)^2)))</f>
        <v>29.815518040307605</v>
      </c>
      <c r="AJ51">
        <f>1/0.1</f>
        <v>10</v>
      </c>
      <c r="AK51">
        <f>1/0.125</f>
        <v>8</v>
      </c>
      <c r="AL51">
        <f>1/0.095</f>
        <v>10.526315789473685</v>
      </c>
      <c r="AM51">
        <f>1/0.095</f>
        <v>10.526315789473685</v>
      </c>
      <c r="AO51">
        <f t="shared" si="25"/>
        <v>304.25235550747988</v>
      </c>
      <c r="AP51">
        <f>$AA51/$V51</f>
        <v>355.04897824634924</v>
      </c>
      <c r="AQ51">
        <f t="shared" si="26"/>
        <v>312.15954922664002</v>
      </c>
      <c r="AR51">
        <f t="shared" si="27"/>
        <v>313.84755831902743</v>
      </c>
      <c r="AV51">
        <f>((0.065/0.1)*100)</f>
        <v>65</v>
      </c>
      <c r="AW51">
        <f>((0.09/0.125)*100)</f>
        <v>72</v>
      </c>
      <c r="AX51">
        <f>((0.065/0.095)*100)</f>
        <v>68.421052631578945</v>
      </c>
      <c r="AY51">
        <f>((0.06/0.095)*100)</f>
        <v>63.157894736842103</v>
      </c>
      <c r="BA51">
        <f>((0.035/0.1)*100)</f>
        <v>35</v>
      </c>
      <c r="BB51">
        <f>((0.035/0.125)*100)</f>
        <v>28.000000000000004</v>
      </c>
      <c r="BC51">
        <f>((0.03/0.095)*100)</f>
        <v>31.578947368421051</v>
      </c>
      <c r="BD51">
        <f>((0.035/0.095)*100)</f>
        <v>36.842105263157897</v>
      </c>
      <c r="BF51">
        <f>ABS($B$51-$D$51)</f>
        <v>2.4064799999999993</v>
      </c>
      <c r="BG51">
        <f>ABS($F$51-$H$51)</f>
        <v>3.1757640000000009</v>
      </c>
      <c r="BL51">
        <f>SQRT((ABS($A$51-$E$51)^2+(ABS($B$51-$F$51)^2)))</f>
        <v>1.9659377367403994</v>
      </c>
      <c r="BM51">
        <f>SQRT((ABS($C$51-$G$52)^2+(ABS($D$51-$H$52)^2)))</f>
        <v>5.4737281641093514</v>
      </c>
      <c r="BO51">
        <f>SQRT((ABS($A$51-$G$51)^2+(ABS($B$51-$H$51)^2)))</f>
        <v>3.2883701410274595</v>
      </c>
      <c r="BP51">
        <f>SQRT((ABS($C$51-$E$52)^2+(ABS($D$51-$F$52)^2)))</f>
        <v>5.0166873141312029</v>
      </c>
      <c r="BR51">
        <f>DEGREES(ACOS((39.1958719790102^2+39.4129012140244^2-3.88660510046133^2)/(2*39.1958719790102*39.4129012140244)))</f>
        <v>5.6591613635310463</v>
      </c>
      <c r="BU51">
        <v>13</v>
      </c>
      <c r="BV51">
        <v>11</v>
      </c>
      <c r="BW51">
        <v>7</v>
      </c>
      <c r="BX51">
        <v>6</v>
      </c>
      <c r="BY51">
        <v>18</v>
      </c>
      <c r="BZ51">
        <v>14</v>
      </c>
      <c r="CA51">
        <v>12</v>
      </c>
      <c r="CB51">
        <v>11</v>
      </c>
      <c r="CC51">
        <v>13</v>
      </c>
      <c r="CD51">
        <v>6</v>
      </c>
      <c r="CE51">
        <v>6</v>
      </c>
      <c r="CF51">
        <v>12</v>
      </c>
      <c r="CG51">
        <v>12</v>
      </c>
      <c r="CH51">
        <v>5</v>
      </c>
      <c r="CI51">
        <v>5</v>
      </c>
      <c r="CJ51">
        <v>12</v>
      </c>
      <c r="CL51">
        <v>7</v>
      </c>
      <c r="CM51">
        <v>5</v>
      </c>
      <c r="CN51">
        <v>0</v>
      </c>
      <c r="CO51">
        <v>0</v>
      </c>
      <c r="CP51">
        <v>7</v>
      </c>
      <c r="CQ51">
        <v>5</v>
      </c>
      <c r="CR51">
        <v>0</v>
      </c>
      <c r="CS51">
        <v>0</v>
      </c>
      <c r="CT51">
        <v>6</v>
      </c>
      <c r="CU51">
        <v>0</v>
      </c>
      <c r="CV51">
        <v>0</v>
      </c>
      <c r="CW51">
        <v>6</v>
      </c>
      <c r="CX51">
        <v>7</v>
      </c>
      <c r="CY51">
        <v>0</v>
      </c>
      <c r="CZ51">
        <v>0</v>
      </c>
      <c r="DA51">
        <v>6</v>
      </c>
      <c r="DC51">
        <f>((11/13)*100)</f>
        <v>84.615384615384613</v>
      </c>
      <c r="DD51">
        <f>((7/13)*100)</f>
        <v>53.846153846153847</v>
      </c>
      <c r="DE51">
        <f>((6/13)*100)</f>
        <v>46.153846153846153</v>
      </c>
      <c r="DF51">
        <f>((14/18)*100)</f>
        <v>77.777777777777786</v>
      </c>
      <c r="DG51">
        <f>((12/18)*100)</f>
        <v>66.666666666666657</v>
      </c>
      <c r="DH51">
        <f>((11/18)*100)</f>
        <v>61.111111111111114</v>
      </c>
      <c r="DI51">
        <f>((6/13)*100)</f>
        <v>46.153846153846153</v>
      </c>
      <c r="DJ51">
        <f>((6/13)*100)</f>
        <v>46.153846153846153</v>
      </c>
      <c r="DK51">
        <f>((12/13)*100)</f>
        <v>92.307692307692307</v>
      </c>
      <c r="DL51">
        <f>((5/12)*100)</f>
        <v>41.666666666666671</v>
      </c>
      <c r="DM51">
        <f>((5/12)*100)</f>
        <v>41.666666666666671</v>
      </c>
      <c r="DN51">
        <f>((12/12)*100)</f>
        <v>100</v>
      </c>
      <c r="DP51">
        <f>((5/7)*100)</f>
        <v>71.428571428571431</v>
      </c>
      <c r="DQ51">
        <f>((0/7)*100)</f>
        <v>0</v>
      </c>
      <c r="DR51">
        <f>((0/7)*100)</f>
        <v>0</v>
      </c>
      <c r="DS51">
        <f>((5/7)*100)</f>
        <v>71.428571428571431</v>
      </c>
      <c r="DT51">
        <f>((0/7)*100)</f>
        <v>0</v>
      </c>
      <c r="DU51">
        <f>((0/7)*100)</f>
        <v>0</v>
      </c>
      <c r="DV51">
        <f>((0/6)*100)</f>
        <v>0</v>
      </c>
      <c r="DW51">
        <f>((0/6)*100)</f>
        <v>0</v>
      </c>
      <c r="DX51">
        <f>((6/6)*100)</f>
        <v>100</v>
      </c>
      <c r="DY51">
        <f>((0/7)*100)</f>
        <v>0</v>
      </c>
      <c r="DZ51">
        <f>((0/7)*100)</f>
        <v>0</v>
      </c>
      <c r="EA51">
        <f>((6/7)*100)</f>
        <v>85.714285714285708</v>
      </c>
    </row>
    <row r="52" spans="1:131" x14ac:dyDescent="0.25">
      <c r="A52">
        <v>176.963266</v>
      </c>
      <c r="B52">
        <v>6.7899479999999999</v>
      </c>
      <c r="C52">
        <v>136.097059</v>
      </c>
      <c r="D52">
        <v>6.8778560000000004</v>
      </c>
      <c r="E52">
        <v>175.939235</v>
      </c>
      <c r="F52">
        <v>6.0094390000000004</v>
      </c>
      <c r="G52">
        <v>175.347961</v>
      </c>
      <c r="H52">
        <v>10.146224</v>
      </c>
      <c r="K52">
        <f>(14/200)</f>
        <v>7.0000000000000007E-2</v>
      </c>
      <c r="L52">
        <f>(16/200)</f>
        <v>0.08</v>
      </c>
      <c r="M52">
        <f>(16/200)</f>
        <v>0.08</v>
      </c>
      <c r="N52">
        <f>(15/200)</f>
        <v>7.4999999999999997E-2</v>
      </c>
      <c r="P52">
        <f>(7/200)</f>
        <v>3.5000000000000003E-2</v>
      </c>
      <c r="Q52">
        <f>(5/200)</f>
        <v>2.5000000000000001E-2</v>
      </c>
      <c r="R52">
        <f>(6/200)</f>
        <v>0.03</v>
      </c>
      <c r="S52">
        <f>(7/200)</f>
        <v>3.5000000000000003E-2</v>
      </c>
      <c r="U52">
        <f>0.07+0.035</f>
        <v>0.10500000000000001</v>
      </c>
      <c r="V52">
        <f>0.08+0.025</f>
        <v>0.10500000000000001</v>
      </c>
      <c r="W52">
        <f>0.08+0.03</f>
        <v>0.11</v>
      </c>
      <c r="X52">
        <f>0.075+0.035</f>
        <v>0.11</v>
      </c>
      <c r="Z52">
        <f>SQRT((ABS($A$53-$A$52)^2+(ABS($B$53-$B$52)^2)))</f>
        <v>27.14161388416661</v>
      </c>
      <c r="AA52">
        <f>SQRT((ABS($C$53-$C$52)^2+(ABS($D$53-$D$52)^2)))</f>
        <v>38.967911652681344</v>
      </c>
      <c r="AB52">
        <f>SQRT((ABS($E$53-$E$52)^2+(ABS($F$53-$F$52)^2)))</f>
        <v>41.871055930949339</v>
      </c>
      <c r="AC52">
        <f>SQRT((ABS($G$53-$G$52)^2+(ABS($H$53-$H$52)^2)))</f>
        <v>40.876766623360311</v>
      </c>
      <c r="AJ52">
        <f>1/0.105</f>
        <v>9.5238095238095237</v>
      </c>
      <c r="AK52">
        <f>1/0.105</f>
        <v>9.5238095238095237</v>
      </c>
      <c r="AL52">
        <f>1/0.11</f>
        <v>9.0909090909090917</v>
      </c>
      <c r="AM52">
        <f>1/0.11</f>
        <v>9.0909090909090917</v>
      </c>
      <c r="AO52">
        <f t="shared" si="25"/>
        <v>258.49156080158673</v>
      </c>
      <c r="AP52">
        <f>$AA52/$V52</f>
        <v>371.12296812077466</v>
      </c>
      <c r="AQ52">
        <f t="shared" si="26"/>
        <v>380.64596300863036</v>
      </c>
      <c r="AR52">
        <f t="shared" si="27"/>
        <v>371.60696930327555</v>
      </c>
      <c r="AV52">
        <f>((0.07/0.105)*100)</f>
        <v>66.666666666666671</v>
      </c>
      <c r="AW52">
        <f>((0.08/0.105)*100)</f>
        <v>76.190476190476204</v>
      </c>
      <c r="AX52">
        <f>((0.08/0.11)*100)</f>
        <v>72.727272727272734</v>
      </c>
      <c r="AY52">
        <f>((0.075/0.11)*100)</f>
        <v>68.181818181818173</v>
      </c>
      <c r="BA52">
        <f>((0.035/0.105)*100)</f>
        <v>33.333333333333336</v>
      </c>
      <c r="BB52">
        <f>((0.025/0.105)*100)</f>
        <v>23.80952380952381</v>
      </c>
      <c r="BC52">
        <f>((0.03/0.11)*100)</f>
        <v>27.27272727272727</v>
      </c>
      <c r="BD52">
        <f>((0.035/0.11)*100)</f>
        <v>31.818181818181824</v>
      </c>
      <c r="BF52">
        <f>ABS($B$52-$D$52)</f>
        <v>8.7908000000000541E-2</v>
      </c>
      <c r="BG52">
        <f>ABS($F$52-$H$52)</f>
        <v>4.1367849999999997</v>
      </c>
      <c r="BL52">
        <f>SQRT((ABS($A$52-$E$52)^2+(ABS($B$52-$F$52)^2)))</f>
        <v>1.2875689449664494</v>
      </c>
      <c r="BM52">
        <f>SQRT((ABS($C$52-$G$53)^2+(ABS($D$52-$H$53)^2)))</f>
        <v>2.1633315660242545</v>
      </c>
      <c r="BO52">
        <f>SQRT((ABS($A$52-$G$52)^2+(ABS($B$52-$H$52)^2)))</f>
        <v>3.7247548686055869</v>
      </c>
      <c r="BP52">
        <f>SQRT((ABS($C$52-$E$53)^2+(ABS($D$52-$F$53)^2)))</f>
        <v>2.8767989536992187</v>
      </c>
      <c r="BR52">
        <f>DEGREES(ACOS((41.6577497935013^2+41.0814511095511^2-3.10805599344735^2)/(2*41.6577497935013*41.0814511095511)))</f>
        <v>4.2309926758885261</v>
      </c>
      <c r="BU52">
        <v>14</v>
      </c>
      <c r="BV52">
        <v>14</v>
      </c>
      <c r="BW52">
        <v>8</v>
      </c>
      <c r="BX52">
        <v>7</v>
      </c>
      <c r="BY52">
        <v>16</v>
      </c>
      <c r="BZ52">
        <v>14</v>
      </c>
      <c r="CA52">
        <v>11</v>
      </c>
      <c r="CB52">
        <v>11</v>
      </c>
      <c r="CC52">
        <v>16</v>
      </c>
      <c r="CD52">
        <v>10</v>
      </c>
      <c r="CE52">
        <v>11</v>
      </c>
      <c r="CF52">
        <v>15</v>
      </c>
      <c r="CG52">
        <v>15</v>
      </c>
      <c r="CH52">
        <v>9</v>
      </c>
      <c r="CI52">
        <v>10</v>
      </c>
      <c r="CJ52">
        <v>15</v>
      </c>
      <c r="CL52">
        <v>7</v>
      </c>
      <c r="CM52">
        <v>5</v>
      </c>
      <c r="CN52">
        <v>0</v>
      </c>
      <c r="CO52">
        <v>0</v>
      </c>
      <c r="CP52">
        <v>5</v>
      </c>
      <c r="CQ52">
        <v>4</v>
      </c>
      <c r="CR52">
        <v>0</v>
      </c>
      <c r="CS52">
        <v>0</v>
      </c>
      <c r="CT52">
        <v>6</v>
      </c>
      <c r="CU52">
        <v>0</v>
      </c>
      <c r="CV52">
        <v>0</v>
      </c>
      <c r="CW52">
        <v>6</v>
      </c>
      <c r="CX52">
        <v>7</v>
      </c>
      <c r="CY52">
        <v>0</v>
      </c>
      <c r="CZ52">
        <v>0</v>
      </c>
      <c r="DA52">
        <v>6</v>
      </c>
      <c r="DC52">
        <f>((14/14)*100)</f>
        <v>100</v>
      </c>
      <c r="DD52">
        <f>((8/14)*100)</f>
        <v>57.142857142857139</v>
      </c>
      <c r="DE52">
        <f>((7/14)*100)</f>
        <v>50</v>
      </c>
      <c r="DF52">
        <f>((14/16)*100)</f>
        <v>87.5</v>
      </c>
      <c r="DG52">
        <f>((11/16)*100)</f>
        <v>68.75</v>
      </c>
      <c r="DH52">
        <f>((11/16)*100)</f>
        <v>68.75</v>
      </c>
      <c r="DI52">
        <f>((10/16)*100)</f>
        <v>62.5</v>
      </c>
      <c r="DJ52">
        <f>((11/16)*100)</f>
        <v>68.75</v>
      </c>
      <c r="DK52">
        <f>((15/16)*100)</f>
        <v>93.75</v>
      </c>
      <c r="DL52">
        <f>((9/15)*100)</f>
        <v>60</v>
      </c>
      <c r="DM52">
        <f>((10/15)*100)</f>
        <v>66.666666666666657</v>
      </c>
      <c r="DN52">
        <f>((15/15)*100)</f>
        <v>100</v>
      </c>
      <c r="DP52">
        <f>((5/7)*100)</f>
        <v>71.428571428571431</v>
      </c>
      <c r="DQ52">
        <f>((0/7)*100)</f>
        <v>0</v>
      </c>
      <c r="DR52">
        <f>((0/7)*100)</f>
        <v>0</v>
      </c>
      <c r="DS52">
        <f>((4/5)*100)</f>
        <v>80</v>
      </c>
      <c r="DT52">
        <f>((0/5)*100)</f>
        <v>0</v>
      </c>
      <c r="DU52">
        <f>((0/5)*100)</f>
        <v>0</v>
      </c>
      <c r="DV52">
        <f>((0/6)*100)</f>
        <v>0</v>
      </c>
      <c r="DW52">
        <f>((0/6)*100)</f>
        <v>0</v>
      </c>
      <c r="DX52">
        <f>((6/6)*100)</f>
        <v>100</v>
      </c>
      <c r="DY52">
        <f>((0/7)*100)</f>
        <v>0</v>
      </c>
      <c r="DZ52">
        <f>((0/7)*100)</f>
        <v>0</v>
      </c>
      <c r="EA52">
        <f>((6/7)*100)</f>
        <v>85.714285714285708</v>
      </c>
    </row>
    <row r="53" spans="1:131" x14ac:dyDescent="0.25">
      <c r="A53">
        <v>149.82525699999999</v>
      </c>
      <c r="B53">
        <v>7.2322959999999998</v>
      </c>
      <c r="C53">
        <v>97.133645999999999</v>
      </c>
      <c r="D53">
        <v>7.4699590000000002</v>
      </c>
      <c r="E53">
        <v>134.08502800000002</v>
      </c>
      <c r="F53">
        <v>4.8217179999999997</v>
      </c>
      <c r="G53">
        <v>134.51073300000002</v>
      </c>
      <c r="H53">
        <v>8.3487650000000002</v>
      </c>
      <c r="K53">
        <f>(15/200)</f>
        <v>7.4999999999999997E-2</v>
      </c>
      <c r="L53">
        <f>(12/200)</f>
        <v>0.06</v>
      </c>
      <c r="M53">
        <f>(16/200)</f>
        <v>0.08</v>
      </c>
      <c r="N53">
        <f>(16/200)</f>
        <v>0.08</v>
      </c>
      <c r="P53">
        <f>(6/200)</f>
        <v>0.03</v>
      </c>
      <c r="Q53">
        <f>(5/200)</f>
        <v>2.5000000000000001E-2</v>
      </c>
      <c r="R53">
        <f>(5/200)</f>
        <v>2.5000000000000001E-2</v>
      </c>
      <c r="S53">
        <f>(5/200)</f>
        <v>2.5000000000000001E-2</v>
      </c>
      <c r="U53">
        <f>0.075+0.03</f>
        <v>0.105</v>
      </c>
      <c r="V53">
        <f>0.06+0.025</f>
        <v>8.4999999999999992E-2</v>
      </c>
      <c r="W53">
        <f>0.08+0.025</f>
        <v>0.10500000000000001</v>
      </c>
      <c r="X53">
        <f>0.08+0.025</f>
        <v>0.10500000000000001</v>
      </c>
      <c r="Z53">
        <f>SQRT((ABS($A$54-$A$53)^2+(ABS($B$54-$B$53)^2)))</f>
        <v>48.60988720473479</v>
      </c>
      <c r="AA53">
        <f>SQRT((ABS($C$54-$C$53)^2+(ABS($D$54-$D$53)^2)))</f>
        <v>28.820034709129541</v>
      </c>
      <c r="AB53">
        <f>SQRT((ABS($E$54-$E$53)^2+(ABS($F$54-$F$53)^2)))</f>
        <v>38.174268957919892</v>
      </c>
      <c r="AC53">
        <f>SQRT((ABS($G$54-$G$53)^2+(ABS($H$54-$H$53)^2)))</f>
        <v>38.740723434995139</v>
      </c>
      <c r="AJ53">
        <f>1/0.105</f>
        <v>9.5238095238095237</v>
      </c>
      <c r="AK53">
        <f>1/0.085</f>
        <v>11.76470588235294</v>
      </c>
      <c r="AL53">
        <f>1/0.105</f>
        <v>9.5238095238095237</v>
      </c>
      <c r="AM53">
        <f>1/0.105</f>
        <v>9.5238095238095237</v>
      </c>
      <c r="AO53">
        <f t="shared" si="25"/>
        <v>462.95130671175991</v>
      </c>
      <c r="AP53">
        <f>$AA53/$V53</f>
        <v>339.05923187211226</v>
      </c>
      <c r="AQ53">
        <f t="shared" si="26"/>
        <v>363.56446626590372</v>
      </c>
      <c r="AR53">
        <f t="shared" si="27"/>
        <v>368.95927080947746</v>
      </c>
      <c r="AV53">
        <f>((0.075/0.105)*100)</f>
        <v>71.428571428571431</v>
      </c>
      <c r="AW53">
        <f>((0.06/0.085)*100)</f>
        <v>70.588235294117638</v>
      </c>
      <c r="AX53">
        <f>((0.08/0.105)*100)</f>
        <v>76.190476190476204</v>
      </c>
      <c r="AY53">
        <f>((0.08/0.105)*100)</f>
        <v>76.190476190476204</v>
      </c>
      <c r="BA53">
        <f>((0.03/0.105)*100)</f>
        <v>28.571428571428569</v>
      </c>
      <c r="BB53">
        <f>((0.025/0.085)*100)</f>
        <v>29.411764705882355</v>
      </c>
      <c r="BC53">
        <f>((0.025/0.105)*100)</f>
        <v>23.80952380952381</v>
      </c>
      <c r="BD53">
        <f>((0.025/0.105)*100)</f>
        <v>23.80952380952381</v>
      </c>
      <c r="BF53">
        <f>ABS($B$53-$D$53)</f>
        <v>0.2376630000000004</v>
      </c>
      <c r="BG53">
        <f>ABS($F$53-$H$53)</f>
        <v>3.5270470000000005</v>
      </c>
      <c r="BL53">
        <f>SQRT((ABS($A$53-$E$53)^2+(ABS($B$53-$F$53)^2)))</f>
        <v>15.923746269848817</v>
      </c>
      <c r="BM53">
        <f>SQRT((ABS($C$53-$G$54)^2+(ABS($D$53-$H$54)^2)))</f>
        <v>1.7927470716534415</v>
      </c>
      <c r="BO53">
        <f>SQRT((ABS($A$53-$G$53)^2+(ABS($B$53-$H$53)^2)))</f>
        <v>15.35516682991547</v>
      </c>
      <c r="BP53">
        <f>SQRT((ABS($C$53-$E$54)^2+(ABS($D$53-$F$54)^2)))</f>
        <v>2.8223852549501425</v>
      </c>
      <c r="BS53">
        <f>DEGREES(ACOS((31.2550955591498^2+29.7511250342534^2-3.5162086118935^2)/(2*31.2550955591498*29.7511250342534)))</f>
        <v>5.9745691183655616</v>
      </c>
      <c r="BU53">
        <v>15</v>
      </c>
      <c r="BV53">
        <v>14</v>
      </c>
      <c r="BW53">
        <v>10</v>
      </c>
      <c r="BX53">
        <v>10</v>
      </c>
      <c r="BY53">
        <v>12</v>
      </c>
      <c r="BZ53">
        <v>11</v>
      </c>
      <c r="CA53">
        <v>6</v>
      </c>
      <c r="CB53">
        <v>6</v>
      </c>
      <c r="CC53">
        <v>16</v>
      </c>
      <c r="CD53">
        <v>10</v>
      </c>
      <c r="CE53">
        <v>11</v>
      </c>
      <c r="CF53">
        <v>16</v>
      </c>
      <c r="CG53">
        <v>16</v>
      </c>
      <c r="CH53">
        <v>10</v>
      </c>
      <c r="CI53">
        <v>11</v>
      </c>
      <c r="CJ53">
        <v>16</v>
      </c>
      <c r="CL53">
        <v>6</v>
      </c>
      <c r="CM53">
        <v>4</v>
      </c>
      <c r="CN53">
        <v>0</v>
      </c>
      <c r="CO53">
        <v>0</v>
      </c>
      <c r="CP53">
        <v>5</v>
      </c>
      <c r="CQ53">
        <v>4</v>
      </c>
      <c r="CR53">
        <v>0</v>
      </c>
      <c r="CS53">
        <v>0</v>
      </c>
      <c r="CT53">
        <v>5</v>
      </c>
      <c r="CU53">
        <v>0</v>
      </c>
      <c r="CV53">
        <v>0</v>
      </c>
      <c r="CW53">
        <v>5</v>
      </c>
      <c r="CX53">
        <v>5</v>
      </c>
      <c r="CY53">
        <v>0</v>
      </c>
      <c r="CZ53">
        <v>0</v>
      </c>
      <c r="DA53">
        <v>5</v>
      </c>
      <c r="DC53">
        <f>((14/15)*100)</f>
        <v>93.333333333333329</v>
      </c>
      <c r="DD53">
        <f>((10/15)*100)</f>
        <v>66.666666666666657</v>
      </c>
      <c r="DE53">
        <f>((10/15)*100)</f>
        <v>66.666666666666657</v>
      </c>
      <c r="DF53">
        <f>((11/12)*100)</f>
        <v>91.666666666666657</v>
      </c>
      <c r="DG53">
        <f>((6/12)*100)</f>
        <v>50</v>
      </c>
      <c r="DH53">
        <f>((6/12)*100)</f>
        <v>50</v>
      </c>
      <c r="DI53">
        <f>((10/16)*100)</f>
        <v>62.5</v>
      </c>
      <c r="DJ53">
        <f>((11/16)*100)</f>
        <v>68.75</v>
      </c>
      <c r="DK53">
        <f>((16/16)*100)</f>
        <v>100</v>
      </c>
      <c r="DL53">
        <f>((10/16)*100)</f>
        <v>62.5</v>
      </c>
      <c r="DM53">
        <f>((11/16)*100)</f>
        <v>68.75</v>
      </c>
      <c r="DN53">
        <f>((16/16)*100)</f>
        <v>100</v>
      </c>
      <c r="DP53">
        <f>((4/6)*100)</f>
        <v>66.666666666666657</v>
      </c>
      <c r="DQ53">
        <f t="shared" ref="DQ53:DR55" si="28">((0/6)*100)</f>
        <v>0</v>
      </c>
      <c r="DR53">
        <f t="shared" si="28"/>
        <v>0</v>
      </c>
      <c r="DS53">
        <f>((4/5)*100)</f>
        <v>80</v>
      </c>
      <c r="DT53">
        <f>((0/5)*100)</f>
        <v>0</v>
      </c>
      <c r="DU53">
        <f>((0/5)*100)</f>
        <v>0</v>
      </c>
      <c r="DV53">
        <f>((0/5)*100)</f>
        <v>0</v>
      </c>
      <c r="DW53">
        <f>((0/5)*100)</f>
        <v>0</v>
      </c>
      <c r="DX53">
        <f>((5/5)*100)</f>
        <v>100</v>
      </c>
      <c r="DY53">
        <f>((0/5)*100)</f>
        <v>0</v>
      </c>
      <c r="DZ53">
        <f>((0/5)*100)</f>
        <v>0</v>
      </c>
      <c r="EA53">
        <f>((5/5)*100)</f>
        <v>100</v>
      </c>
    </row>
    <row r="54" spans="1:131" x14ac:dyDescent="0.25">
      <c r="A54">
        <v>101.223009</v>
      </c>
      <c r="B54">
        <v>6.3705400000000001</v>
      </c>
      <c r="C54">
        <v>68.315372000000011</v>
      </c>
      <c r="D54">
        <v>7.1513929999999997</v>
      </c>
      <c r="E54">
        <v>95.910902000000007</v>
      </c>
      <c r="F54">
        <v>4.9261910000000002</v>
      </c>
      <c r="G54">
        <v>95.771067000000002</v>
      </c>
      <c r="H54">
        <v>8.6349999999999998</v>
      </c>
      <c r="K54">
        <f>(12/200)</f>
        <v>0.06</v>
      </c>
      <c r="L54">
        <f>(13/200)</f>
        <v>6.5000000000000002E-2</v>
      </c>
      <c r="M54">
        <f>(12/200)</f>
        <v>0.06</v>
      </c>
      <c r="N54">
        <f>(13/200)</f>
        <v>6.5000000000000002E-2</v>
      </c>
      <c r="P54">
        <f>(6/200)</f>
        <v>0.03</v>
      </c>
      <c r="Q54">
        <f>(6/200)</f>
        <v>0.03</v>
      </c>
      <c r="R54">
        <f>(6/200)</f>
        <v>0.03</v>
      </c>
      <c r="S54">
        <f>(6/200)</f>
        <v>0.03</v>
      </c>
      <c r="U54">
        <f>0.06+0.03</f>
        <v>0.09</v>
      </c>
      <c r="V54">
        <f>0.065+0.03</f>
        <v>9.5000000000000001E-2</v>
      </c>
      <c r="W54">
        <f>0.06+0.03</f>
        <v>0.09</v>
      </c>
      <c r="X54">
        <f>0.065+0.03</f>
        <v>9.5000000000000001E-2</v>
      </c>
      <c r="Z54">
        <f>SQRT((ABS($A$55-$A$54)^2+(ABS($B$55-$B$54)^2)))</f>
        <v>29.329250744226322</v>
      </c>
      <c r="AA54">
        <f>SQRT((ABS($C$55-$C$54)^2+(ABS($D$55-$D$54)^2)))</f>
        <v>29.450642588043372</v>
      </c>
      <c r="AB54">
        <f>SQRT((ABS($E$55-$E$54)^2+(ABS($F$55-$F$54)^2)))</f>
        <v>29.737331200659497</v>
      </c>
      <c r="AC54">
        <f>SQRT((ABS($G$55-$G$54)^2+(ABS($H$55-$H$54)^2)))</f>
        <v>30.005341507541779</v>
      </c>
      <c r="AJ54">
        <f>1/0.09</f>
        <v>11.111111111111111</v>
      </c>
      <c r="AK54">
        <f>1/0.095</f>
        <v>10.526315789473685</v>
      </c>
      <c r="AL54">
        <f>1/0.09</f>
        <v>11.111111111111111</v>
      </c>
      <c r="AM54">
        <f>1/0.095</f>
        <v>10.526315789473685</v>
      </c>
      <c r="AO54">
        <f t="shared" si="25"/>
        <v>325.8805638247369</v>
      </c>
      <c r="AP54">
        <f>$AA54/$V54</f>
        <v>310.00676408466705</v>
      </c>
      <c r="AQ54">
        <f t="shared" si="26"/>
        <v>330.41479111843887</v>
      </c>
      <c r="AR54">
        <f t="shared" si="27"/>
        <v>315.84570007938714</v>
      </c>
      <c r="AV54">
        <f>((0.06/0.09)*100)</f>
        <v>66.666666666666657</v>
      </c>
      <c r="AW54">
        <f>((0.065/0.095)*100)</f>
        <v>68.421052631578945</v>
      </c>
      <c r="AX54">
        <f>((0.06/0.09)*100)</f>
        <v>66.666666666666657</v>
      </c>
      <c r="AY54">
        <f>((0.065/0.095)*100)</f>
        <v>68.421052631578945</v>
      </c>
      <c r="BA54">
        <f>((0.03/0.09)*100)</f>
        <v>33.333333333333329</v>
      </c>
      <c r="BB54">
        <f>((0.03/0.095)*100)</f>
        <v>31.578947368421051</v>
      </c>
      <c r="BC54">
        <f>((0.03/0.09)*100)</f>
        <v>33.333333333333329</v>
      </c>
      <c r="BD54">
        <f>((0.03/0.095)*100)</f>
        <v>31.578947368421051</v>
      </c>
      <c r="BF54">
        <f>ABS($B$54-$D$54)</f>
        <v>0.78085299999999958</v>
      </c>
      <c r="BG54">
        <f>ABS($F$54-$H$54)</f>
        <v>3.7088089999999996</v>
      </c>
      <c r="BL54">
        <f>SQRT((ABS($A$54-$E$54)^2+(ABS($B$54-$F$54)^2)))</f>
        <v>5.5049636523096108</v>
      </c>
      <c r="BM54">
        <f>SQRT((ABS($C$54-$G$55)^2+(ABS($D$54-$H$55)^2)))</f>
        <v>2.943726536608998</v>
      </c>
      <c r="BO54">
        <f>SQRT((ABS($A$54-$G$54)^2+(ABS($B$54-$H$54)^2)))</f>
        <v>5.903511722946269</v>
      </c>
      <c r="BP54">
        <f>SQRT((ABS($C$54-$E$55)^2+(ABS($D$54-$F$55)^2)))</f>
        <v>3.0136329229780117</v>
      </c>
      <c r="BS54">
        <f>DEGREES(ACOS((31.4464089920703^2+31.8245834526933^2-3.75362304325581^2)/(2*31.4464089920703*31.8245834526933)))</f>
        <v>6.767737483790758</v>
      </c>
      <c r="BU54">
        <v>12</v>
      </c>
      <c r="BV54">
        <v>11</v>
      </c>
      <c r="BW54">
        <v>6</v>
      </c>
      <c r="BX54">
        <v>6</v>
      </c>
      <c r="BY54">
        <v>13</v>
      </c>
      <c r="BZ54">
        <v>12</v>
      </c>
      <c r="CA54">
        <v>6</v>
      </c>
      <c r="CB54">
        <v>6</v>
      </c>
      <c r="CC54">
        <v>12</v>
      </c>
      <c r="CD54">
        <v>6</v>
      </c>
      <c r="CE54">
        <v>6</v>
      </c>
      <c r="CF54">
        <v>12</v>
      </c>
      <c r="CG54">
        <v>13</v>
      </c>
      <c r="CH54">
        <v>7</v>
      </c>
      <c r="CI54">
        <v>7</v>
      </c>
      <c r="CJ54">
        <v>12</v>
      </c>
      <c r="CL54">
        <v>6</v>
      </c>
      <c r="CM54">
        <v>4</v>
      </c>
      <c r="CN54">
        <v>0</v>
      </c>
      <c r="CO54">
        <v>0</v>
      </c>
      <c r="CP54">
        <v>6</v>
      </c>
      <c r="CQ54">
        <v>5</v>
      </c>
      <c r="CR54">
        <v>0</v>
      </c>
      <c r="CS54">
        <v>0</v>
      </c>
      <c r="CT54">
        <v>6</v>
      </c>
      <c r="CU54">
        <v>0</v>
      </c>
      <c r="CV54">
        <v>0</v>
      </c>
      <c r="CW54">
        <v>6</v>
      </c>
      <c r="CX54">
        <v>6</v>
      </c>
      <c r="CY54">
        <v>0</v>
      </c>
      <c r="CZ54">
        <v>0</v>
      </c>
      <c r="DA54">
        <v>6</v>
      </c>
      <c r="DC54">
        <f>((11/12)*100)</f>
        <v>91.666666666666657</v>
      </c>
      <c r="DD54">
        <f>((6/12)*100)</f>
        <v>50</v>
      </c>
      <c r="DE54">
        <f>((6/12)*100)</f>
        <v>50</v>
      </c>
      <c r="DF54">
        <f>((12/13)*100)</f>
        <v>92.307692307692307</v>
      </c>
      <c r="DG54">
        <f>((6/13)*100)</f>
        <v>46.153846153846153</v>
      </c>
      <c r="DH54">
        <f>((6/13)*100)</f>
        <v>46.153846153846153</v>
      </c>
      <c r="DI54">
        <f>((6/12)*100)</f>
        <v>50</v>
      </c>
      <c r="DJ54">
        <f>((6/12)*100)</f>
        <v>50</v>
      </c>
      <c r="DK54">
        <f>((12/12)*100)</f>
        <v>100</v>
      </c>
      <c r="DL54">
        <f>((7/13)*100)</f>
        <v>53.846153846153847</v>
      </c>
      <c r="DM54">
        <f>((7/13)*100)</f>
        <v>53.846153846153847</v>
      </c>
      <c r="DN54">
        <f>((12/13)*100)</f>
        <v>92.307692307692307</v>
      </c>
      <c r="DP54">
        <f>((4/6)*100)</f>
        <v>66.666666666666657</v>
      </c>
      <c r="DQ54">
        <f t="shared" si="28"/>
        <v>0</v>
      </c>
      <c r="DR54">
        <f t="shared" si="28"/>
        <v>0</v>
      </c>
      <c r="DS54">
        <f>((5/6)*100)</f>
        <v>83.333333333333343</v>
      </c>
      <c r="DT54">
        <f>((0/6)*100)</f>
        <v>0</v>
      </c>
      <c r="DU54">
        <f>((0/6)*100)</f>
        <v>0</v>
      </c>
      <c r="DV54">
        <f>((0/6)*100)</f>
        <v>0</v>
      </c>
      <c r="DW54">
        <f>((0/6)*100)</f>
        <v>0</v>
      </c>
      <c r="DX54">
        <f>((6/6)*100)</f>
        <v>100</v>
      </c>
      <c r="DY54">
        <f>((0/6)*100)</f>
        <v>0</v>
      </c>
      <c r="DZ54">
        <f>((0/6)*100)</f>
        <v>0</v>
      </c>
      <c r="EA54">
        <f>((6/6)*100)</f>
        <v>100</v>
      </c>
    </row>
    <row r="55" spans="1:131" x14ac:dyDescent="0.25">
      <c r="A55">
        <v>71.894497000000001</v>
      </c>
      <c r="B55">
        <v>6.5787060000000004</v>
      </c>
      <c r="C55">
        <v>38.87047900000001</v>
      </c>
      <c r="D55">
        <v>7.7333080000000001</v>
      </c>
      <c r="E55">
        <v>66.173756000000012</v>
      </c>
      <c r="F55">
        <v>5.031142</v>
      </c>
      <c r="G55">
        <v>65.76572800000001</v>
      </c>
      <c r="H55">
        <v>8.6227330000000002</v>
      </c>
      <c r="K55">
        <f>(13/200)</f>
        <v>6.5000000000000002E-2</v>
      </c>
      <c r="M55">
        <f>(16/200)</f>
        <v>0.08</v>
      </c>
      <c r="N55">
        <f>(14/200)</f>
        <v>7.0000000000000007E-2</v>
      </c>
      <c r="P55">
        <f>(6/200)</f>
        <v>0.03</v>
      </c>
      <c r="Q55">
        <f>(8/200)</f>
        <v>0.04</v>
      </c>
      <c r="R55">
        <f>(7/200)</f>
        <v>3.5000000000000003E-2</v>
      </c>
      <c r="S55">
        <f>(7/200)</f>
        <v>3.5000000000000003E-2</v>
      </c>
      <c r="U55">
        <f>0.065+0.03</f>
        <v>9.5000000000000001E-2</v>
      </c>
      <c r="W55">
        <f>0.08+0.035</f>
        <v>0.115</v>
      </c>
      <c r="X55">
        <f>0.07+0.035</f>
        <v>0.10500000000000001</v>
      </c>
      <c r="Z55">
        <f>SQRT((ABS($A$56-$A$55)^2+(ABS($B$56-$B$55)^2)))</f>
        <v>30.54480985500393</v>
      </c>
      <c r="AB55">
        <f>SQRT((ABS($E$56-$E$55)^2+(ABS($F$56-$F$55)^2)))</f>
        <v>32.233075168003971</v>
      </c>
      <c r="AC55">
        <f>SQRT((ABS($G$56-$G$55)^2+(ABS($H$56-$H$55)^2)))</f>
        <v>30.959275134155511</v>
      </c>
      <c r="AJ55">
        <f>1/0.095</f>
        <v>10.526315789473685</v>
      </c>
      <c r="AL55">
        <f>1/0.115</f>
        <v>8.695652173913043</v>
      </c>
      <c r="AM55">
        <f>1/0.105</f>
        <v>9.5238095238095237</v>
      </c>
      <c r="AO55">
        <f t="shared" si="25"/>
        <v>321.52431426319924</v>
      </c>
      <c r="AQ55">
        <f t="shared" si="26"/>
        <v>280.28761015655624</v>
      </c>
      <c r="AR55">
        <f t="shared" si="27"/>
        <v>294.85023937290958</v>
      </c>
      <c r="AV55">
        <f>((0.065/0.095)*100)</f>
        <v>68.421052631578945</v>
      </c>
      <c r="AX55">
        <f>((0.08/0.115)*100)</f>
        <v>69.565217391304344</v>
      </c>
      <c r="AY55">
        <f>((0.07/0.105)*100)</f>
        <v>66.666666666666671</v>
      </c>
      <c r="BA55">
        <f>((0.03/0.095)*100)</f>
        <v>31.578947368421051</v>
      </c>
      <c r="BC55">
        <f>((0.035/0.115)*100)</f>
        <v>30.434782608695656</v>
      </c>
      <c r="BD55">
        <f>((0.035/0.105)*100)</f>
        <v>33.333333333333336</v>
      </c>
      <c r="BF55">
        <f>ABS($B$55-$D$55)</f>
        <v>1.1546019999999997</v>
      </c>
      <c r="BG55">
        <f>ABS($F$55-$H$55)</f>
        <v>3.5915910000000002</v>
      </c>
      <c r="BL55">
        <f>SQRT((ABS($A$55-$E$55)^2+(ABS($B$55-$F$55)^2)))</f>
        <v>5.9263675150278079</v>
      </c>
      <c r="BO55">
        <f>SQRT((ABS($A$55-$G$55)^2+(ABS($B$55-$H$55)^2)))</f>
        <v>6.460638964691487</v>
      </c>
      <c r="BP55">
        <f>SQRT((ABS($C$55-$E$56)^2+(ABS($D$55-$F$56)^2)))</f>
        <v>5.0800489246735605</v>
      </c>
      <c r="BR55">
        <f>DEGREES(ACOS((3.13715814543673^2+31.4099142200567^2-31.2550955591498^2)/(2*3.13715814543673*31.4099142200567)))</f>
        <v>84.308776471389152</v>
      </c>
      <c r="BS55">
        <f>DEGREES(ACOS((2.8467204530944^2+23.6150929842745^2-23.4565055892651^2)/(2*2.8467204530944*23.6150929842745)))</f>
        <v>83.350514081960384</v>
      </c>
      <c r="BU55">
        <v>13</v>
      </c>
      <c r="BV55">
        <v>12</v>
      </c>
      <c r="BW55">
        <v>6</v>
      </c>
      <c r="BX55">
        <v>6</v>
      </c>
      <c r="CC55">
        <v>16</v>
      </c>
      <c r="CD55">
        <v>9</v>
      </c>
      <c r="CE55">
        <v>8</v>
      </c>
      <c r="CF55">
        <v>14</v>
      </c>
      <c r="CG55">
        <v>14</v>
      </c>
      <c r="CH55">
        <v>7</v>
      </c>
      <c r="CI55">
        <v>6</v>
      </c>
      <c r="CJ55">
        <v>14</v>
      </c>
      <c r="CL55">
        <v>6</v>
      </c>
      <c r="CM55">
        <v>5</v>
      </c>
      <c r="CN55">
        <v>0</v>
      </c>
      <c r="CO55">
        <v>0</v>
      </c>
      <c r="CP55">
        <v>8</v>
      </c>
      <c r="CQ55">
        <v>6</v>
      </c>
      <c r="CR55">
        <v>0</v>
      </c>
      <c r="CS55">
        <v>0</v>
      </c>
      <c r="CT55">
        <v>7</v>
      </c>
      <c r="CU55">
        <v>0</v>
      </c>
      <c r="CV55">
        <v>0</v>
      </c>
      <c r="CW55">
        <v>6</v>
      </c>
      <c r="CX55">
        <v>7</v>
      </c>
      <c r="CY55">
        <v>0</v>
      </c>
      <c r="CZ55">
        <v>0</v>
      </c>
      <c r="DA55">
        <v>6</v>
      </c>
      <c r="DC55">
        <f>((12/13)*100)</f>
        <v>92.307692307692307</v>
      </c>
      <c r="DD55">
        <f>((6/13)*100)</f>
        <v>46.153846153846153</v>
      </c>
      <c r="DE55">
        <f>((6/13)*100)</f>
        <v>46.153846153846153</v>
      </c>
      <c r="DI55">
        <f>((9/16)*100)</f>
        <v>56.25</v>
      </c>
      <c r="DJ55">
        <f>((8/16)*100)</f>
        <v>50</v>
      </c>
      <c r="DK55">
        <f>((14/16)*100)</f>
        <v>87.5</v>
      </c>
      <c r="DL55">
        <f>((7/14)*100)</f>
        <v>50</v>
      </c>
      <c r="DM55">
        <f>((6/14)*100)</f>
        <v>42.857142857142854</v>
      </c>
      <c r="DN55">
        <f>((14/14)*100)</f>
        <v>100</v>
      </c>
      <c r="DP55">
        <f>((5/6)*100)</f>
        <v>83.333333333333343</v>
      </c>
      <c r="DQ55">
        <f t="shared" si="28"/>
        <v>0</v>
      </c>
      <c r="DR55">
        <f t="shared" si="28"/>
        <v>0</v>
      </c>
      <c r="DS55">
        <f>((6/8)*100)</f>
        <v>75</v>
      </c>
      <c r="DT55">
        <f>((0/8)*100)</f>
        <v>0</v>
      </c>
      <c r="DU55">
        <f>((0/8)*100)</f>
        <v>0</v>
      </c>
      <c r="DV55">
        <f>((0/7)*100)</f>
        <v>0</v>
      </c>
      <c r="DW55">
        <f>((0/7)*100)</f>
        <v>0</v>
      </c>
      <c r="DX55">
        <f>((6/7)*100)</f>
        <v>85.714285714285708</v>
      </c>
      <c r="DY55">
        <f>((0/7)*100)</f>
        <v>0</v>
      </c>
      <c r="DZ55">
        <f>((0/7)*100)</f>
        <v>0</v>
      </c>
      <c r="EA55">
        <f>((6/7)*100)</f>
        <v>85.714285714285708</v>
      </c>
    </row>
    <row r="56" spans="1:131" x14ac:dyDescent="0.25">
      <c r="A56">
        <v>41.350502000000013</v>
      </c>
      <c r="B56">
        <v>6.3555950000000001</v>
      </c>
      <c r="E56">
        <v>33.96959300000001</v>
      </c>
      <c r="F56">
        <v>6.3960670000000004</v>
      </c>
      <c r="G56">
        <v>34.816654000000014</v>
      </c>
      <c r="H56">
        <v>9.4174249999999997</v>
      </c>
      <c r="K56">
        <f>(11/200)</f>
        <v>5.5E-2</v>
      </c>
      <c r="P56">
        <f>(7/200)</f>
        <v>3.5000000000000003E-2</v>
      </c>
      <c r="R56">
        <f>(8/200)</f>
        <v>0.04</v>
      </c>
      <c r="S56">
        <f>(8/200)</f>
        <v>0.04</v>
      </c>
      <c r="U56">
        <f>0.055+0.035</f>
        <v>0.09</v>
      </c>
      <c r="Z56">
        <f>SQRT((ABS($A$57-$A$56)^2+(ABS($B$57-$B$56)^2)))</f>
        <v>23.035451286671378</v>
      </c>
      <c r="AJ56">
        <f>1/0.09</f>
        <v>11.111111111111111</v>
      </c>
      <c r="AO56">
        <f t="shared" si="25"/>
        <v>255.94945874079309</v>
      </c>
      <c r="AV56">
        <f>((0.055/0.09)*100)</f>
        <v>61.111111111111114</v>
      </c>
      <c r="BA56">
        <f>((0.035/0.09)*100)</f>
        <v>38.888888888888893</v>
      </c>
      <c r="BG56">
        <f>ABS($F$56-$H$56)</f>
        <v>3.0213579999999993</v>
      </c>
      <c r="BI56">
        <v>1.8872900000000001</v>
      </c>
      <c r="BJ56">
        <v>1.9705120000000003</v>
      </c>
      <c r="BL56">
        <f>SQRT((ABS($A$56-$E$56)^2+(ABS($B$56-$F$56)^2)))</f>
        <v>7.3810199599421917</v>
      </c>
      <c r="BO56">
        <f>SQRT((ABS($A$56-$G$56)^2+(ABS($B$56-$H$56)^2)))</f>
        <v>7.2156754802308001</v>
      </c>
      <c r="BR56">
        <f>DEGREES(ACOS((37.7278905808677^2+38.1529322916994^2-3.04985026904765^2)/(2*37.7278905808677*38.1529322916994)))</f>
        <v>4.5620664815012573</v>
      </c>
      <c r="BU56">
        <v>11</v>
      </c>
      <c r="BV56">
        <v>9</v>
      </c>
      <c r="BW56">
        <v>5</v>
      </c>
      <c r="BX56">
        <v>4</v>
      </c>
      <c r="CL56">
        <v>7</v>
      </c>
      <c r="CM56">
        <v>6</v>
      </c>
      <c r="CN56">
        <v>0</v>
      </c>
      <c r="CO56">
        <v>0</v>
      </c>
      <c r="CT56">
        <v>8</v>
      </c>
      <c r="CU56">
        <v>2</v>
      </c>
      <c r="CV56">
        <v>0</v>
      </c>
      <c r="CW56">
        <v>7</v>
      </c>
      <c r="CX56">
        <v>8</v>
      </c>
      <c r="CY56">
        <v>1</v>
      </c>
      <c r="CZ56">
        <v>0</v>
      </c>
      <c r="DA56">
        <v>7</v>
      </c>
      <c r="DC56">
        <f>((9/11)*100)</f>
        <v>81.818181818181827</v>
      </c>
      <c r="DD56">
        <f>((5/11)*100)</f>
        <v>45.454545454545453</v>
      </c>
      <c r="DE56">
        <f>((4/11)*100)</f>
        <v>36.363636363636367</v>
      </c>
      <c r="DP56">
        <f>((6/7)*100)</f>
        <v>85.714285714285708</v>
      </c>
      <c r="DQ56">
        <f>((0/7)*100)</f>
        <v>0</v>
      </c>
      <c r="DR56">
        <f>((0/7)*100)</f>
        <v>0</v>
      </c>
      <c r="DV56">
        <f>((2/8)*100)</f>
        <v>25</v>
      </c>
      <c r="DW56">
        <f>((0/8)*100)</f>
        <v>0</v>
      </c>
      <c r="DX56">
        <f>((7/8)*100)</f>
        <v>87.5</v>
      </c>
      <c r="DY56">
        <f>((1/8)*100)</f>
        <v>12.5</v>
      </c>
      <c r="DZ56">
        <f>((0/8)*100)</f>
        <v>0</v>
      </c>
      <c r="EA56">
        <f>((7/8)*100)</f>
        <v>87.5</v>
      </c>
    </row>
    <row r="57" spans="1:131" x14ac:dyDescent="0.25">
      <c r="A57">
        <v>18.354775000000011</v>
      </c>
      <c r="B57">
        <v>7.7078360000000004</v>
      </c>
      <c r="BR57">
        <f>DEGREES(ACOS((33.5859059379467^2+33.8210556750462^2-2.8467204530944^2)/(2*33.5859059379467*33.8210556750462)))</f>
        <v>4.8243286451149032</v>
      </c>
    </row>
    <row r="58" spans="1:131" x14ac:dyDescent="0.25">
      <c r="A58" t="s">
        <v>22</v>
      </c>
      <c r="B58" t="s">
        <v>22</v>
      </c>
      <c r="C58" t="s">
        <v>22</v>
      </c>
      <c r="D58" t="s">
        <v>22</v>
      </c>
      <c r="E58" t="s">
        <v>22</v>
      </c>
      <c r="F58" t="s">
        <v>22</v>
      </c>
      <c r="G58" t="s">
        <v>22</v>
      </c>
      <c r="H58" t="s">
        <v>22</v>
      </c>
      <c r="BR58">
        <f>DEGREES(ACOS((23.4565055892651^2+25.0823262088679^2-3.94147040169553^2)/(2*23.4565055892651*25.0823262088679)))</f>
        <v>8.4891221622044171</v>
      </c>
      <c r="BS58">
        <f>DEGREES(ACOS((29.5653333318103^2+29.8506666505479^2-3.32312691869962^2)/(2*29.5653333318103*29.8506666505479)))</f>
        <v>6.3888006001388353</v>
      </c>
    </row>
    <row r="59" spans="1:131" x14ac:dyDescent="0.25">
      <c r="A59">
        <v>221.24332000000001</v>
      </c>
      <c r="B59">
        <v>7.6899569999999997</v>
      </c>
      <c r="C59">
        <v>224.77329</v>
      </c>
      <c r="D59">
        <v>8.8735169999999997</v>
      </c>
      <c r="E59">
        <v>224.32683399999999</v>
      </c>
      <c r="F59">
        <v>7.0721319999999999</v>
      </c>
      <c r="G59">
        <v>223.71426299999999</v>
      </c>
      <c r="H59">
        <v>10.903667</v>
      </c>
      <c r="K59">
        <f>(18/200)</f>
        <v>0.09</v>
      </c>
      <c r="L59">
        <f>(17/200)</f>
        <v>8.5000000000000006E-2</v>
      </c>
      <c r="M59">
        <f>(18/200)</f>
        <v>0.09</v>
      </c>
      <c r="N59">
        <f>(17/200)</f>
        <v>8.5000000000000006E-2</v>
      </c>
      <c r="P59">
        <f>(6/200)</f>
        <v>0.03</v>
      </c>
      <c r="Q59">
        <f>(8/200)</f>
        <v>0.04</v>
      </c>
      <c r="R59">
        <f>(7/200)</f>
        <v>3.5000000000000003E-2</v>
      </c>
      <c r="S59">
        <f>(8/200)</f>
        <v>0.04</v>
      </c>
      <c r="U59">
        <f>0.09+0.03</f>
        <v>0.12</v>
      </c>
      <c r="V59">
        <f>0.085+0.04</f>
        <v>0.125</v>
      </c>
      <c r="W59">
        <f>0.09+0.035</f>
        <v>0.125</v>
      </c>
      <c r="X59">
        <f>0.085+0.04</f>
        <v>0.125</v>
      </c>
      <c r="Z59">
        <f>SQRT((ABS($A$60-$A$59)^2+(ABS($B$60-$B$59)^2)))</f>
        <v>33.650893612063008</v>
      </c>
      <c r="AA59">
        <f>SQRT((ABS($C$60-$C$59)^2+(ABS($D$60-$D$59)^2)))</f>
        <v>32.675256440617964</v>
      </c>
      <c r="AB59">
        <f>SQRT((ABS($E$60-$E$59)^2+(ABS($F$60-$F$59)^2)))</f>
        <v>37.026596394873721</v>
      </c>
      <c r="AC59">
        <f>SQRT((ABS($G$60-$G$59)^2+(ABS($H$60-$H$59)^2)))</f>
        <v>35.884041887059148</v>
      </c>
      <c r="AJ59">
        <f>1/0.12</f>
        <v>8.3333333333333339</v>
      </c>
      <c r="AK59">
        <f>1/0.125</f>
        <v>8</v>
      </c>
      <c r="AL59">
        <f>1/0.125</f>
        <v>8</v>
      </c>
      <c r="AM59">
        <f>1/0.125</f>
        <v>8</v>
      </c>
      <c r="AO59">
        <f>$Z59/$U59</f>
        <v>280.42411343385839</v>
      </c>
      <c r="AP59">
        <f>$AA59/$V59</f>
        <v>261.40205152494372</v>
      </c>
      <c r="AQ59">
        <f>$AB59/$W59</f>
        <v>296.21277115898977</v>
      </c>
      <c r="AR59">
        <f>$AC59/$X59</f>
        <v>287.07233509647318</v>
      </c>
      <c r="AV59">
        <f>((0.09/0.12)*100)</f>
        <v>75</v>
      </c>
      <c r="AW59">
        <f>((0.085/0.125)*100)</f>
        <v>68</v>
      </c>
      <c r="AX59">
        <f>((0.09/0.125)*100)</f>
        <v>72</v>
      </c>
      <c r="AY59">
        <f>((0.085/0.125)*100)</f>
        <v>68</v>
      </c>
      <c r="BA59">
        <f>((0.03/0.12)*100)</f>
        <v>25</v>
      </c>
      <c r="BB59">
        <f>((0.04/0.125)*100)</f>
        <v>32</v>
      </c>
      <c r="BC59">
        <f>((0.035/0.125)*100)</f>
        <v>28.000000000000004</v>
      </c>
      <c r="BD59">
        <f>((0.04/0.125)*100)</f>
        <v>32</v>
      </c>
      <c r="BF59">
        <f>ABS($B$59-$D$59)</f>
        <v>1.1835599999999999</v>
      </c>
      <c r="BG59">
        <f>ABS($F$59-$H$59)</f>
        <v>3.8315350000000006</v>
      </c>
      <c r="BL59">
        <f>SQRT((ABS($A$59-$E$59)^2+(ABS($B$59-$F$59)^2)))</f>
        <v>3.1447998853378372</v>
      </c>
      <c r="BM59">
        <f>SQRT((ABS($C$59-$G$59)^2+(ABS($D$59-$H$59)^2)))</f>
        <v>2.2897701214814195</v>
      </c>
      <c r="BO59">
        <f>SQRT((ABS($A$59-$G$59)^2+(ABS($B$59-$H$59)^2)))</f>
        <v>4.0538242775617315</v>
      </c>
      <c r="BP59">
        <f>SQRT((ABS($C$59-$E$59)^2+(ABS($D$59-$F$59)^2)))</f>
        <v>1.855885470108813</v>
      </c>
      <c r="BS59">
        <f>DEGREES(ACOS((33.3266964931982^2+33.4888228672008^2-3.0999293683968^2)/(2*33.3266964931982*33.4888228672008)))</f>
        <v>5.3111563213061519</v>
      </c>
      <c r="BU59">
        <v>18</v>
      </c>
      <c r="BV59">
        <v>15</v>
      </c>
      <c r="BW59">
        <v>13</v>
      </c>
      <c r="BX59">
        <v>12</v>
      </c>
      <c r="BY59">
        <v>17</v>
      </c>
      <c r="BZ59">
        <v>15</v>
      </c>
      <c r="CA59">
        <v>10</v>
      </c>
      <c r="CB59">
        <v>9</v>
      </c>
      <c r="CC59">
        <v>18</v>
      </c>
      <c r="CD59">
        <v>13</v>
      </c>
      <c r="CE59">
        <v>11</v>
      </c>
      <c r="CF59">
        <v>17</v>
      </c>
      <c r="CG59">
        <v>17</v>
      </c>
      <c r="CH59">
        <v>12</v>
      </c>
      <c r="CI59">
        <v>10</v>
      </c>
      <c r="CJ59">
        <v>17</v>
      </c>
      <c r="CL59">
        <v>6</v>
      </c>
      <c r="CM59">
        <v>4</v>
      </c>
      <c r="CN59">
        <v>2</v>
      </c>
      <c r="CO59">
        <v>2</v>
      </c>
      <c r="CP59">
        <v>8</v>
      </c>
      <c r="CQ59">
        <v>4</v>
      </c>
      <c r="CR59">
        <v>0</v>
      </c>
      <c r="CS59">
        <v>0</v>
      </c>
      <c r="CT59">
        <v>7</v>
      </c>
      <c r="CU59">
        <v>2</v>
      </c>
      <c r="CV59">
        <v>0</v>
      </c>
      <c r="CW59">
        <v>7</v>
      </c>
      <c r="CX59">
        <v>8</v>
      </c>
      <c r="CY59">
        <v>2</v>
      </c>
      <c r="CZ59">
        <v>0</v>
      </c>
      <c r="DA59">
        <v>7</v>
      </c>
      <c r="DC59">
        <f>((15/18)*100)</f>
        <v>83.333333333333343</v>
      </c>
      <c r="DD59">
        <f>((13/18)*100)</f>
        <v>72.222222222222214</v>
      </c>
      <c r="DE59">
        <f>((12/18)*100)</f>
        <v>66.666666666666657</v>
      </c>
      <c r="DF59">
        <f>((15/17)*100)</f>
        <v>88.235294117647058</v>
      </c>
      <c r="DG59">
        <f>((10/17)*100)</f>
        <v>58.82352941176471</v>
      </c>
      <c r="DH59">
        <f>((9/17)*100)</f>
        <v>52.941176470588239</v>
      </c>
      <c r="DI59">
        <f>((13/18)*100)</f>
        <v>72.222222222222214</v>
      </c>
      <c r="DJ59">
        <f>((11/18)*100)</f>
        <v>61.111111111111114</v>
      </c>
      <c r="DK59">
        <f>((17/18)*100)</f>
        <v>94.444444444444443</v>
      </c>
      <c r="DL59">
        <f>((12/17)*100)</f>
        <v>70.588235294117652</v>
      </c>
      <c r="DM59">
        <f>((10/17)*100)</f>
        <v>58.82352941176471</v>
      </c>
      <c r="DN59">
        <f>((17/17)*100)</f>
        <v>100</v>
      </c>
      <c r="DP59">
        <f>((4/6)*100)</f>
        <v>66.666666666666657</v>
      </c>
      <c r="DQ59">
        <f>((2/6)*100)</f>
        <v>33.333333333333329</v>
      </c>
      <c r="DR59">
        <f>((2/6)*100)</f>
        <v>33.333333333333329</v>
      </c>
      <c r="DS59">
        <f>((4/8)*100)</f>
        <v>50</v>
      </c>
      <c r="DT59">
        <f>((0/8)*100)</f>
        <v>0</v>
      </c>
      <c r="DU59">
        <f>((0/8)*100)</f>
        <v>0</v>
      </c>
      <c r="DV59">
        <f>((2/7)*100)</f>
        <v>28.571428571428569</v>
      </c>
      <c r="DW59">
        <f>((0/7)*100)</f>
        <v>0</v>
      </c>
      <c r="DX59">
        <f>((7/7)*100)</f>
        <v>100</v>
      </c>
      <c r="DY59">
        <f>((2/8)*100)</f>
        <v>25</v>
      </c>
      <c r="DZ59">
        <f>((0/8)*100)</f>
        <v>0</v>
      </c>
      <c r="EA59">
        <f>((7/8)*100)</f>
        <v>87.5</v>
      </c>
    </row>
    <row r="60" spans="1:131" x14ac:dyDescent="0.25">
      <c r="A60">
        <v>187.59438599999999</v>
      </c>
      <c r="B60">
        <v>8.0531120000000005</v>
      </c>
      <c r="C60">
        <v>192.09903299999999</v>
      </c>
      <c r="D60">
        <v>9.1290809999999993</v>
      </c>
      <c r="E60">
        <v>187.30086800000001</v>
      </c>
      <c r="F60">
        <v>6.856071</v>
      </c>
      <c r="G60">
        <v>187.83086700000001</v>
      </c>
      <c r="H60">
        <v>10.688368000000001</v>
      </c>
      <c r="K60">
        <f>(14/200)</f>
        <v>7.0000000000000007E-2</v>
      </c>
      <c r="L60">
        <f>(14/200)</f>
        <v>7.0000000000000007E-2</v>
      </c>
      <c r="M60">
        <f>(15/200)</f>
        <v>7.4999999999999997E-2</v>
      </c>
      <c r="N60">
        <f>(16/200)</f>
        <v>0.08</v>
      </c>
      <c r="P60">
        <f>(6/200)</f>
        <v>0.03</v>
      </c>
      <c r="Q60">
        <f>(7/200)</f>
        <v>3.5000000000000003E-2</v>
      </c>
      <c r="R60">
        <f t="shared" ref="R60:S62" si="29">(6/200)</f>
        <v>0.03</v>
      </c>
      <c r="S60">
        <f t="shared" si="29"/>
        <v>0.03</v>
      </c>
      <c r="U60">
        <f>0.07+0.03</f>
        <v>0.1</v>
      </c>
      <c r="V60">
        <f>0.07+0.035</f>
        <v>0.10500000000000001</v>
      </c>
      <c r="W60">
        <f>0.075+0.03</f>
        <v>0.105</v>
      </c>
      <c r="X60">
        <f>0.08+0.03</f>
        <v>0.11</v>
      </c>
      <c r="Z60">
        <f>SQRT((ABS($A$61-$A$60)^2+(ABS($B$61-$B$60)^2)))</f>
        <v>32.639916994183629</v>
      </c>
      <c r="AA60">
        <f>SQRT((ABS($C$61-$C$60)^2+(ABS($D$61-$D$60)^2)))</f>
        <v>34.440846198676631</v>
      </c>
      <c r="AB60">
        <f>SQRT((ABS($E$61-$E$60)^2+(ABS($F$61-$F$60)^2)))</f>
        <v>33.884538308990521</v>
      </c>
      <c r="AC60">
        <f>SQRT((ABS($G$61-$G$60)^2+(ABS($H$61-$H$60)^2)))</f>
        <v>35.096538481730455</v>
      </c>
      <c r="AJ60">
        <f>1/0.1</f>
        <v>10</v>
      </c>
      <c r="AK60">
        <f>1/0.105</f>
        <v>9.5238095238095237</v>
      </c>
      <c r="AL60">
        <f>1/0.105</f>
        <v>9.5238095238095237</v>
      </c>
      <c r="AM60">
        <f>1/0.11</f>
        <v>9.0909090909090917</v>
      </c>
      <c r="AO60">
        <f>$Z60/$U60</f>
        <v>326.39916994183625</v>
      </c>
      <c r="AP60">
        <f>$AA60/$V60</f>
        <v>328.00805903501549</v>
      </c>
      <c r="AQ60">
        <f>$AB60/$W60</f>
        <v>322.7098886570526</v>
      </c>
      <c r="AR60">
        <f>$AC60/$X60</f>
        <v>319.05944074300413</v>
      </c>
      <c r="AV60">
        <f>((0.07/0.1)*100)</f>
        <v>70</v>
      </c>
      <c r="AW60">
        <f>((0.07/0.105)*100)</f>
        <v>66.666666666666671</v>
      </c>
      <c r="AX60">
        <f>((0.075/0.105)*100)</f>
        <v>71.428571428571431</v>
      </c>
      <c r="AY60">
        <f>((0.08/0.11)*100)</f>
        <v>72.727272727272734</v>
      </c>
      <c r="BA60">
        <f>((0.03/0.1)*100)</f>
        <v>30</v>
      </c>
      <c r="BB60">
        <f>((0.035/0.105)*100)</f>
        <v>33.333333333333336</v>
      </c>
      <c r="BC60">
        <f>((0.03/0.105)*100)</f>
        <v>28.571428571428569</v>
      </c>
      <c r="BD60">
        <f>((0.03/0.11)*100)</f>
        <v>27.27272727272727</v>
      </c>
      <c r="BF60">
        <f>ABS($B$60-$D$60)</f>
        <v>1.0759689999999988</v>
      </c>
      <c r="BG60">
        <f>ABS($F$60-$H$60)</f>
        <v>3.8322970000000005</v>
      </c>
      <c r="BL60">
        <f>SQRT((ABS($A$60-$E$60)^2+(ABS($B$60-$F$60)^2)))</f>
        <v>1.2325015099402468</v>
      </c>
      <c r="BM60">
        <f>SQRT((ABS($C$60-$G$60)^2+(ABS($D$60-$H$60)^2)))</f>
        <v>4.5440749280711499</v>
      </c>
      <c r="BO60">
        <f>SQRT((ABS($A$60-$G$60)^2+(ABS($B$60-$H$60)^2)))</f>
        <v>2.6458453183995871</v>
      </c>
      <c r="BP60">
        <f>SQRT((ABS($C$60-$E$60)^2+(ABS($D$60-$F$60)^2)))</f>
        <v>5.3093278131346189</v>
      </c>
      <c r="BS60">
        <f>DEGREES(ACOS((37.5319072512514^2+37.3675080318121^2-3.27216352051819^2)/(2*37.5319072512514*37.3675080318121)))</f>
        <v>5.0014890119849955</v>
      </c>
      <c r="BU60">
        <v>14</v>
      </c>
      <c r="BV60">
        <v>12</v>
      </c>
      <c r="BW60">
        <v>9</v>
      </c>
      <c r="BX60">
        <v>9</v>
      </c>
      <c r="BY60">
        <v>14</v>
      </c>
      <c r="BZ60">
        <v>12</v>
      </c>
      <c r="CA60">
        <v>8</v>
      </c>
      <c r="CB60">
        <v>8</v>
      </c>
      <c r="CC60">
        <v>15</v>
      </c>
      <c r="CD60">
        <v>10</v>
      </c>
      <c r="CE60">
        <v>9</v>
      </c>
      <c r="CF60">
        <v>15</v>
      </c>
      <c r="CG60">
        <v>16</v>
      </c>
      <c r="CH60">
        <v>11</v>
      </c>
      <c r="CI60">
        <v>10</v>
      </c>
      <c r="CJ60">
        <v>15</v>
      </c>
      <c r="CL60">
        <v>6</v>
      </c>
      <c r="CM60">
        <v>4</v>
      </c>
      <c r="CN60">
        <v>1</v>
      </c>
      <c r="CO60">
        <v>1</v>
      </c>
      <c r="CP60">
        <v>7</v>
      </c>
      <c r="CQ60">
        <v>4</v>
      </c>
      <c r="CR60">
        <v>0</v>
      </c>
      <c r="CS60">
        <v>0</v>
      </c>
      <c r="CT60">
        <v>6</v>
      </c>
      <c r="CU60">
        <v>1</v>
      </c>
      <c r="CV60">
        <v>0</v>
      </c>
      <c r="CW60">
        <v>6</v>
      </c>
      <c r="CX60">
        <v>6</v>
      </c>
      <c r="CY60">
        <v>1</v>
      </c>
      <c r="CZ60">
        <v>0</v>
      </c>
      <c r="DA60">
        <v>6</v>
      </c>
      <c r="DC60">
        <f>((12/14)*100)</f>
        <v>85.714285714285708</v>
      </c>
      <c r="DD60">
        <f>((9/14)*100)</f>
        <v>64.285714285714292</v>
      </c>
      <c r="DE60">
        <f>((9/14)*100)</f>
        <v>64.285714285714292</v>
      </c>
      <c r="DF60">
        <f>((12/14)*100)</f>
        <v>85.714285714285708</v>
      </c>
      <c r="DG60">
        <f>((8/14)*100)</f>
        <v>57.142857142857139</v>
      </c>
      <c r="DH60">
        <f>((8/14)*100)</f>
        <v>57.142857142857139</v>
      </c>
      <c r="DI60">
        <f>((10/15)*100)</f>
        <v>66.666666666666657</v>
      </c>
      <c r="DJ60">
        <f>((9/15)*100)</f>
        <v>60</v>
      </c>
      <c r="DK60">
        <f>((15/15)*100)</f>
        <v>100</v>
      </c>
      <c r="DL60">
        <f>((11/16)*100)</f>
        <v>68.75</v>
      </c>
      <c r="DM60">
        <f>((10/16)*100)</f>
        <v>62.5</v>
      </c>
      <c r="DN60">
        <f>((15/16)*100)</f>
        <v>93.75</v>
      </c>
      <c r="DP60">
        <f>((4/6)*100)</f>
        <v>66.666666666666657</v>
      </c>
      <c r="DQ60">
        <f>((1/6)*100)</f>
        <v>16.666666666666664</v>
      </c>
      <c r="DR60">
        <f>((1/6)*100)</f>
        <v>16.666666666666664</v>
      </c>
      <c r="DS60">
        <f>((4/7)*100)</f>
        <v>57.142857142857139</v>
      </c>
      <c r="DT60">
        <f>((0/7)*100)</f>
        <v>0</v>
      </c>
      <c r="DU60">
        <f>((0/7)*100)</f>
        <v>0</v>
      </c>
      <c r="DV60">
        <f>((1/6)*100)</f>
        <v>16.666666666666664</v>
      </c>
      <c r="DW60">
        <f>((0/6)*100)</f>
        <v>0</v>
      </c>
      <c r="DX60">
        <f>((6/6)*100)</f>
        <v>100</v>
      </c>
      <c r="DY60">
        <f>((1/6)*100)</f>
        <v>16.666666666666664</v>
      </c>
      <c r="DZ60">
        <f>((0/6)*100)</f>
        <v>0</v>
      </c>
      <c r="EA60">
        <f>((6/6)*100)</f>
        <v>100</v>
      </c>
    </row>
    <row r="61" spans="1:131" x14ac:dyDescent="0.25">
      <c r="A61">
        <v>154.95479699999999</v>
      </c>
      <c r="B61">
        <v>7.9067860000000003</v>
      </c>
      <c r="C61">
        <v>157.65821599999998</v>
      </c>
      <c r="D61">
        <v>9.0842340000000004</v>
      </c>
      <c r="E61">
        <v>153.41642999999999</v>
      </c>
      <c r="F61">
        <v>6.9385199999999996</v>
      </c>
      <c r="G61">
        <v>152.73699099999999</v>
      </c>
      <c r="H61">
        <v>10.256071</v>
      </c>
      <c r="K61">
        <f>(16/200)</f>
        <v>0.08</v>
      </c>
      <c r="L61">
        <f>(16/200)</f>
        <v>0.08</v>
      </c>
      <c r="M61">
        <f>(16/200)</f>
        <v>0.08</v>
      </c>
      <c r="N61">
        <f>(15/200)</f>
        <v>7.4999999999999997E-2</v>
      </c>
      <c r="P61">
        <f>(5/200)</f>
        <v>2.5000000000000001E-2</v>
      </c>
      <c r="Q61">
        <f>(6/200)</f>
        <v>0.03</v>
      </c>
      <c r="R61">
        <f t="shared" si="29"/>
        <v>0.03</v>
      </c>
      <c r="S61">
        <f t="shared" si="29"/>
        <v>0.03</v>
      </c>
      <c r="U61">
        <f>0.08+0.025</f>
        <v>0.10500000000000001</v>
      </c>
      <c r="V61">
        <f>0.08+0.03</f>
        <v>0.11</v>
      </c>
      <c r="W61">
        <f>0.08+0.03</f>
        <v>0.11</v>
      </c>
      <c r="X61">
        <f>0.075+0.03</f>
        <v>0.105</v>
      </c>
      <c r="Z61">
        <f>SQRT((ABS($A$62-$A$61)^2+(ABS($B$62-$B$61)^2)))</f>
        <v>45.366036320077768</v>
      </c>
      <c r="AA61">
        <f>SQRT((ABS($C$62-$C$61)^2+(ABS($D$62-$D$61)^2)))</f>
        <v>44.767533584757906</v>
      </c>
      <c r="AB61">
        <f>SQRT((ABS($E$62-$E$61)^2+(ABS($F$62-$F$61)^2)))</f>
        <v>47.060307900807366</v>
      </c>
      <c r="AC61">
        <f>SQRT((ABS($G$62-$G$61)^2+(ABS($H$62-$H$61)^2)))</f>
        <v>46.626100279183888</v>
      </c>
      <c r="AJ61">
        <f>1/0.105</f>
        <v>9.5238095238095237</v>
      </c>
      <c r="AK61">
        <f>1/0.11</f>
        <v>9.0909090909090917</v>
      </c>
      <c r="AL61">
        <f>1/0.11</f>
        <v>9.0909090909090917</v>
      </c>
      <c r="AM61">
        <f>1/0.105</f>
        <v>9.5238095238095237</v>
      </c>
      <c r="AO61">
        <f>$Z61/$U61</f>
        <v>432.05748876264539</v>
      </c>
      <c r="AP61">
        <f>$AA61/$V61</f>
        <v>406.97757804325369</v>
      </c>
      <c r="AQ61">
        <f>$AB61/$W61</f>
        <v>427.82098091643059</v>
      </c>
      <c r="AR61">
        <f>$AC61/$X61</f>
        <v>444.05809789698941</v>
      </c>
      <c r="AV61">
        <f>((0.08/0.105)*100)</f>
        <v>76.190476190476204</v>
      </c>
      <c r="AW61">
        <f>((0.08/0.11)*100)</f>
        <v>72.727272727272734</v>
      </c>
      <c r="AX61">
        <f>((0.08/0.11)*100)</f>
        <v>72.727272727272734</v>
      </c>
      <c r="AY61">
        <f>((0.075/0.105)*100)</f>
        <v>71.428571428571431</v>
      </c>
      <c r="BA61">
        <f>((0.025/0.105)*100)</f>
        <v>23.80952380952381</v>
      </c>
      <c r="BB61">
        <f>((0.03/0.11)*100)</f>
        <v>27.27272727272727</v>
      </c>
      <c r="BC61">
        <f>((0.03/0.11)*100)</f>
        <v>27.27272727272727</v>
      </c>
      <c r="BD61">
        <f>((0.03/0.105)*100)</f>
        <v>28.571428571428569</v>
      </c>
      <c r="BF61">
        <f>ABS($B$61-$D$61)</f>
        <v>1.1774480000000001</v>
      </c>
      <c r="BG61">
        <f>ABS($F$61-$H$61)</f>
        <v>3.3175510000000008</v>
      </c>
      <c r="BL61">
        <f>SQRT((ABS($A$61-$E$61)^2+(ABS($B$61-$F$61)^2)))</f>
        <v>1.8177216710610518</v>
      </c>
      <c r="BM61">
        <f>SQRT((ABS($C$61-$G$61)^2+(ABS($D$61-$H$61)^2)))</f>
        <v>5.0588197689969077</v>
      </c>
      <c r="BO61">
        <f>SQRT((ABS($A$61-$G$61)^2+(ABS($B$61-$H$61)^2)))</f>
        <v>3.2307589611205882</v>
      </c>
      <c r="BP61">
        <f>SQRT((ABS($C$61-$E$61)^2+(ABS($D$61-$F$61)^2)))</f>
        <v>4.7536130511003867</v>
      </c>
      <c r="BR61">
        <f>DEGREES(ACOS((29.9662534438944^2+29.3042056538554^2-3.32312691869962^2)/(2*29.9662534438944*29.3042056538554)))</f>
        <v>6.2995972294648066</v>
      </c>
      <c r="BS61">
        <f>DEGREES(ACOS((28.8646028714399^2+28.1241561734529^2-3.45069488873473^2)/(2*28.8646028714399*28.1241561734529)))</f>
        <v>6.7814773442032008</v>
      </c>
      <c r="BU61">
        <v>16</v>
      </c>
      <c r="BV61">
        <v>15</v>
      </c>
      <c r="BW61">
        <v>10</v>
      </c>
      <c r="BX61">
        <v>10</v>
      </c>
      <c r="BY61">
        <v>16</v>
      </c>
      <c r="BZ61">
        <v>15</v>
      </c>
      <c r="CA61">
        <v>10</v>
      </c>
      <c r="CB61">
        <v>10</v>
      </c>
      <c r="CC61">
        <v>16</v>
      </c>
      <c r="CD61">
        <v>10</v>
      </c>
      <c r="CE61">
        <v>11</v>
      </c>
      <c r="CF61">
        <v>15</v>
      </c>
      <c r="CG61">
        <v>15</v>
      </c>
      <c r="CH61">
        <v>9</v>
      </c>
      <c r="CI61">
        <v>10</v>
      </c>
      <c r="CJ61">
        <v>15</v>
      </c>
      <c r="CL61">
        <v>5</v>
      </c>
      <c r="CM61">
        <v>4</v>
      </c>
      <c r="CN61">
        <v>0</v>
      </c>
      <c r="CO61">
        <v>0</v>
      </c>
      <c r="CP61">
        <v>6</v>
      </c>
      <c r="CQ61">
        <v>4</v>
      </c>
      <c r="CR61">
        <v>0</v>
      </c>
      <c r="CS61">
        <v>0</v>
      </c>
      <c r="CT61">
        <v>6</v>
      </c>
      <c r="CU61">
        <v>0</v>
      </c>
      <c r="CV61">
        <v>0</v>
      </c>
      <c r="CW61">
        <v>5</v>
      </c>
      <c r="CX61">
        <v>6</v>
      </c>
      <c r="CY61">
        <v>0</v>
      </c>
      <c r="CZ61">
        <v>0</v>
      </c>
      <c r="DA61">
        <v>5</v>
      </c>
      <c r="DC61">
        <f>((15/16)*100)</f>
        <v>93.75</v>
      </c>
      <c r="DD61">
        <f>((10/16)*100)</f>
        <v>62.5</v>
      </c>
      <c r="DE61">
        <f>((10/16)*100)</f>
        <v>62.5</v>
      </c>
      <c r="DF61">
        <f>((15/16)*100)</f>
        <v>93.75</v>
      </c>
      <c r="DG61">
        <f>((10/16)*100)</f>
        <v>62.5</v>
      </c>
      <c r="DH61">
        <f>((10/16)*100)</f>
        <v>62.5</v>
      </c>
      <c r="DI61">
        <f>((10/16)*100)</f>
        <v>62.5</v>
      </c>
      <c r="DJ61">
        <f>((11/16)*100)</f>
        <v>68.75</v>
      </c>
      <c r="DK61">
        <f>((15/16)*100)</f>
        <v>93.75</v>
      </c>
      <c r="DL61">
        <f>((9/15)*100)</f>
        <v>60</v>
      </c>
      <c r="DM61">
        <f>((10/15)*100)</f>
        <v>66.666666666666657</v>
      </c>
      <c r="DN61">
        <f>((15/15)*100)</f>
        <v>100</v>
      </c>
      <c r="DP61">
        <f>((4/5)*100)</f>
        <v>80</v>
      </c>
      <c r="DQ61">
        <f>((0/5)*100)</f>
        <v>0</v>
      </c>
      <c r="DR61">
        <f>((0/5)*100)</f>
        <v>0</v>
      </c>
      <c r="DS61">
        <f>((4/6)*100)</f>
        <v>66.666666666666657</v>
      </c>
      <c r="DT61">
        <f>((0/6)*100)</f>
        <v>0</v>
      </c>
      <c r="DU61">
        <f>((0/6)*100)</f>
        <v>0</v>
      </c>
      <c r="DV61">
        <f>((0/6)*100)</f>
        <v>0</v>
      </c>
      <c r="DW61">
        <f>((0/6)*100)</f>
        <v>0</v>
      </c>
      <c r="DX61">
        <f>((5/6)*100)</f>
        <v>83.333333333333343</v>
      </c>
      <c r="DY61">
        <f>((0/6)*100)</f>
        <v>0</v>
      </c>
      <c r="DZ61">
        <f>((0/6)*100)</f>
        <v>0</v>
      </c>
      <c r="EA61">
        <f>((5/6)*100)</f>
        <v>83.333333333333343</v>
      </c>
    </row>
    <row r="62" spans="1:131" x14ac:dyDescent="0.25">
      <c r="A62">
        <v>109.622816</v>
      </c>
      <c r="B62">
        <v>6.1493019999999996</v>
      </c>
      <c r="C62">
        <v>112.922426</v>
      </c>
      <c r="D62">
        <v>7.3986609999999997</v>
      </c>
      <c r="E62">
        <v>106.39861500000001</v>
      </c>
      <c r="F62">
        <v>4.9391069999999999</v>
      </c>
      <c r="G62">
        <v>106.14138600000001</v>
      </c>
      <c r="H62">
        <v>8.5700040000000008</v>
      </c>
      <c r="K62">
        <f>(15/200)</f>
        <v>7.4999999999999997E-2</v>
      </c>
      <c r="L62">
        <f>(15/200)</f>
        <v>7.4999999999999997E-2</v>
      </c>
      <c r="M62">
        <f>(16/200)</f>
        <v>0.08</v>
      </c>
      <c r="N62">
        <f>(17/200)</f>
        <v>8.5000000000000006E-2</v>
      </c>
      <c r="P62">
        <f>(6/200)</f>
        <v>0.03</v>
      </c>
      <c r="Q62">
        <f>(5/200)</f>
        <v>2.5000000000000001E-2</v>
      </c>
      <c r="R62">
        <f t="shared" si="29"/>
        <v>0.03</v>
      </c>
      <c r="S62">
        <f t="shared" si="29"/>
        <v>0.03</v>
      </c>
      <c r="U62">
        <f>0.075+0.03</f>
        <v>0.105</v>
      </c>
      <c r="V62">
        <f>0.075+0.025</f>
        <v>0.1</v>
      </c>
      <c r="W62">
        <f>0.08+0.03</f>
        <v>0.11</v>
      </c>
      <c r="X62">
        <f>0.085+0.03</f>
        <v>0.115</v>
      </c>
      <c r="Z62">
        <f>SQRT((ABS($A$63-$A$62)^2+(ABS($B$63-$B$62)^2)))</f>
        <v>35.579903818267795</v>
      </c>
      <c r="AA62">
        <f>SQRT((ABS($C$63-$C$62)^2+(ABS($D$63-$D$62)^2)))</f>
        <v>35.445763500079828</v>
      </c>
      <c r="AB62">
        <f>SQRT((ABS($E$63-$E$62)^2+(ABS($F$63-$F$62)^2)))</f>
        <v>35.28287721429615</v>
      </c>
      <c r="AC62">
        <f>SQRT((ABS($G$63-$G$62)^2+(ABS($H$63-$H$62)^2)))</f>
        <v>35.407265487316501</v>
      </c>
      <c r="AJ62">
        <f>1/0.105</f>
        <v>9.5238095238095237</v>
      </c>
      <c r="AK62">
        <f>1/0.1</f>
        <v>10</v>
      </c>
      <c r="AL62">
        <f>1/0.11</f>
        <v>9.0909090909090917</v>
      </c>
      <c r="AM62">
        <f>1/0.115</f>
        <v>8.695652173913043</v>
      </c>
      <c r="AO62">
        <f>$Z62/$U62</f>
        <v>338.85622684064566</v>
      </c>
      <c r="AP62">
        <f>$AA62/$V62</f>
        <v>354.45763500079823</v>
      </c>
      <c r="AQ62">
        <f>$AB62/$W62</f>
        <v>320.75342922087407</v>
      </c>
      <c r="AR62">
        <f>$AC62/$X62</f>
        <v>307.88926510710002</v>
      </c>
      <c r="AV62">
        <f>((0.075/0.105)*100)</f>
        <v>71.428571428571431</v>
      </c>
      <c r="AW62">
        <f>((0.075/0.1)*100)</f>
        <v>74.999999999999986</v>
      </c>
      <c r="AX62">
        <f>((0.08/0.11)*100)</f>
        <v>72.727272727272734</v>
      </c>
      <c r="AY62">
        <f>((0.085/0.115)*100)</f>
        <v>73.913043478260875</v>
      </c>
      <c r="BA62">
        <f>((0.03/0.105)*100)</f>
        <v>28.571428571428569</v>
      </c>
      <c r="BB62">
        <f>((0.025/0.1)*100)</f>
        <v>25</v>
      </c>
      <c r="BC62">
        <f>((0.03/0.11)*100)</f>
        <v>27.27272727272727</v>
      </c>
      <c r="BD62">
        <f>((0.03/0.115)*100)</f>
        <v>26.086956521739129</v>
      </c>
      <c r="BF62">
        <f>ABS($B$62-$D$62)</f>
        <v>1.2493590000000001</v>
      </c>
      <c r="BG62">
        <f>ABS($F$62-$H$62)</f>
        <v>3.6308970000000009</v>
      </c>
      <c r="BL62">
        <f>SQRT((ABS($A$62-$E$62)^2+(ABS($B$62-$F$62)^2)))</f>
        <v>3.4438414636022312</v>
      </c>
      <c r="BM62">
        <f>SQRT((ABS($C$62-$G$62)^2+(ABS($D$62-$H$62)^2)))</f>
        <v>6.8814640815199253</v>
      </c>
      <c r="BO62">
        <f>SQRT((ABS($A$62-$G$62)^2+(ABS($B$62-$H$62)^2)))</f>
        <v>4.2403010527206595</v>
      </c>
      <c r="BP62">
        <f>SQRT((ABS($C$62-$E$62)^2+(ABS($D$62-$F$62)^2)))</f>
        <v>6.9720524842141662</v>
      </c>
      <c r="BR62">
        <f>DEGREES(ACOS((3.98059892807415^2+34.0401340179858^2-33.3266964931982^2)/(2*3.98059892807415*34.0401340179858)))</f>
        <v>76.360054480725267</v>
      </c>
      <c r="BU62">
        <v>15</v>
      </c>
      <c r="BV62">
        <v>13</v>
      </c>
      <c r="BW62">
        <v>9</v>
      </c>
      <c r="BX62">
        <v>9</v>
      </c>
      <c r="BY62">
        <v>15</v>
      </c>
      <c r="BZ62">
        <v>13</v>
      </c>
      <c r="CA62">
        <v>9</v>
      </c>
      <c r="CB62">
        <v>9</v>
      </c>
      <c r="CC62">
        <v>16</v>
      </c>
      <c r="CD62">
        <v>9</v>
      </c>
      <c r="CE62">
        <v>10</v>
      </c>
      <c r="CF62">
        <v>16</v>
      </c>
      <c r="CG62">
        <v>17</v>
      </c>
      <c r="CH62">
        <v>10</v>
      </c>
      <c r="CI62">
        <v>11</v>
      </c>
      <c r="CJ62">
        <v>16</v>
      </c>
      <c r="CL62">
        <v>6</v>
      </c>
      <c r="CM62">
        <v>4</v>
      </c>
      <c r="CN62">
        <v>0</v>
      </c>
      <c r="CO62">
        <v>0</v>
      </c>
      <c r="CP62">
        <v>5</v>
      </c>
      <c r="CQ62">
        <v>4</v>
      </c>
      <c r="CR62">
        <v>0</v>
      </c>
      <c r="CS62">
        <v>0</v>
      </c>
      <c r="CT62">
        <v>6</v>
      </c>
      <c r="CU62">
        <v>0</v>
      </c>
      <c r="CV62">
        <v>0</v>
      </c>
      <c r="CW62">
        <v>6</v>
      </c>
      <c r="CX62">
        <v>6</v>
      </c>
      <c r="CY62">
        <v>0</v>
      </c>
      <c r="CZ62">
        <v>0</v>
      </c>
      <c r="DA62">
        <v>6</v>
      </c>
      <c r="DC62">
        <f>((13/15)*100)</f>
        <v>86.666666666666671</v>
      </c>
      <c r="DD62">
        <f>((9/15)*100)</f>
        <v>60</v>
      </c>
      <c r="DE62">
        <f>((9/15)*100)</f>
        <v>60</v>
      </c>
      <c r="DF62">
        <f>((13/15)*100)</f>
        <v>86.666666666666671</v>
      </c>
      <c r="DG62">
        <f>((9/15)*100)</f>
        <v>60</v>
      </c>
      <c r="DH62">
        <f>((9/15)*100)</f>
        <v>60</v>
      </c>
      <c r="DI62">
        <f>((9/16)*100)</f>
        <v>56.25</v>
      </c>
      <c r="DJ62">
        <f>((10/16)*100)</f>
        <v>62.5</v>
      </c>
      <c r="DK62">
        <f>((16/16)*100)</f>
        <v>100</v>
      </c>
      <c r="DL62">
        <f>((10/17)*100)</f>
        <v>58.82352941176471</v>
      </c>
      <c r="DM62">
        <f>((11/17)*100)</f>
        <v>64.705882352941174</v>
      </c>
      <c r="DN62">
        <f>((16/17)*100)</f>
        <v>94.117647058823522</v>
      </c>
      <c r="DP62">
        <f>((4/6)*100)</f>
        <v>66.666666666666657</v>
      </c>
      <c r="DQ62">
        <f>((0/6)*100)</f>
        <v>0</v>
      </c>
      <c r="DR62">
        <f>((0/6)*100)</f>
        <v>0</v>
      </c>
      <c r="DS62">
        <f>((4/5)*100)</f>
        <v>80</v>
      </c>
      <c r="DT62">
        <f>((0/5)*100)</f>
        <v>0</v>
      </c>
      <c r="DU62">
        <f>((0/5)*100)</f>
        <v>0</v>
      </c>
      <c r="DV62">
        <f>((0/6)*100)</f>
        <v>0</v>
      </c>
      <c r="DW62">
        <f>((0/6)*100)</f>
        <v>0</v>
      </c>
      <c r="DX62">
        <f>((6/6)*100)</f>
        <v>100</v>
      </c>
      <c r="DY62">
        <f>((0/6)*100)</f>
        <v>0</v>
      </c>
      <c r="DZ62">
        <f>((0/6)*100)</f>
        <v>0</v>
      </c>
      <c r="EA62">
        <f>((6/6)*100)</f>
        <v>100</v>
      </c>
    </row>
    <row r="63" spans="1:131" x14ac:dyDescent="0.25">
      <c r="A63">
        <v>74.054744000000014</v>
      </c>
      <c r="B63">
        <v>5.2317999999999998</v>
      </c>
      <c r="C63">
        <v>77.488880000000009</v>
      </c>
      <c r="D63">
        <v>6.4680869999999997</v>
      </c>
      <c r="E63">
        <v>71.122872000000001</v>
      </c>
      <c r="F63">
        <v>4.2296139999999998</v>
      </c>
      <c r="G63">
        <v>70.764141000000009</v>
      </c>
      <c r="H63">
        <v>7.1122709999999998</v>
      </c>
      <c r="K63">
        <f>(13/200)</f>
        <v>6.5000000000000002E-2</v>
      </c>
      <c r="L63">
        <f>(12/200)</f>
        <v>0.06</v>
      </c>
      <c r="P63">
        <f>(7/200)</f>
        <v>3.5000000000000003E-2</v>
      </c>
      <c r="Q63">
        <f>(6/200)</f>
        <v>0.03</v>
      </c>
      <c r="R63">
        <f>(7/200)</f>
        <v>3.5000000000000003E-2</v>
      </c>
      <c r="S63">
        <f>(6/200)</f>
        <v>0.03</v>
      </c>
      <c r="U63">
        <f>0.065+0.035</f>
        <v>0.1</v>
      </c>
      <c r="V63">
        <f>0.06+0.03</f>
        <v>0.09</v>
      </c>
      <c r="Z63">
        <f>SQRT((ABS($A$64-$A$63)^2+(ABS($B$64-$B$63)^2)))</f>
        <v>30.602898638469267</v>
      </c>
      <c r="AA63">
        <f>SQRT((ABS($C$64-$C$63)^2+(ABS($D$64-$D$63)^2)))</f>
        <v>27.655235443661873</v>
      </c>
      <c r="AJ63">
        <f>1/0.1</f>
        <v>10</v>
      </c>
      <c r="AK63">
        <f>1/0.09</f>
        <v>11.111111111111111</v>
      </c>
      <c r="AO63">
        <f>$Z63/$U63</f>
        <v>306.02898638469264</v>
      </c>
      <c r="AP63">
        <f>$AA63/$V63</f>
        <v>307.28039381846526</v>
      </c>
      <c r="AV63">
        <f>((0.065/0.1)*100)</f>
        <v>65</v>
      </c>
      <c r="AW63">
        <f>((0.06/0.09)*100)</f>
        <v>66.666666666666657</v>
      </c>
      <c r="BA63">
        <f>((0.035/0.1)*100)</f>
        <v>35</v>
      </c>
      <c r="BB63">
        <f>((0.03/0.09)*100)</f>
        <v>33.333333333333329</v>
      </c>
      <c r="BF63">
        <f>ABS($B$63-$D$63)</f>
        <v>1.2362869999999999</v>
      </c>
      <c r="BG63">
        <f>ABS($F$63-$H$63)</f>
        <v>2.882657</v>
      </c>
      <c r="BI63">
        <v>3.9258980000000001</v>
      </c>
      <c r="BJ63">
        <v>3.3887909999999999</v>
      </c>
      <c r="BL63">
        <f>SQRT((ABS($A$63-$E$63)^2+(ABS($B$63-$F$63)^2)))</f>
        <v>3.0984270530351483</v>
      </c>
      <c r="BM63">
        <f>SQRT((ABS($C$63-$G$63)^2+(ABS($D$63-$H$63)^2)))</f>
        <v>6.755522751347744</v>
      </c>
      <c r="BO63">
        <f>SQRT((ABS($A$63-$G$63)^2+(ABS($B$63-$H$63)^2)))</f>
        <v>3.7900183753446406</v>
      </c>
      <c r="BP63">
        <f>SQRT((ABS($C$63-$E$63)^2+(ABS($D$63-$F$63)^2)))</f>
        <v>6.7480974524522912</v>
      </c>
      <c r="BR63">
        <f>DEGREES(ACOS((3.0999293683968^2+37.6070432265577^2-37.5319072512514^2)/(2*3.0999293683968*37.6070432265577)))</f>
        <v>86.248543499561507</v>
      </c>
      <c r="BU63">
        <v>13</v>
      </c>
      <c r="BV63">
        <v>9</v>
      </c>
      <c r="BW63">
        <v>6</v>
      </c>
      <c r="BX63">
        <v>7</v>
      </c>
      <c r="BY63">
        <v>12</v>
      </c>
      <c r="BZ63">
        <v>9</v>
      </c>
      <c r="CA63">
        <v>5</v>
      </c>
      <c r="CB63">
        <v>6</v>
      </c>
      <c r="CL63">
        <v>7</v>
      </c>
      <c r="CM63">
        <v>4</v>
      </c>
      <c r="CN63">
        <v>0</v>
      </c>
      <c r="CO63">
        <v>0</v>
      </c>
      <c r="CP63">
        <v>6</v>
      </c>
      <c r="CQ63">
        <v>4</v>
      </c>
      <c r="CR63">
        <v>0</v>
      </c>
      <c r="CS63">
        <v>0</v>
      </c>
      <c r="CT63">
        <v>7</v>
      </c>
      <c r="CU63">
        <v>0</v>
      </c>
      <c r="CV63">
        <v>0</v>
      </c>
      <c r="CW63">
        <v>6</v>
      </c>
      <c r="CX63">
        <v>6</v>
      </c>
      <c r="CY63">
        <v>0</v>
      </c>
      <c r="CZ63">
        <v>0</v>
      </c>
      <c r="DA63">
        <v>6</v>
      </c>
      <c r="DC63">
        <f>((9/13)*100)</f>
        <v>69.230769230769226</v>
      </c>
      <c r="DD63">
        <f>((6/13)*100)</f>
        <v>46.153846153846153</v>
      </c>
      <c r="DE63">
        <f>((7/13)*100)</f>
        <v>53.846153846153847</v>
      </c>
      <c r="DF63">
        <f>((9/12)*100)</f>
        <v>75</v>
      </c>
      <c r="DG63">
        <f>((5/12)*100)</f>
        <v>41.666666666666671</v>
      </c>
      <c r="DH63">
        <f>((6/12)*100)</f>
        <v>50</v>
      </c>
      <c r="DP63">
        <f>((4/7)*100)</f>
        <v>57.142857142857139</v>
      </c>
      <c r="DQ63">
        <f>((0/7)*100)</f>
        <v>0</v>
      </c>
      <c r="DR63">
        <f>((0/7)*100)</f>
        <v>0</v>
      </c>
      <c r="DS63">
        <f>((4/6)*100)</f>
        <v>66.666666666666657</v>
      </c>
      <c r="DT63">
        <f>((0/6)*100)</f>
        <v>0</v>
      </c>
      <c r="DU63">
        <f>((0/6)*100)</f>
        <v>0</v>
      </c>
      <c r="DV63">
        <f>((0/7)*100)</f>
        <v>0</v>
      </c>
      <c r="DW63">
        <f>((0/7)*100)</f>
        <v>0</v>
      </c>
      <c r="DX63">
        <f>((6/7)*100)</f>
        <v>85.714285714285708</v>
      </c>
      <c r="DY63">
        <f>((0/6)*100)</f>
        <v>0</v>
      </c>
      <c r="DZ63">
        <f>((0/6)*100)</f>
        <v>0</v>
      </c>
      <c r="EA63">
        <f>((6/6)*100)</f>
        <v>100</v>
      </c>
    </row>
    <row r="64" spans="1:131" x14ac:dyDescent="0.25">
      <c r="A64">
        <v>43.464226000000011</v>
      </c>
      <c r="B64">
        <v>4.3613900000000001</v>
      </c>
      <c r="C64">
        <v>49.866764000000011</v>
      </c>
      <c r="D64">
        <v>5.1150330000000004</v>
      </c>
      <c r="P64">
        <f>(8/200)</f>
        <v>0.04</v>
      </c>
      <c r="Q64">
        <f>(7/200)</f>
        <v>3.5000000000000003E-2</v>
      </c>
      <c r="BF64">
        <f>ABS($B$64-$D$64)</f>
        <v>0.75364300000000028</v>
      </c>
      <c r="BR64">
        <f>DEGREES(ACOS((36.7001705953329^2+35.6883318305511^2-3.85087735044535^2)/(2*36.7001705953329*35.6883318305511)))</f>
        <v>5.8849325742068217</v>
      </c>
      <c r="BS64">
        <f>DEGREES(ACOS((26.3880876946281^2+26.0121571828874^2-3.17616652980444^2)/(2*26.3880876946281*26.0121571828874)))</f>
        <v>6.9013299033932292</v>
      </c>
      <c r="CL64">
        <v>8</v>
      </c>
      <c r="CM64">
        <v>3</v>
      </c>
      <c r="CN64">
        <v>0</v>
      </c>
      <c r="CO64">
        <v>0</v>
      </c>
      <c r="CP64">
        <v>7</v>
      </c>
      <c r="CQ64">
        <v>3</v>
      </c>
      <c r="CR64">
        <v>0</v>
      </c>
      <c r="CS64">
        <v>0</v>
      </c>
      <c r="DP64">
        <f>((3/8)*100)</f>
        <v>37.5</v>
      </c>
      <c r="DQ64">
        <f>((0/8)*100)</f>
        <v>0</v>
      </c>
      <c r="DR64">
        <f>((0/8)*100)</f>
        <v>0</v>
      </c>
      <c r="DS64">
        <f>((3/7)*100)</f>
        <v>42.857142857142854</v>
      </c>
      <c r="DT64">
        <f>((0/7)*100)</f>
        <v>0</v>
      </c>
      <c r="DU64">
        <f>((0/7)*100)</f>
        <v>0</v>
      </c>
    </row>
    <row r="65" spans="1:131" x14ac:dyDescent="0.25">
      <c r="A65" t="s">
        <v>22</v>
      </c>
      <c r="B65" t="s">
        <v>22</v>
      </c>
      <c r="C65" t="s">
        <v>22</v>
      </c>
      <c r="D65" t="s">
        <v>22</v>
      </c>
      <c r="E65" t="s">
        <v>22</v>
      </c>
      <c r="F65" t="s">
        <v>22</v>
      </c>
      <c r="G65" t="s">
        <v>22</v>
      </c>
      <c r="H65" t="s">
        <v>22</v>
      </c>
      <c r="BS65">
        <f>DEGREES(ACOS((27.0151084490982^2+27.0239309457706^2-3.62900242758943^2)/(2*27.0151084490982*27.0239309457706)))</f>
        <v>7.7011921548885578</v>
      </c>
    </row>
    <row r="66" spans="1:131" x14ac:dyDescent="0.25">
      <c r="A66">
        <v>57.328037000000009</v>
      </c>
      <c r="B66">
        <v>7.297701</v>
      </c>
      <c r="C66">
        <v>55.014900000000011</v>
      </c>
      <c r="D66">
        <v>5.8639910000000004</v>
      </c>
      <c r="E66">
        <v>55.801224000000012</v>
      </c>
      <c r="F66">
        <v>7.9992929999999998</v>
      </c>
      <c r="G66">
        <v>56.516342000000009</v>
      </c>
      <c r="H66">
        <v>5.2139220000000002</v>
      </c>
      <c r="K66">
        <f>(16/200)</f>
        <v>0.08</v>
      </c>
      <c r="L66">
        <f>(19/200)</f>
        <v>9.5000000000000001E-2</v>
      </c>
      <c r="M66">
        <f>(16/200)</f>
        <v>0.08</v>
      </c>
      <c r="N66">
        <f>(15/200)</f>
        <v>7.4999999999999997E-2</v>
      </c>
      <c r="P66">
        <f>(10/200)</f>
        <v>0.05</v>
      </c>
      <c r="Q66">
        <f>(9/200)</f>
        <v>4.4999999999999998E-2</v>
      </c>
      <c r="R66">
        <f>(9/200)</f>
        <v>4.4999999999999998E-2</v>
      </c>
      <c r="S66">
        <f>(9/200)</f>
        <v>4.4999999999999998E-2</v>
      </c>
      <c r="U66">
        <f>0.08+0.05</f>
        <v>0.13</v>
      </c>
      <c r="V66">
        <f>0.095+0.045</f>
        <v>0.14000000000000001</v>
      </c>
      <c r="W66">
        <f>0.08+0.045</f>
        <v>0.125</v>
      </c>
      <c r="X66">
        <f>0.075+0.045</f>
        <v>0.12</v>
      </c>
      <c r="Z66">
        <f>SQRT((ABS($A$67-$A$66)^2+(ABS($B$67-$B$66)^2)))</f>
        <v>27.413125092506778</v>
      </c>
      <c r="AA66">
        <f>SQRT((ABS($C$67-$C$66)^2+(ABS($D$67-$D$66)^2)))</f>
        <v>29.136854053202526</v>
      </c>
      <c r="AB66">
        <f>SQRT((ABS($E$67-$E$66)^2+(ABS($F$67-$F$66)^2)))</f>
        <v>29.095781804343869</v>
      </c>
      <c r="AC66">
        <f>SQRT((ABS($G$67-$G$66)^2+(ABS($H$67-$H$66)^2)))</f>
        <v>28.513746607241433</v>
      </c>
      <c r="AJ66">
        <f>1/0.13</f>
        <v>7.6923076923076916</v>
      </c>
      <c r="AK66">
        <f>1/0.14</f>
        <v>7.1428571428571423</v>
      </c>
      <c r="AL66">
        <f>1/0.125</f>
        <v>8</v>
      </c>
      <c r="AM66">
        <f>1/0.12</f>
        <v>8.3333333333333339</v>
      </c>
      <c r="AO66">
        <f t="shared" ref="AO66:AO71" si="30">$Z66/$U66</f>
        <v>210.87019301928291</v>
      </c>
      <c r="AP66">
        <f t="shared" ref="AP66:AP71" si="31">$AA66/$V66</f>
        <v>208.12038609430374</v>
      </c>
      <c r="AQ66">
        <f>$AB66/$W66</f>
        <v>232.76625443475095</v>
      </c>
      <c r="AR66">
        <f>$AC66/$X66</f>
        <v>237.61455506034528</v>
      </c>
      <c r="AV66">
        <f>((0.08/0.13)*100)</f>
        <v>61.53846153846154</v>
      </c>
      <c r="AW66">
        <f>((0.095/0.14)*100)</f>
        <v>67.857142857142847</v>
      </c>
      <c r="AX66">
        <f>((0.08/0.125)*100)</f>
        <v>64</v>
      </c>
      <c r="AY66">
        <f>((0.075/0.12)*100)</f>
        <v>62.5</v>
      </c>
      <c r="BA66">
        <f>((0.05/0.13)*100)</f>
        <v>38.461538461538467</v>
      </c>
      <c r="BB66">
        <f>((0.045/0.14)*100)</f>
        <v>32.142857142857139</v>
      </c>
      <c r="BC66">
        <f>((0.045/0.125)*100)</f>
        <v>36</v>
      </c>
      <c r="BD66">
        <f>((0.045/0.12)*100)</f>
        <v>37.5</v>
      </c>
      <c r="BF66">
        <f>ABS($B$66-$D$66)</f>
        <v>1.4337099999999996</v>
      </c>
      <c r="BG66">
        <f>ABS($F$66-$H$66)</f>
        <v>2.7853709999999996</v>
      </c>
      <c r="BL66">
        <f>SQRT((ABS($A$66-$E$66)^2+(ABS($B$66-$F$66)^2)))</f>
        <v>1.680294400226636</v>
      </c>
      <c r="BM66">
        <f>SQRT((ABS($C$66-$G$66)^2+(ABS($D$66-$H$66)^2)))</f>
        <v>1.6361289020505054</v>
      </c>
      <c r="BO66">
        <f>SQRT((ABS($A$66-$G$66)^2+(ABS($B$66-$H$66)^2)))</f>
        <v>2.2362879273175</v>
      </c>
      <c r="BP66">
        <f>SQRT((ABS($C$66-$E$66)^2+(ABS($D$66-$F$66)^2)))</f>
        <v>2.2754823805470346</v>
      </c>
      <c r="BS66">
        <f>DEGREES(ACOS((12.9003120681841^2+40.9741673454585^2-29.1147061828109^2)/(2*12.9003120681841*40.9741673454585)))</f>
        <v>19.318591853239447</v>
      </c>
      <c r="BU66">
        <v>16</v>
      </c>
      <c r="BV66">
        <v>16</v>
      </c>
      <c r="BW66">
        <v>9</v>
      </c>
      <c r="BX66">
        <v>8</v>
      </c>
      <c r="BY66">
        <v>19</v>
      </c>
      <c r="BZ66">
        <v>16</v>
      </c>
      <c r="CA66">
        <v>10</v>
      </c>
      <c r="CB66">
        <v>10</v>
      </c>
      <c r="CC66">
        <v>16</v>
      </c>
      <c r="CD66">
        <v>9</v>
      </c>
      <c r="CE66">
        <v>9</v>
      </c>
      <c r="CF66">
        <v>15</v>
      </c>
      <c r="CG66">
        <v>15</v>
      </c>
      <c r="CH66">
        <v>8</v>
      </c>
      <c r="CI66">
        <v>8</v>
      </c>
      <c r="CJ66">
        <v>15</v>
      </c>
      <c r="CL66">
        <v>10</v>
      </c>
      <c r="CM66">
        <v>7</v>
      </c>
      <c r="CN66">
        <v>2</v>
      </c>
      <c r="CO66">
        <v>1</v>
      </c>
      <c r="CP66">
        <v>9</v>
      </c>
      <c r="CQ66">
        <v>7</v>
      </c>
      <c r="CR66">
        <v>0</v>
      </c>
      <c r="CS66">
        <v>0</v>
      </c>
      <c r="CT66">
        <v>9</v>
      </c>
      <c r="CU66">
        <v>2</v>
      </c>
      <c r="CV66">
        <v>0</v>
      </c>
      <c r="CW66">
        <v>8</v>
      </c>
      <c r="CX66">
        <v>9</v>
      </c>
      <c r="CY66">
        <v>1</v>
      </c>
      <c r="CZ66">
        <v>0</v>
      </c>
      <c r="DA66">
        <v>8</v>
      </c>
      <c r="DC66">
        <f>((16/16)*100)</f>
        <v>100</v>
      </c>
      <c r="DD66">
        <f>((9/16)*100)</f>
        <v>56.25</v>
      </c>
      <c r="DE66">
        <f>((8/16)*100)</f>
        <v>50</v>
      </c>
      <c r="DF66">
        <f>((16/19)*100)</f>
        <v>84.210526315789465</v>
      </c>
      <c r="DG66">
        <f>((10/19)*100)</f>
        <v>52.631578947368418</v>
      </c>
      <c r="DH66">
        <f>((10/19)*100)</f>
        <v>52.631578947368418</v>
      </c>
      <c r="DI66">
        <f>((9/16)*100)</f>
        <v>56.25</v>
      </c>
      <c r="DJ66">
        <f>((9/16)*100)</f>
        <v>56.25</v>
      </c>
      <c r="DK66">
        <f>((15/16)*100)</f>
        <v>93.75</v>
      </c>
      <c r="DL66">
        <f>((8/15)*100)</f>
        <v>53.333333333333336</v>
      </c>
      <c r="DM66">
        <f>((8/15)*100)</f>
        <v>53.333333333333336</v>
      </c>
      <c r="DN66">
        <f>((15/15)*100)</f>
        <v>100</v>
      </c>
      <c r="DP66">
        <f>((7/10)*100)</f>
        <v>70</v>
      </c>
      <c r="DQ66">
        <f>((2/10)*100)</f>
        <v>20</v>
      </c>
      <c r="DR66">
        <f>((1/10)*100)</f>
        <v>10</v>
      </c>
      <c r="DS66">
        <f>((7/9)*100)</f>
        <v>77.777777777777786</v>
      </c>
      <c r="DT66">
        <f>((0/9)*100)</f>
        <v>0</v>
      </c>
      <c r="DU66">
        <f>((0/9)*100)</f>
        <v>0</v>
      </c>
      <c r="DV66">
        <f>((2/9)*100)</f>
        <v>22.222222222222221</v>
      </c>
      <c r="DW66">
        <f>((0/9)*100)</f>
        <v>0</v>
      </c>
      <c r="DX66">
        <f>((8/9)*100)</f>
        <v>88.888888888888886</v>
      </c>
      <c r="DY66">
        <f>((1/9)*100)</f>
        <v>11.111111111111111</v>
      </c>
      <c r="DZ66">
        <f>((0/9)*100)</f>
        <v>0</v>
      </c>
      <c r="EA66">
        <f>((8/9)*100)</f>
        <v>88.888888888888886</v>
      </c>
    </row>
    <row r="67" spans="1:131" x14ac:dyDescent="0.25">
      <c r="A67">
        <v>84.718957000000003</v>
      </c>
      <c r="B67">
        <v>8.4008459999999996</v>
      </c>
      <c r="C67">
        <v>84.117895000000004</v>
      </c>
      <c r="D67">
        <v>7.2682510000000002</v>
      </c>
      <c r="E67">
        <v>84.845982000000006</v>
      </c>
      <c r="F67">
        <v>9.7216609999999992</v>
      </c>
      <c r="G67">
        <v>85.020814999999999</v>
      </c>
      <c r="H67">
        <v>5.941084</v>
      </c>
      <c r="K67">
        <f>(14/200)</f>
        <v>7.0000000000000007E-2</v>
      </c>
      <c r="L67">
        <f>(16/200)</f>
        <v>0.08</v>
      </c>
      <c r="M67">
        <f>(16/200)</f>
        <v>0.08</v>
      </c>
      <c r="N67">
        <f>(15/200)</f>
        <v>7.4999999999999997E-2</v>
      </c>
      <c r="P67">
        <f>(7/200)</f>
        <v>3.5000000000000003E-2</v>
      </c>
      <c r="Q67">
        <f>(7/200)</f>
        <v>3.5000000000000003E-2</v>
      </c>
      <c r="R67">
        <f>(7/200)</f>
        <v>3.5000000000000003E-2</v>
      </c>
      <c r="S67">
        <f>(7/200)</f>
        <v>3.5000000000000003E-2</v>
      </c>
      <c r="U67">
        <f>0.07+0.035</f>
        <v>0.10500000000000001</v>
      </c>
      <c r="V67">
        <f>0.08+0.035</f>
        <v>0.115</v>
      </c>
      <c r="W67">
        <f>0.08+0.035</f>
        <v>0.115</v>
      </c>
      <c r="X67">
        <f>0.075+0.035</f>
        <v>0.11</v>
      </c>
      <c r="Z67">
        <f>SQRT((ABS($A$68-$A$67)^2+(ABS($B$68-$B$67)^2)))</f>
        <v>32.205702349064971</v>
      </c>
      <c r="AA67">
        <f>SQRT((ABS($C$68-$C$67)^2+(ABS($D$68-$D$67)^2)))</f>
        <v>34.782297195363981</v>
      </c>
      <c r="AB67">
        <f>SQRT((ABS($E$68-$E$67)^2+(ABS($F$68-$F$67)^2)))</f>
        <v>37.151064748862701</v>
      </c>
      <c r="AC67">
        <f>SQRT((ABS($G$68-$G$67)^2+(ABS($H$68-$H$67)^2)))</f>
        <v>36.486572229744596</v>
      </c>
      <c r="AJ67">
        <f>1/0.105</f>
        <v>9.5238095238095237</v>
      </c>
      <c r="AK67">
        <f>1/0.115</f>
        <v>8.695652173913043</v>
      </c>
      <c r="AL67">
        <f>1/0.115</f>
        <v>8.695652173913043</v>
      </c>
      <c r="AM67">
        <f>1/0.11</f>
        <v>9.0909090909090917</v>
      </c>
      <c r="AO67">
        <f t="shared" si="30"/>
        <v>306.72097475299972</v>
      </c>
      <c r="AP67">
        <f t="shared" si="31"/>
        <v>302.45475822055636</v>
      </c>
      <c r="AQ67">
        <f>$AB67/$W67</f>
        <v>323.05273694663219</v>
      </c>
      <c r="AR67">
        <f>$AC67/$X67</f>
        <v>331.69611117949631</v>
      </c>
      <c r="AV67">
        <f>((0.07/0.105)*100)</f>
        <v>66.666666666666671</v>
      </c>
      <c r="AW67">
        <f>((0.08/0.115)*100)</f>
        <v>69.565217391304344</v>
      </c>
      <c r="AX67">
        <f>((0.08/0.115)*100)</f>
        <v>69.565217391304344</v>
      </c>
      <c r="AY67">
        <f>((0.075/0.11)*100)</f>
        <v>68.181818181818173</v>
      </c>
      <c r="BA67">
        <f>((0.035/0.105)*100)</f>
        <v>33.333333333333336</v>
      </c>
      <c r="BB67">
        <f>((0.035/0.115)*100)</f>
        <v>30.434782608695656</v>
      </c>
      <c r="BC67">
        <f>((0.035/0.115)*100)</f>
        <v>30.434782608695656</v>
      </c>
      <c r="BD67">
        <f>((0.035/0.11)*100)</f>
        <v>31.818181818181824</v>
      </c>
      <c r="BF67">
        <f>ABS($B$67-$D$67)</f>
        <v>1.1325949999999994</v>
      </c>
      <c r="BG67">
        <f>ABS($F$67-$H$67)</f>
        <v>3.7805769999999992</v>
      </c>
      <c r="BL67">
        <f>SQRT((ABS($A$67-$E$67)^2+(ABS($B$67-$F$67)^2)))</f>
        <v>1.3269090454322783</v>
      </c>
      <c r="BM67">
        <f>SQRT((ABS($C$67-$G$67)^2+(ABS($D$67-$H$67)^2)))</f>
        <v>1.6051905719536825</v>
      </c>
      <c r="BO67">
        <f>SQRT((ABS($A$67-$G$67)^2+(ABS($B$67-$H$67)^2)))</f>
        <v>2.4782145485829097</v>
      </c>
      <c r="BP67">
        <f>SQRT((ABS($C$67-$E$67)^2+(ABS($D$67-$F$67)^2)))</f>
        <v>2.5591661352223691</v>
      </c>
      <c r="BR67">
        <f>DEGREES(ACOS((25.5112904851919^2+25.4762111862147^2-3.17616652980444^2)/(2*25.5112904851919*25.4762111862147)))</f>
        <v>7.1424467986629701</v>
      </c>
      <c r="BS67">
        <f>DEGREES(ACOS((34.2030176844939^2+31.639643612268^2-3.7602501440476^2)/(2*34.2030176844939*31.639643612268)))</f>
        <v>4.7930160986730828</v>
      </c>
      <c r="BU67">
        <v>14</v>
      </c>
      <c r="BV67">
        <v>14</v>
      </c>
      <c r="BW67">
        <v>7</v>
      </c>
      <c r="BX67">
        <v>7</v>
      </c>
      <c r="BY67">
        <v>16</v>
      </c>
      <c r="BZ67">
        <v>14</v>
      </c>
      <c r="CA67">
        <v>9</v>
      </c>
      <c r="CB67">
        <v>9</v>
      </c>
      <c r="CC67">
        <v>16</v>
      </c>
      <c r="CD67">
        <v>9</v>
      </c>
      <c r="CE67">
        <v>10</v>
      </c>
      <c r="CF67">
        <v>15</v>
      </c>
      <c r="CG67">
        <v>15</v>
      </c>
      <c r="CH67">
        <v>8</v>
      </c>
      <c r="CI67">
        <v>9</v>
      </c>
      <c r="CJ67">
        <v>15</v>
      </c>
      <c r="CL67">
        <v>7</v>
      </c>
      <c r="CM67">
        <v>7</v>
      </c>
      <c r="CN67">
        <v>0</v>
      </c>
      <c r="CO67">
        <v>0</v>
      </c>
      <c r="CP67">
        <v>7</v>
      </c>
      <c r="CQ67">
        <v>7</v>
      </c>
      <c r="CR67">
        <v>0</v>
      </c>
      <c r="CS67">
        <v>0</v>
      </c>
      <c r="CT67">
        <v>7</v>
      </c>
      <c r="CU67">
        <v>0</v>
      </c>
      <c r="CV67">
        <v>0</v>
      </c>
      <c r="CW67">
        <v>7</v>
      </c>
      <c r="CX67">
        <v>7</v>
      </c>
      <c r="CY67">
        <v>0</v>
      </c>
      <c r="CZ67">
        <v>0</v>
      </c>
      <c r="DA67">
        <v>7</v>
      </c>
      <c r="DC67">
        <f>((14/14)*100)</f>
        <v>100</v>
      </c>
      <c r="DD67">
        <f>((7/14)*100)</f>
        <v>50</v>
      </c>
      <c r="DE67">
        <f>((7/14)*100)</f>
        <v>50</v>
      </c>
      <c r="DF67">
        <f>((14/16)*100)</f>
        <v>87.5</v>
      </c>
      <c r="DG67">
        <f>((9/16)*100)</f>
        <v>56.25</v>
      </c>
      <c r="DH67">
        <f>((9/16)*100)</f>
        <v>56.25</v>
      </c>
      <c r="DI67">
        <f>((9/16)*100)</f>
        <v>56.25</v>
      </c>
      <c r="DJ67">
        <f>((10/16)*100)</f>
        <v>62.5</v>
      </c>
      <c r="DK67">
        <f>((15/16)*100)</f>
        <v>93.75</v>
      </c>
      <c r="DL67">
        <f>((8/15)*100)</f>
        <v>53.333333333333336</v>
      </c>
      <c r="DM67">
        <f>((9/15)*100)</f>
        <v>60</v>
      </c>
      <c r="DN67">
        <f>((15/15)*100)</f>
        <v>100</v>
      </c>
      <c r="DP67">
        <f>((7/7)*100)</f>
        <v>100</v>
      </c>
      <c r="DQ67">
        <f>((0/7)*100)</f>
        <v>0</v>
      </c>
      <c r="DR67">
        <f>((0/7)*100)</f>
        <v>0</v>
      </c>
      <c r="DS67">
        <f>((7/7)*100)</f>
        <v>100</v>
      </c>
      <c r="DT67">
        <f>((0/7)*100)</f>
        <v>0</v>
      </c>
      <c r="DU67">
        <f>((0/7)*100)</f>
        <v>0</v>
      </c>
      <c r="DV67">
        <f>((0/7)*100)</f>
        <v>0</v>
      </c>
      <c r="DW67">
        <f>((0/7)*100)</f>
        <v>0</v>
      </c>
      <c r="DX67">
        <f>((7/7)*100)</f>
        <v>100</v>
      </c>
      <c r="DY67">
        <f>((0/7)*100)</f>
        <v>0</v>
      </c>
      <c r="DZ67">
        <f>((0/7)*100)</f>
        <v>0</v>
      </c>
      <c r="EA67">
        <f>((7/7)*100)</f>
        <v>100</v>
      </c>
    </row>
    <row r="68" spans="1:131" x14ac:dyDescent="0.25">
      <c r="A68">
        <v>116.90497000000001</v>
      </c>
      <c r="B68">
        <v>7.2748660000000003</v>
      </c>
      <c r="C68">
        <v>118.87179</v>
      </c>
      <c r="D68">
        <v>5.8629110000000004</v>
      </c>
      <c r="E68">
        <v>121.95938700000001</v>
      </c>
      <c r="F68">
        <v>8.0493030000000001</v>
      </c>
      <c r="G68">
        <v>121.47368</v>
      </c>
      <c r="H68">
        <v>4.3730960000000003</v>
      </c>
      <c r="K68">
        <f>(13/200)</f>
        <v>6.5000000000000002E-2</v>
      </c>
      <c r="L68">
        <f>(12/200)</f>
        <v>0.06</v>
      </c>
      <c r="M68">
        <f>(13/200)</f>
        <v>6.5000000000000002E-2</v>
      </c>
      <c r="N68">
        <f>(13/200)</f>
        <v>6.5000000000000002E-2</v>
      </c>
      <c r="P68">
        <f>(7/200)</f>
        <v>3.5000000000000003E-2</v>
      </c>
      <c r="Q68">
        <f>(6/200)</f>
        <v>0.03</v>
      </c>
      <c r="R68">
        <f>(6/200)</f>
        <v>0.03</v>
      </c>
      <c r="S68">
        <f>(7/200)</f>
        <v>3.5000000000000003E-2</v>
      </c>
      <c r="U68">
        <f>0.065+0.035</f>
        <v>0.1</v>
      </c>
      <c r="V68">
        <f>0.06+0.03</f>
        <v>0.09</v>
      </c>
      <c r="W68">
        <f>0.065+0.03</f>
        <v>9.5000000000000001E-2</v>
      </c>
      <c r="X68">
        <f>0.065+0.035</f>
        <v>0.1</v>
      </c>
      <c r="Z68">
        <f>SQRT((ABS($A$69-$A$68)^2+(ABS($B$69-$B$68)^2)))</f>
        <v>38.222052437422903</v>
      </c>
      <c r="AA68">
        <f>SQRT((ABS($C$69-$C$68)^2+(ABS($D$69-$D$68)^2)))</f>
        <v>37.468453112924315</v>
      </c>
      <c r="AB68">
        <f>SQRT((ABS($E$69-$E$68)^2+(ABS($F$69-$F$68)^2)))</f>
        <v>36.0115574505053</v>
      </c>
      <c r="AC68">
        <f>SQRT((ABS($G$69-$G$68)^2+(ABS($H$69-$H$68)^2)))</f>
        <v>36.695536156603154</v>
      </c>
      <c r="AJ68">
        <f>1/0.1</f>
        <v>10</v>
      </c>
      <c r="AK68">
        <f>1/0.09</f>
        <v>11.111111111111111</v>
      </c>
      <c r="AL68">
        <f>1/0.095</f>
        <v>10.526315789473685</v>
      </c>
      <c r="AM68">
        <f>1/0.1</f>
        <v>10</v>
      </c>
      <c r="AO68">
        <f t="shared" si="30"/>
        <v>382.220524374229</v>
      </c>
      <c r="AP68">
        <f t="shared" si="31"/>
        <v>416.31614569915905</v>
      </c>
      <c r="AQ68">
        <f>$AB68/$W68</f>
        <v>379.06902579479265</v>
      </c>
      <c r="AR68">
        <f>$AC68/$X68</f>
        <v>366.95536156603151</v>
      </c>
      <c r="AV68">
        <f>((0.065/0.1)*100)</f>
        <v>65</v>
      </c>
      <c r="AW68">
        <f>((0.06/0.09)*100)</f>
        <v>66.666666666666657</v>
      </c>
      <c r="AX68">
        <f>((0.065/0.095)*100)</f>
        <v>68.421052631578945</v>
      </c>
      <c r="AY68">
        <f>((0.065/0.1)*100)</f>
        <v>65</v>
      </c>
      <c r="BA68">
        <f>((0.035/0.1)*100)</f>
        <v>35</v>
      </c>
      <c r="BB68">
        <f>((0.03/0.09)*100)</f>
        <v>33.333333333333329</v>
      </c>
      <c r="BC68">
        <f>((0.03/0.095)*100)</f>
        <v>31.578947368421051</v>
      </c>
      <c r="BD68">
        <f>((0.035/0.1)*100)</f>
        <v>35</v>
      </c>
      <c r="BF68">
        <f>ABS($B$68-$D$68)</f>
        <v>1.4119549999999998</v>
      </c>
      <c r="BG68">
        <f>ABS($F$68-$H$68)</f>
        <v>3.6762069999999998</v>
      </c>
      <c r="BL68">
        <f>SQRT((ABS($A$68-$E$68)^2+(ABS($B$68-$F$68)^2)))</f>
        <v>5.1134023777576907</v>
      </c>
      <c r="BM68">
        <f>SQRT((ABS($C$68-$G$68)^2+(ABS($D$68-$H$68)^2)))</f>
        <v>2.9982295286260165</v>
      </c>
      <c r="BO68">
        <f>SQRT((ABS($A$68-$G$68)^2+(ABS($B$68-$H$68)^2)))</f>
        <v>5.4123359279519931</v>
      </c>
      <c r="BP68">
        <f>SQRT((ABS($C$68-$E$68)^2+(ABS($D$68-$F$68)^2)))</f>
        <v>3.7833272673762992</v>
      </c>
      <c r="BR68">
        <f>DEGREES(ACOS((27.8318310143166^2+39.6997051146381^2-12.9003120681841^2)/(2*27.8318310143166*39.6997051146381)))</f>
        <v>8.7248280154972253</v>
      </c>
      <c r="BU68">
        <v>13</v>
      </c>
      <c r="BV68">
        <v>12</v>
      </c>
      <c r="BW68">
        <v>7</v>
      </c>
      <c r="BX68">
        <v>6</v>
      </c>
      <c r="BY68">
        <v>12</v>
      </c>
      <c r="BZ68">
        <v>12</v>
      </c>
      <c r="CA68">
        <v>6</v>
      </c>
      <c r="CB68">
        <v>5</v>
      </c>
      <c r="CC68">
        <v>13</v>
      </c>
      <c r="CD68">
        <v>7</v>
      </c>
      <c r="CE68">
        <v>6</v>
      </c>
      <c r="CF68">
        <v>13</v>
      </c>
      <c r="CG68">
        <v>13</v>
      </c>
      <c r="CH68">
        <v>7</v>
      </c>
      <c r="CI68">
        <v>6</v>
      </c>
      <c r="CJ68">
        <v>13</v>
      </c>
      <c r="CL68">
        <v>7</v>
      </c>
      <c r="CM68">
        <v>5</v>
      </c>
      <c r="CN68">
        <v>0</v>
      </c>
      <c r="CO68">
        <v>0</v>
      </c>
      <c r="CP68">
        <v>6</v>
      </c>
      <c r="CQ68">
        <v>5</v>
      </c>
      <c r="CR68">
        <v>0</v>
      </c>
      <c r="CS68">
        <v>0</v>
      </c>
      <c r="CT68">
        <v>6</v>
      </c>
      <c r="CU68">
        <v>0</v>
      </c>
      <c r="CV68">
        <v>0</v>
      </c>
      <c r="CW68">
        <v>6</v>
      </c>
      <c r="CX68">
        <v>7</v>
      </c>
      <c r="CY68">
        <v>0</v>
      </c>
      <c r="CZ68">
        <v>0</v>
      </c>
      <c r="DA68">
        <v>6</v>
      </c>
      <c r="DC68">
        <f>((12/13)*100)</f>
        <v>92.307692307692307</v>
      </c>
      <c r="DD68">
        <f>((7/13)*100)</f>
        <v>53.846153846153847</v>
      </c>
      <c r="DE68">
        <f>((6/13)*100)</f>
        <v>46.153846153846153</v>
      </c>
      <c r="DF68">
        <f>((12/12)*100)</f>
        <v>100</v>
      </c>
      <c r="DG68">
        <f>((6/12)*100)</f>
        <v>50</v>
      </c>
      <c r="DH68">
        <f>((5/12)*100)</f>
        <v>41.666666666666671</v>
      </c>
      <c r="DI68">
        <f>((7/13)*100)</f>
        <v>53.846153846153847</v>
      </c>
      <c r="DJ68">
        <f>((6/13)*100)</f>
        <v>46.153846153846153</v>
      </c>
      <c r="DK68">
        <f>((13/13)*100)</f>
        <v>100</v>
      </c>
      <c r="DL68">
        <f>((7/13)*100)</f>
        <v>53.846153846153847</v>
      </c>
      <c r="DM68">
        <f>((6/13)*100)</f>
        <v>46.153846153846153</v>
      </c>
      <c r="DN68">
        <f>((13/13)*100)</f>
        <v>100</v>
      </c>
      <c r="DP68">
        <f>((5/7)*100)</f>
        <v>71.428571428571431</v>
      </c>
      <c r="DQ68">
        <f>((0/7)*100)</f>
        <v>0</v>
      </c>
      <c r="DR68">
        <f>((0/7)*100)</f>
        <v>0</v>
      </c>
      <c r="DS68">
        <f>((5/6)*100)</f>
        <v>83.333333333333343</v>
      </c>
      <c r="DT68">
        <f>((0/6)*100)</f>
        <v>0</v>
      </c>
      <c r="DU68">
        <f>((0/6)*100)</f>
        <v>0</v>
      </c>
      <c r="DV68">
        <f>((0/6)*100)</f>
        <v>0</v>
      </c>
      <c r="DW68">
        <f>((0/6)*100)</f>
        <v>0</v>
      </c>
      <c r="DX68">
        <f>((6/6)*100)</f>
        <v>100</v>
      </c>
      <c r="DY68">
        <f>((0/7)*100)</f>
        <v>0</v>
      </c>
      <c r="DZ68">
        <f>((0/7)*100)</f>
        <v>0</v>
      </c>
      <c r="EA68">
        <f>((6/7)*100)</f>
        <v>85.714285714285708</v>
      </c>
    </row>
    <row r="69" spans="1:131" x14ac:dyDescent="0.25">
      <c r="A69">
        <v>155.12046100000001</v>
      </c>
      <c r="B69">
        <v>7.9830610000000002</v>
      </c>
      <c r="C69">
        <v>156.323318</v>
      </c>
      <c r="D69">
        <v>6.9889789999999996</v>
      </c>
      <c r="E69">
        <v>157.964899</v>
      </c>
      <c r="F69">
        <v>8.7091329999999996</v>
      </c>
      <c r="G69">
        <v>158.15760299999999</v>
      </c>
      <c r="H69">
        <v>5.2962249999999997</v>
      </c>
      <c r="K69">
        <f>(17/200)</f>
        <v>8.5000000000000006E-2</v>
      </c>
      <c r="L69">
        <f>(17/200)</f>
        <v>8.5000000000000006E-2</v>
      </c>
      <c r="M69">
        <f>(18/200)</f>
        <v>0.09</v>
      </c>
      <c r="N69">
        <f>(19/200)</f>
        <v>9.5000000000000001E-2</v>
      </c>
      <c r="P69">
        <f>(6/200)</f>
        <v>0.03</v>
      </c>
      <c r="Q69">
        <f>(7/200)</f>
        <v>3.5000000000000003E-2</v>
      </c>
      <c r="R69">
        <f>(5/200)</f>
        <v>2.5000000000000001E-2</v>
      </c>
      <c r="S69">
        <f>(5/200)</f>
        <v>2.5000000000000001E-2</v>
      </c>
      <c r="U69">
        <f>0.085+0.03</f>
        <v>0.115</v>
      </c>
      <c r="V69">
        <f>0.085+0.035</f>
        <v>0.12000000000000001</v>
      </c>
      <c r="W69">
        <f>0.09+0.025</f>
        <v>0.11499999999999999</v>
      </c>
      <c r="X69">
        <f>0.095+0.025</f>
        <v>0.12</v>
      </c>
      <c r="Z69">
        <f>SQRT((ABS($A$70-$A$69)^2+(ABS($B$70-$B$69)^2)))</f>
        <v>35.253756239838637</v>
      </c>
      <c r="AA69">
        <f>SQRT((ABS($C$70-$C$69)^2+(ABS($D$70-$D$69)^2)))</f>
        <v>35.994249174843524</v>
      </c>
      <c r="AB69">
        <f>SQRT((ABS($E$70-$E$69)^2+(ABS($F$70-$F$69)^2)))</f>
        <v>37.757298753630039</v>
      </c>
      <c r="AC69">
        <f>SQRT((ABS($G$70-$G$69)^2+(ABS($H$70-$H$69)^2)))</f>
        <v>38.186014050058958</v>
      </c>
      <c r="AJ69">
        <f>1/0.115</f>
        <v>8.695652173913043</v>
      </c>
      <c r="AK69">
        <f>1/0.12</f>
        <v>8.3333333333333339</v>
      </c>
      <c r="AL69">
        <f>1/0.115</f>
        <v>8.695652173913043</v>
      </c>
      <c r="AM69">
        <f>1/0.12</f>
        <v>8.3333333333333339</v>
      </c>
      <c r="AO69">
        <f t="shared" si="30"/>
        <v>306.55440208555336</v>
      </c>
      <c r="AP69">
        <f t="shared" si="31"/>
        <v>299.95207645702936</v>
      </c>
      <c r="AQ69">
        <f>$AB69/$W69</f>
        <v>328.32433698808734</v>
      </c>
      <c r="AR69">
        <f>$AC69/$X69</f>
        <v>318.21678375049135</v>
      </c>
      <c r="AV69">
        <f>((0.085/0.115)*100)</f>
        <v>73.913043478260875</v>
      </c>
      <c r="AW69">
        <f>((0.085/0.12)*100)</f>
        <v>70.833333333333343</v>
      </c>
      <c r="AX69">
        <f>((0.09/0.115)*100)</f>
        <v>78.260869565217376</v>
      </c>
      <c r="AY69">
        <f>((0.095/0.12)*100)</f>
        <v>79.166666666666671</v>
      </c>
      <c r="BA69">
        <f>((0.03/0.115)*100)</f>
        <v>26.086956521739129</v>
      </c>
      <c r="BB69">
        <f>((0.035/0.12)*100)</f>
        <v>29.166666666666668</v>
      </c>
      <c r="BC69">
        <f>((0.025/0.115)*100)</f>
        <v>21.739130434782609</v>
      </c>
      <c r="BD69">
        <f>((0.025/0.12)*100)</f>
        <v>20.833333333333336</v>
      </c>
      <c r="BF69">
        <f>ABS($B$69-$D$69)</f>
        <v>0.99408200000000058</v>
      </c>
      <c r="BG69">
        <f>ABS($F$69-$H$69)</f>
        <v>3.4129079999999998</v>
      </c>
      <c r="BL69">
        <f>SQRT((ABS($A$69-$E$69)^2+(ABS($B$69-$F$69)^2)))</f>
        <v>2.9356444071154089</v>
      </c>
      <c r="BM69">
        <f>SQRT((ABS($C$69-$G$69)^2+(ABS($D$69-$H$69)^2)))</f>
        <v>2.4960003136500157</v>
      </c>
      <c r="BO69">
        <f>SQRT((ABS($A$69-$G$69)^2+(ABS($B$69-$H$69)^2)))</f>
        <v>4.0550362783901122</v>
      </c>
      <c r="BP69">
        <f>SQRT((ABS($C$69-$E$69)^2+(ABS($D$69-$F$69)^2)))</f>
        <v>2.3777548156353312</v>
      </c>
      <c r="BR69">
        <f>DEGREES(ACOS((29.1147061828109^2+28.6689893707549^2-3.16290016396914^2)/(2*29.1147061828109*28.6689893707549)))</f>
        <v>6.2130221714472258</v>
      </c>
      <c r="BU69">
        <v>17</v>
      </c>
      <c r="BV69">
        <v>16</v>
      </c>
      <c r="BW69">
        <v>12</v>
      </c>
      <c r="BX69">
        <v>12</v>
      </c>
      <c r="BY69">
        <v>17</v>
      </c>
      <c r="BZ69">
        <v>16</v>
      </c>
      <c r="CA69">
        <v>12</v>
      </c>
      <c r="CB69">
        <v>12</v>
      </c>
      <c r="CC69">
        <v>18</v>
      </c>
      <c r="CD69">
        <v>12</v>
      </c>
      <c r="CE69">
        <v>12</v>
      </c>
      <c r="CF69">
        <v>18</v>
      </c>
      <c r="CG69">
        <v>19</v>
      </c>
      <c r="CH69">
        <v>13</v>
      </c>
      <c r="CI69">
        <v>13</v>
      </c>
      <c r="CJ69">
        <v>18</v>
      </c>
      <c r="CL69">
        <v>6</v>
      </c>
      <c r="CM69">
        <v>6</v>
      </c>
      <c r="CN69">
        <v>0</v>
      </c>
      <c r="CO69">
        <v>0</v>
      </c>
      <c r="CP69">
        <v>7</v>
      </c>
      <c r="CQ69">
        <v>6</v>
      </c>
      <c r="CR69">
        <v>0</v>
      </c>
      <c r="CS69">
        <v>0</v>
      </c>
      <c r="CT69">
        <v>5</v>
      </c>
      <c r="CU69">
        <v>0</v>
      </c>
      <c r="CV69">
        <v>0</v>
      </c>
      <c r="CW69">
        <v>5</v>
      </c>
      <c r="CX69">
        <v>5</v>
      </c>
      <c r="CY69">
        <v>0</v>
      </c>
      <c r="CZ69">
        <v>0</v>
      </c>
      <c r="DA69">
        <v>5</v>
      </c>
      <c r="DC69">
        <f>((16/17)*100)</f>
        <v>94.117647058823522</v>
      </c>
      <c r="DD69">
        <f>((12/17)*100)</f>
        <v>70.588235294117652</v>
      </c>
      <c r="DE69">
        <f>((12/17)*100)</f>
        <v>70.588235294117652</v>
      </c>
      <c r="DF69">
        <f>((16/17)*100)</f>
        <v>94.117647058823522</v>
      </c>
      <c r="DG69">
        <f>((12/17)*100)</f>
        <v>70.588235294117652</v>
      </c>
      <c r="DH69">
        <f>((12/17)*100)</f>
        <v>70.588235294117652</v>
      </c>
      <c r="DI69">
        <f>((12/18)*100)</f>
        <v>66.666666666666657</v>
      </c>
      <c r="DJ69">
        <f>((12/18)*100)</f>
        <v>66.666666666666657</v>
      </c>
      <c r="DK69">
        <f>((18/18)*100)</f>
        <v>100</v>
      </c>
      <c r="DL69">
        <f>((13/19)*100)</f>
        <v>68.421052631578945</v>
      </c>
      <c r="DM69">
        <f>((13/19)*100)</f>
        <v>68.421052631578945</v>
      </c>
      <c r="DN69">
        <f>((18/19)*100)</f>
        <v>94.73684210526315</v>
      </c>
      <c r="DP69">
        <f>((6/6)*100)</f>
        <v>100</v>
      </c>
      <c r="DQ69">
        <f>((0/6)*100)</f>
        <v>0</v>
      </c>
      <c r="DR69">
        <f>((0/6)*100)</f>
        <v>0</v>
      </c>
      <c r="DS69">
        <f>((6/7)*100)</f>
        <v>85.714285714285708</v>
      </c>
      <c r="DT69">
        <f>((0/7)*100)</f>
        <v>0</v>
      </c>
      <c r="DU69">
        <f>((0/7)*100)</f>
        <v>0</v>
      </c>
      <c r="DV69">
        <f>((0/5)*100)</f>
        <v>0</v>
      </c>
      <c r="DW69">
        <f>((0/5)*100)</f>
        <v>0</v>
      </c>
      <c r="DX69">
        <f>((5/5)*100)</f>
        <v>100</v>
      </c>
      <c r="DY69">
        <f>((0/5)*100)</f>
        <v>0</v>
      </c>
      <c r="DZ69">
        <f>((0/5)*100)</f>
        <v>0</v>
      </c>
      <c r="EA69">
        <f>((5/5)*100)</f>
        <v>100</v>
      </c>
    </row>
    <row r="70" spans="1:131" x14ac:dyDescent="0.25">
      <c r="A70">
        <v>190.37403</v>
      </c>
      <c r="B70">
        <v>8.0979600000000005</v>
      </c>
      <c r="C70">
        <v>192.3175</v>
      </c>
      <c r="D70">
        <v>6.9194389999999997</v>
      </c>
      <c r="E70">
        <v>195.719032</v>
      </c>
      <c r="F70">
        <v>9.1980609999999992</v>
      </c>
      <c r="G70">
        <v>196.340869</v>
      </c>
      <c r="H70">
        <v>5.7543369999999996</v>
      </c>
      <c r="K70">
        <f>(11/200)</f>
        <v>5.5E-2</v>
      </c>
      <c r="L70">
        <f>(12/200)</f>
        <v>0.06</v>
      </c>
      <c r="M70">
        <f>(14/200)</f>
        <v>7.0000000000000007E-2</v>
      </c>
      <c r="N70">
        <f>(13/200)</f>
        <v>6.5000000000000002E-2</v>
      </c>
      <c r="P70">
        <f>(6/200)</f>
        <v>0.03</v>
      </c>
      <c r="Q70">
        <f>(6/200)</f>
        <v>0.03</v>
      </c>
      <c r="R70">
        <f>(6/200)</f>
        <v>0.03</v>
      </c>
      <c r="S70">
        <f>(6/200)</f>
        <v>0.03</v>
      </c>
      <c r="U70">
        <f>0.055+0.03</f>
        <v>8.4999999999999992E-2</v>
      </c>
      <c r="V70">
        <f>0.06+0.03</f>
        <v>0.09</v>
      </c>
      <c r="W70">
        <f>0.07+0.03</f>
        <v>0.1</v>
      </c>
      <c r="X70">
        <f>0.065+0.03</f>
        <v>9.5000000000000001E-2</v>
      </c>
      <c r="Z70">
        <f>SQRT((ABS($A$71-$A$70)^2+(ABS($B$71-$B$70)^2)))</f>
        <v>27.894661260390588</v>
      </c>
      <c r="AA70">
        <f>SQRT((ABS($C$71-$C$70)^2+(ABS($D$71-$D$70)^2)))</f>
        <v>28.55137587083922</v>
      </c>
      <c r="AB70">
        <f>SQRT((ABS($E$71-$E$70)^2+(ABS($F$71-$F$70)^2)))</f>
        <v>28.965333985444033</v>
      </c>
      <c r="AC70">
        <f>SQRT((ABS($G$71-$G$70)^2+(ABS($H$71-$H$70)^2)))</f>
        <v>28.650035133304609</v>
      </c>
      <c r="AJ70">
        <f>1/0.085</f>
        <v>11.76470588235294</v>
      </c>
      <c r="AK70">
        <f>1/0.09</f>
        <v>11.111111111111111</v>
      </c>
      <c r="AL70">
        <f>1/0.1</f>
        <v>10</v>
      </c>
      <c r="AM70">
        <f>1/0.095</f>
        <v>10.526315789473685</v>
      </c>
      <c r="AO70">
        <f t="shared" si="30"/>
        <v>328.1724854163599</v>
      </c>
      <c r="AP70">
        <f t="shared" si="31"/>
        <v>317.23750967599136</v>
      </c>
      <c r="AQ70">
        <f>$AB70/$W70</f>
        <v>289.65333985444033</v>
      </c>
      <c r="AR70">
        <f>$AC70/$X70</f>
        <v>301.57931719268009</v>
      </c>
      <c r="AV70">
        <f>((0.055/0.085)*100)</f>
        <v>64.705882352941174</v>
      </c>
      <c r="AW70">
        <f>((0.06/0.09)*100)</f>
        <v>66.666666666666657</v>
      </c>
      <c r="AX70">
        <f>((0.07/0.1)*100)</f>
        <v>70</v>
      </c>
      <c r="AY70">
        <f>((0.065/0.095)*100)</f>
        <v>68.421052631578945</v>
      </c>
      <c r="BA70">
        <f>((0.03/0.085)*100)</f>
        <v>35.294117647058819</v>
      </c>
      <c r="BB70">
        <f>((0.03/0.09)*100)</f>
        <v>33.333333333333329</v>
      </c>
      <c r="BC70">
        <f>((0.03/0.1)*100)</f>
        <v>30</v>
      </c>
      <c r="BD70">
        <f>((0.03/0.095)*100)</f>
        <v>31.578947368421051</v>
      </c>
      <c r="BF70">
        <f>ABS($B$70-$D$70)</f>
        <v>1.1785210000000008</v>
      </c>
      <c r="BG70">
        <f>ABS($F$70-$H$70)</f>
        <v>3.4437239999999996</v>
      </c>
      <c r="BL70">
        <f>SQRT((ABS($A$70-$E$70)^2+(ABS($B$70-$F$70)^2)))</f>
        <v>5.4570384449997169</v>
      </c>
      <c r="BM70">
        <f>SQRT((ABS($C$70-$G$70)^2+(ABS($D$70-$H$70)^2)))</f>
        <v>4.1886705266188002</v>
      </c>
      <c r="BO70">
        <f>SQRT((ABS($A$70-$G$70)^2+(ABS($B$70-$H$70)^2)))</f>
        <v>6.410595636760279</v>
      </c>
      <c r="BP70">
        <f>SQRT((ABS($C$70-$E$70)^2+(ABS($D$70-$F$70)^2)))</f>
        <v>4.0942078801531343</v>
      </c>
      <c r="BS70">
        <f>DEGREES(ACOS((25.9689765658323^2+25.6820683036488^2-3.42182914036528^2)/(2*25.9689765658323*25.6820683036488)))</f>
        <v>7.5704642664715172</v>
      </c>
      <c r="BU70">
        <v>11</v>
      </c>
      <c r="BV70">
        <v>10</v>
      </c>
      <c r="BW70">
        <v>5</v>
      </c>
      <c r="BX70">
        <v>5</v>
      </c>
      <c r="BY70">
        <v>12</v>
      </c>
      <c r="BZ70">
        <v>10</v>
      </c>
      <c r="CA70">
        <v>6</v>
      </c>
      <c r="CB70">
        <v>6</v>
      </c>
      <c r="CC70">
        <v>14</v>
      </c>
      <c r="CD70">
        <v>7</v>
      </c>
      <c r="CE70">
        <v>7</v>
      </c>
      <c r="CF70">
        <v>13</v>
      </c>
      <c r="CG70">
        <v>13</v>
      </c>
      <c r="CH70">
        <v>6</v>
      </c>
      <c r="CI70">
        <v>6</v>
      </c>
      <c r="CJ70">
        <v>13</v>
      </c>
      <c r="CL70">
        <v>6</v>
      </c>
      <c r="CM70">
        <v>5</v>
      </c>
      <c r="CN70">
        <v>0</v>
      </c>
      <c r="CO70">
        <v>0</v>
      </c>
      <c r="CP70">
        <v>6</v>
      </c>
      <c r="CQ70">
        <v>5</v>
      </c>
      <c r="CR70">
        <v>0</v>
      </c>
      <c r="CS70">
        <v>0</v>
      </c>
      <c r="CT70">
        <v>6</v>
      </c>
      <c r="CU70">
        <v>0</v>
      </c>
      <c r="CV70">
        <v>0</v>
      </c>
      <c r="CW70">
        <v>5</v>
      </c>
      <c r="CX70">
        <v>6</v>
      </c>
      <c r="CY70">
        <v>0</v>
      </c>
      <c r="CZ70">
        <v>0</v>
      </c>
      <c r="DA70">
        <v>5</v>
      </c>
      <c r="DC70">
        <f>((10/11)*100)</f>
        <v>90.909090909090907</v>
      </c>
      <c r="DD70">
        <f>((5/11)*100)</f>
        <v>45.454545454545453</v>
      </c>
      <c r="DE70">
        <f>((5/11)*100)</f>
        <v>45.454545454545453</v>
      </c>
      <c r="DF70">
        <f>((10/12)*100)</f>
        <v>83.333333333333343</v>
      </c>
      <c r="DG70">
        <f>((6/12)*100)</f>
        <v>50</v>
      </c>
      <c r="DH70">
        <f>((6/12)*100)</f>
        <v>50</v>
      </c>
      <c r="DI70">
        <f>((7/14)*100)</f>
        <v>50</v>
      </c>
      <c r="DJ70">
        <f>((7/14)*100)</f>
        <v>50</v>
      </c>
      <c r="DK70">
        <f>((13/14)*100)</f>
        <v>92.857142857142861</v>
      </c>
      <c r="DL70">
        <f>((6/13)*100)</f>
        <v>46.153846153846153</v>
      </c>
      <c r="DM70">
        <f>((6/13)*100)</f>
        <v>46.153846153846153</v>
      </c>
      <c r="DN70">
        <f>((13/13)*100)</f>
        <v>100</v>
      </c>
      <c r="DP70">
        <f>((5/6)*100)</f>
        <v>83.333333333333343</v>
      </c>
      <c r="DQ70">
        <f>((0/6)*100)</f>
        <v>0</v>
      </c>
      <c r="DR70">
        <f>((0/6)*100)</f>
        <v>0</v>
      </c>
      <c r="DS70">
        <f>((5/6)*100)</f>
        <v>83.333333333333343</v>
      </c>
      <c r="DT70">
        <f>((0/6)*100)</f>
        <v>0</v>
      </c>
      <c r="DU70">
        <f>((0/6)*100)</f>
        <v>0</v>
      </c>
      <c r="DV70">
        <f>((0/6)*100)</f>
        <v>0</v>
      </c>
      <c r="DW70">
        <f>((0/6)*100)</f>
        <v>0</v>
      </c>
      <c r="DX70">
        <f>((5/6)*100)</f>
        <v>83.333333333333343</v>
      </c>
      <c r="DY70">
        <f>((0/6)*100)</f>
        <v>0</v>
      </c>
      <c r="DZ70">
        <f>((0/6)*100)</f>
        <v>0</v>
      </c>
      <c r="EA70">
        <f>((5/6)*100)</f>
        <v>83.333333333333343</v>
      </c>
    </row>
    <row r="71" spans="1:131" x14ac:dyDescent="0.25">
      <c r="A71">
        <v>218.26837399999999</v>
      </c>
      <c r="B71">
        <v>8.2309999999999999</v>
      </c>
      <c r="C71">
        <v>220.86640199999999</v>
      </c>
      <c r="D71">
        <v>7.2952830000000004</v>
      </c>
      <c r="E71">
        <v>224.68426399999998</v>
      </c>
      <c r="F71">
        <v>9.2749249999999996</v>
      </c>
      <c r="G71">
        <v>224.99067700000001</v>
      </c>
      <c r="H71">
        <v>5.8684190000000003</v>
      </c>
      <c r="K71">
        <f>(15/200)</f>
        <v>7.4999999999999997E-2</v>
      </c>
      <c r="L71">
        <f>(15/200)</f>
        <v>7.4999999999999997E-2</v>
      </c>
      <c r="P71">
        <f>(7/200)</f>
        <v>3.5000000000000003E-2</v>
      </c>
      <c r="Q71">
        <f>(7/200)</f>
        <v>3.5000000000000003E-2</v>
      </c>
      <c r="R71">
        <f>(8/200)</f>
        <v>0.04</v>
      </c>
      <c r="S71">
        <f>(8/200)</f>
        <v>0.04</v>
      </c>
      <c r="U71">
        <f>0.075+0.035</f>
        <v>0.11</v>
      </c>
      <c r="V71">
        <f>0.075+0.035</f>
        <v>0.11</v>
      </c>
      <c r="Z71">
        <f>SQRT((ABS($A$72-$A$71)^2+(ABS($B$72-$B$71)^2)))</f>
        <v>30.174879815469446</v>
      </c>
      <c r="AA71">
        <f>SQRT((ABS($C$72-$C$71)^2+(ABS($D$72-$D$71)^2)))</f>
        <v>30.530216832958352</v>
      </c>
      <c r="AJ71">
        <f>1/0.11</f>
        <v>9.0909090909090917</v>
      </c>
      <c r="AK71">
        <f>1/0.11</f>
        <v>9.0909090909090917</v>
      </c>
      <c r="AO71">
        <f t="shared" si="30"/>
        <v>274.31708923154042</v>
      </c>
      <c r="AP71">
        <f t="shared" si="31"/>
        <v>277.54742575416685</v>
      </c>
      <c r="AV71">
        <f>((0.075/0.11)*100)</f>
        <v>68.181818181818173</v>
      </c>
      <c r="AW71">
        <f>((0.075/0.11)*100)</f>
        <v>68.181818181818173</v>
      </c>
      <c r="BA71">
        <f>((0.035/0.11)*100)</f>
        <v>31.818181818181824</v>
      </c>
      <c r="BB71">
        <f>((0.035/0.11)*100)</f>
        <v>31.818181818181824</v>
      </c>
      <c r="BF71">
        <f>ABS($B$71-$D$71)</f>
        <v>0.93571699999999947</v>
      </c>
      <c r="BG71">
        <f>ABS($F$71-$H$71)</f>
        <v>3.4065059999999994</v>
      </c>
      <c r="BI71">
        <v>1.4592954999999996</v>
      </c>
      <c r="BJ71">
        <v>1.6560365000000004</v>
      </c>
      <c r="BL71">
        <f>SQRT((ABS($A$71-$E$71)^2+(ABS($B$71-$F$71)^2)))</f>
        <v>6.5002633714123368</v>
      </c>
      <c r="BM71">
        <f>SQRT((ABS($C$71-$G$71)^2+(ABS($D$71-$H$71)^2)))</f>
        <v>4.3641247862682722</v>
      </c>
      <c r="BO71">
        <f>SQRT((ABS($A$71-$G$71)^2+(ABS($B$71-$H$71)^2)))</f>
        <v>7.1253874705429281</v>
      </c>
      <c r="BP71">
        <f>SQRT((ABS($C$71-$E$71)^2+(ABS($D$71-$F$71)^2)))</f>
        <v>4.3005874830315829</v>
      </c>
      <c r="BS71">
        <f>DEGREES(ACOS((33.0807775093152^2+32.5855101519714^2-4.09535421368653^2)/(2*33.0807775093152*32.5855101519714)))</f>
        <v>7.0989247900364099</v>
      </c>
      <c r="BU71">
        <v>15</v>
      </c>
      <c r="BV71">
        <v>13</v>
      </c>
      <c r="BW71">
        <v>7</v>
      </c>
      <c r="BX71">
        <v>7</v>
      </c>
      <c r="BY71">
        <v>15</v>
      </c>
      <c r="BZ71">
        <v>13</v>
      </c>
      <c r="CA71">
        <v>7</v>
      </c>
      <c r="CB71">
        <v>7</v>
      </c>
      <c r="CL71">
        <v>7</v>
      </c>
      <c r="CM71">
        <v>5</v>
      </c>
      <c r="CN71">
        <v>0</v>
      </c>
      <c r="CO71">
        <v>0</v>
      </c>
      <c r="CP71">
        <v>7</v>
      </c>
      <c r="CQ71">
        <v>5</v>
      </c>
      <c r="CR71">
        <v>0</v>
      </c>
      <c r="CS71">
        <v>0</v>
      </c>
      <c r="CT71">
        <v>8</v>
      </c>
      <c r="CU71">
        <v>0</v>
      </c>
      <c r="CV71">
        <v>0</v>
      </c>
      <c r="CW71">
        <v>8</v>
      </c>
      <c r="CX71">
        <v>8</v>
      </c>
      <c r="CY71">
        <v>0</v>
      </c>
      <c r="CZ71">
        <v>0</v>
      </c>
      <c r="DA71">
        <v>8</v>
      </c>
      <c r="DC71">
        <f>((13/15)*100)</f>
        <v>86.666666666666671</v>
      </c>
      <c r="DD71">
        <f>((7/15)*100)</f>
        <v>46.666666666666664</v>
      </c>
      <c r="DE71">
        <f>((7/15)*100)</f>
        <v>46.666666666666664</v>
      </c>
      <c r="DF71">
        <f>((13/15)*100)</f>
        <v>86.666666666666671</v>
      </c>
      <c r="DG71">
        <f>((7/15)*100)</f>
        <v>46.666666666666664</v>
      </c>
      <c r="DH71">
        <f>((7/15)*100)</f>
        <v>46.666666666666664</v>
      </c>
      <c r="DP71">
        <f>((5/7)*100)</f>
        <v>71.428571428571431</v>
      </c>
      <c r="DQ71">
        <f>((0/7)*100)</f>
        <v>0</v>
      </c>
      <c r="DR71">
        <f>((0/7)*100)</f>
        <v>0</v>
      </c>
      <c r="DS71">
        <f>((5/7)*100)</f>
        <v>71.428571428571431</v>
      </c>
      <c r="DT71">
        <f>((0/7)*100)</f>
        <v>0</v>
      </c>
      <c r="DU71">
        <f>((0/7)*100)</f>
        <v>0</v>
      </c>
      <c r="DV71">
        <f>((0/8)*100)</f>
        <v>0</v>
      </c>
      <c r="DW71">
        <f>((0/8)*100)</f>
        <v>0</v>
      </c>
      <c r="DX71">
        <f>((8/8)*100)</f>
        <v>100</v>
      </c>
      <c r="DY71">
        <f>((0/8)*100)</f>
        <v>0</v>
      </c>
      <c r="DZ71">
        <f>((0/8)*100)</f>
        <v>0</v>
      </c>
      <c r="EA71">
        <f>((8/8)*100)</f>
        <v>100</v>
      </c>
    </row>
    <row r="72" spans="1:131" x14ac:dyDescent="0.25">
      <c r="A72">
        <v>248.431905</v>
      </c>
      <c r="B72">
        <v>7.403492</v>
      </c>
      <c r="C72">
        <v>251.34966</v>
      </c>
      <c r="D72">
        <v>5.6026160000000003</v>
      </c>
      <c r="P72">
        <f>(8/200)</f>
        <v>0.04</v>
      </c>
      <c r="Q72">
        <f>(9/200)</f>
        <v>4.4999999999999998E-2</v>
      </c>
      <c r="BF72">
        <f>ABS($B$72-$D$72)</f>
        <v>1.8008759999999997</v>
      </c>
      <c r="BR72">
        <f>DEGREES(ACOS((26.2725568294965^2+26.1079218456967^2-3.42182914036528^2)/(2*26.2725568294965*26.1079218456967)))</f>
        <v>7.4825399538829478</v>
      </c>
      <c r="BS72">
        <f>DEGREES(ACOS((29.4046508134469^2+28.9845363596871^2-3.17835271173606^2)/(2*29.4046508134469*28.9845363596871)))</f>
        <v>6.1861018121475633</v>
      </c>
      <c r="CL72">
        <v>8</v>
      </c>
      <c r="CM72">
        <v>6</v>
      </c>
      <c r="CN72">
        <v>0</v>
      </c>
      <c r="CO72">
        <v>0</v>
      </c>
      <c r="CP72">
        <v>9</v>
      </c>
      <c r="CQ72">
        <v>6</v>
      </c>
      <c r="CR72">
        <v>0</v>
      </c>
      <c r="CS72">
        <v>0</v>
      </c>
      <c r="DP72">
        <f>((6/8)*100)</f>
        <v>75</v>
      </c>
      <c r="DQ72">
        <f>((0/8)*100)</f>
        <v>0</v>
      </c>
      <c r="DR72">
        <f>((0/8)*100)</f>
        <v>0</v>
      </c>
      <c r="DS72">
        <f>((6/9)*100)</f>
        <v>66.666666666666657</v>
      </c>
      <c r="DT72">
        <f>((0/9)*100)</f>
        <v>0</v>
      </c>
      <c r="DU72">
        <f>((0/9)*100)</f>
        <v>0</v>
      </c>
    </row>
    <row r="73" spans="1:131" x14ac:dyDescent="0.25">
      <c r="A73" t="s">
        <v>22</v>
      </c>
      <c r="B73" t="s">
        <v>22</v>
      </c>
      <c r="C73" t="s">
        <v>22</v>
      </c>
      <c r="D73" t="s">
        <v>22</v>
      </c>
      <c r="E73" t="s">
        <v>22</v>
      </c>
      <c r="F73" t="s">
        <v>22</v>
      </c>
      <c r="G73" t="s">
        <v>22</v>
      </c>
      <c r="H73" t="s">
        <v>22</v>
      </c>
      <c r="BR73">
        <f>DEGREES(ACOS((2.86509504126792^2+33.2074228499856^2-33.0807775093152^2)/(2*2.86509504126792*33.2074228499856)))</f>
        <v>84.994122825362652</v>
      </c>
    </row>
    <row r="74" spans="1:131" x14ac:dyDescent="0.25">
      <c r="A74">
        <v>248.061768</v>
      </c>
      <c r="B74">
        <v>4.7879649999999998</v>
      </c>
      <c r="C74">
        <v>229.63819000000001</v>
      </c>
      <c r="D74">
        <v>7.2246240000000004</v>
      </c>
      <c r="E74">
        <v>248.138757</v>
      </c>
      <c r="F74">
        <v>4.805974</v>
      </c>
      <c r="G74">
        <v>256.30286899999999</v>
      </c>
      <c r="H74">
        <v>6.396147</v>
      </c>
      <c r="K74">
        <f>(13/200)</f>
        <v>6.5000000000000002E-2</v>
      </c>
      <c r="L74">
        <f>(19/200)</f>
        <v>9.5000000000000001E-2</v>
      </c>
      <c r="M74">
        <f>(10/200)</f>
        <v>0.05</v>
      </c>
      <c r="N74">
        <f>(15/200)</f>
        <v>7.4999999999999997E-2</v>
      </c>
      <c r="P74">
        <f>(10/200)</f>
        <v>0.05</v>
      </c>
      <c r="Q74">
        <f>(9/200)</f>
        <v>4.4999999999999998E-2</v>
      </c>
      <c r="R74">
        <f>(8/200)</f>
        <v>0.04</v>
      </c>
      <c r="S74">
        <f>(9/200)</f>
        <v>4.4999999999999998E-2</v>
      </c>
      <c r="U74">
        <f>0.065+0.05</f>
        <v>0.115</v>
      </c>
      <c r="V74">
        <f>0.095+0.045</f>
        <v>0.14000000000000001</v>
      </c>
      <c r="W74">
        <f>0.05+0.04</f>
        <v>0.09</v>
      </c>
      <c r="X74">
        <f>0.075+0.045</f>
        <v>0.12</v>
      </c>
      <c r="Z74">
        <f>SQRT((ABS($A$75-$A$74)^2+(ABS($B$75-$B$74)^2)))</f>
        <v>23.976771019107524</v>
      </c>
      <c r="AA74">
        <f>SQRT((ABS($C$75-$C$74)^2+(ABS($D$75-$D$74)^2)))</f>
        <v>34.049150675180513</v>
      </c>
      <c r="AB74">
        <f>SQRT((ABS($E$75-$E$74)^2+(ABS($F$75-$F$74)^2)))</f>
        <v>23.90844054459799</v>
      </c>
      <c r="AC74">
        <f>SQRT((ABS($G$75-$G$74)^2+(ABS($H$75-$H$74)^2)))</f>
        <v>30.802306344014163</v>
      </c>
      <c r="AJ74">
        <f>1/0.115</f>
        <v>8.695652173913043</v>
      </c>
      <c r="AK74">
        <f>1/0.14</f>
        <v>7.1428571428571423</v>
      </c>
      <c r="AL74">
        <f>1/0.09</f>
        <v>11.111111111111111</v>
      </c>
      <c r="AM74">
        <f>1/0.12</f>
        <v>8.3333333333333339</v>
      </c>
      <c r="AO74">
        <f t="shared" ref="AO74:AO79" si="32">$Z74/$U74</f>
        <v>208.49366103571759</v>
      </c>
      <c r="AP74">
        <f>$AA74/$V74</f>
        <v>243.20821910843222</v>
      </c>
      <c r="AQ74">
        <f>$AB74/$W74</f>
        <v>265.64933938442215</v>
      </c>
      <c r="AR74">
        <f>$AC74/$X74</f>
        <v>256.68588620011803</v>
      </c>
      <c r="AV74">
        <f>((0.065/0.115)*100)</f>
        <v>56.521739130434781</v>
      </c>
      <c r="AW74">
        <f>((0.095/0.14)*100)</f>
        <v>67.857142857142847</v>
      </c>
      <c r="AX74">
        <f>((0.05/0.09)*100)</f>
        <v>55.555555555555557</v>
      </c>
      <c r="AY74">
        <f>((0.075/0.12)*100)</f>
        <v>62.5</v>
      </c>
      <c r="BA74">
        <f>((0.05/0.115)*100)</f>
        <v>43.478260869565219</v>
      </c>
      <c r="BB74">
        <f>((0.045/0.14)*100)</f>
        <v>32.142857142857139</v>
      </c>
      <c r="BC74">
        <f>((0.04/0.09)*100)</f>
        <v>44.44444444444445</v>
      </c>
      <c r="BD74">
        <f>((0.045/0.12)*100)</f>
        <v>37.5</v>
      </c>
      <c r="BF74">
        <f>ABS($B$74-$D$74)</f>
        <v>2.4366590000000006</v>
      </c>
      <c r="BG74">
        <f>ABS($F$74-$H$74)</f>
        <v>1.5901730000000001</v>
      </c>
      <c r="BL74">
        <f>SQRT((ABS($A$74-$E$74)^2+(ABS($B$74-$F$74)^2)))</f>
        <v>7.9067251134712066E-2</v>
      </c>
      <c r="BM74">
        <f>SQRT((ABS($C$74-$G$75)^2+(ABS($D$74-$H$75)^2)))</f>
        <v>4.4513212776875655</v>
      </c>
      <c r="BO74">
        <f>SQRT((ABS($A$74-$G$74)^2+(ABS($B$74-$H$74)^2)))</f>
        <v>8.3965466137766889</v>
      </c>
      <c r="BP74">
        <f>SQRT((ABS($C$74-$E$75)^2+(ABS($D$74-$F$75)^2)))</f>
        <v>5.6947461011506135</v>
      </c>
      <c r="BR74">
        <f>DEGREES(ACOS((33.6127571883746^2+32.5780810279032^2-3.23390607779509^2)/(2*33.6127571883746*32.5780810279032)))</f>
        <v>5.3068915221151078</v>
      </c>
      <c r="BU74">
        <v>13</v>
      </c>
      <c r="BV74">
        <v>7</v>
      </c>
      <c r="BW74">
        <v>5</v>
      </c>
      <c r="BX74">
        <v>10</v>
      </c>
      <c r="BY74">
        <v>19</v>
      </c>
      <c r="BZ74">
        <v>15</v>
      </c>
      <c r="CA74">
        <v>12</v>
      </c>
      <c r="CB74">
        <v>11</v>
      </c>
      <c r="CC74">
        <v>10</v>
      </c>
      <c r="CD74">
        <v>4</v>
      </c>
      <c r="CE74">
        <v>3</v>
      </c>
      <c r="CF74">
        <v>9</v>
      </c>
      <c r="CG74">
        <v>15</v>
      </c>
      <c r="CH74">
        <v>10</v>
      </c>
      <c r="CI74">
        <v>6</v>
      </c>
      <c r="CJ74">
        <v>9</v>
      </c>
      <c r="CL74">
        <v>10</v>
      </c>
      <c r="CM74">
        <v>0</v>
      </c>
      <c r="CN74">
        <v>0</v>
      </c>
      <c r="CO74">
        <v>6</v>
      </c>
      <c r="CP74">
        <v>9</v>
      </c>
      <c r="CQ74">
        <v>3</v>
      </c>
      <c r="CR74">
        <v>2</v>
      </c>
      <c r="CS74">
        <v>0</v>
      </c>
      <c r="CT74">
        <v>8</v>
      </c>
      <c r="CU74">
        <v>0</v>
      </c>
      <c r="CV74">
        <v>2</v>
      </c>
      <c r="CW74">
        <v>2</v>
      </c>
      <c r="CX74">
        <v>9</v>
      </c>
      <c r="CY74">
        <v>6</v>
      </c>
      <c r="CZ74">
        <v>0</v>
      </c>
      <c r="DA74">
        <v>2</v>
      </c>
      <c r="DC74">
        <f>((7/13)*100)</f>
        <v>53.846153846153847</v>
      </c>
      <c r="DD74">
        <f>((5/13)*100)</f>
        <v>38.461538461538467</v>
      </c>
      <c r="DE74">
        <f>((10/13)*100)</f>
        <v>76.923076923076934</v>
      </c>
      <c r="DF74">
        <f>((15/19)*100)</f>
        <v>78.94736842105263</v>
      </c>
      <c r="DG74">
        <f>((12/19)*100)</f>
        <v>63.157894736842103</v>
      </c>
      <c r="DH74">
        <f>((11/19)*100)</f>
        <v>57.894736842105267</v>
      </c>
      <c r="DI74">
        <f>((4/10)*100)</f>
        <v>40</v>
      </c>
      <c r="DJ74">
        <f>((3/10)*100)</f>
        <v>30</v>
      </c>
      <c r="DK74">
        <f>((9/10)*100)</f>
        <v>90</v>
      </c>
      <c r="DL74">
        <f>((10/15)*100)</f>
        <v>66.666666666666657</v>
      </c>
      <c r="DM74">
        <f>((6/15)*100)</f>
        <v>40</v>
      </c>
      <c r="DN74">
        <f>((9/15)*100)</f>
        <v>60</v>
      </c>
      <c r="DP74">
        <f>((0/10)*100)</f>
        <v>0</v>
      </c>
      <c r="DQ74">
        <f>((0/10)*100)</f>
        <v>0</v>
      </c>
      <c r="DR74">
        <f>((6/10)*100)</f>
        <v>60</v>
      </c>
      <c r="DS74">
        <f>((3/9)*100)</f>
        <v>33.333333333333329</v>
      </c>
      <c r="DT74">
        <f>((2/9)*100)</f>
        <v>22.222222222222221</v>
      </c>
      <c r="DU74">
        <f>((0/9)*100)</f>
        <v>0</v>
      </c>
      <c r="DV74">
        <f>((0/8)*100)</f>
        <v>0</v>
      </c>
      <c r="DW74">
        <f>((2/8)*100)</f>
        <v>25</v>
      </c>
      <c r="DX74">
        <f>((2/8)*100)</f>
        <v>25</v>
      </c>
      <c r="DY74">
        <f>((6/9)*100)</f>
        <v>66.666666666666657</v>
      </c>
      <c r="DZ74">
        <f>((0/9)*100)</f>
        <v>0</v>
      </c>
      <c r="EA74">
        <f>((2/9)*100)</f>
        <v>22.222222222222221</v>
      </c>
    </row>
    <row r="75" spans="1:131" x14ac:dyDescent="0.25">
      <c r="A75">
        <v>224.12470099999999</v>
      </c>
      <c r="B75">
        <v>6.16723</v>
      </c>
      <c r="C75">
        <v>195.645206</v>
      </c>
      <c r="D75">
        <v>9.1795410000000004</v>
      </c>
      <c r="E75">
        <v>224.238113</v>
      </c>
      <c r="F75">
        <v>5.4165029999999996</v>
      </c>
      <c r="G75">
        <v>225.623705</v>
      </c>
      <c r="H75">
        <v>9.1476869999999995</v>
      </c>
      <c r="K75">
        <f>(15/200)</f>
        <v>7.4999999999999997E-2</v>
      </c>
      <c r="L75">
        <f>(17/200)</f>
        <v>8.5000000000000006E-2</v>
      </c>
      <c r="M75">
        <f>(16/200)</f>
        <v>0.08</v>
      </c>
      <c r="N75">
        <f>(16/200)</f>
        <v>0.08</v>
      </c>
      <c r="P75">
        <f>(7/200)</f>
        <v>3.5000000000000003E-2</v>
      </c>
      <c r="Q75">
        <f>(6/200)</f>
        <v>0.03</v>
      </c>
      <c r="R75">
        <f>(7/200)</f>
        <v>3.5000000000000003E-2</v>
      </c>
      <c r="S75">
        <f>(8/200)</f>
        <v>0.04</v>
      </c>
      <c r="U75">
        <f>0.075+0.035</f>
        <v>0.11</v>
      </c>
      <c r="V75">
        <f>0.085+0.03</f>
        <v>0.115</v>
      </c>
      <c r="W75">
        <f>0.08+0.035</f>
        <v>0.115</v>
      </c>
      <c r="X75">
        <f>0.08+0.04</f>
        <v>0.12</v>
      </c>
      <c r="Z75">
        <f>SQRT((ABS($A$76-$A$75)^2+(ABS($B$76-$B$75)^2)))</f>
        <v>28.232851388899565</v>
      </c>
      <c r="AA75">
        <f>SQRT((ABS($C$76-$C$75)^2+(ABS($D$76-$D$75)^2)))</f>
        <v>34.789063506956111</v>
      </c>
      <c r="AB75">
        <f>SQRT((ABS($E$76-$E$75)^2+(ABS($F$76-$F$75)^2)))</f>
        <v>30.023516423199801</v>
      </c>
      <c r="AC75">
        <f>SQRT((ABS($G$76-$G$75)^2+(ABS($H$76-$H$75)^2)))</f>
        <v>31.707622124492456</v>
      </c>
      <c r="AJ75">
        <f>1/0.11</f>
        <v>9.0909090909090917</v>
      </c>
      <c r="AK75">
        <f>1/0.115</f>
        <v>8.695652173913043</v>
      </c>
      <c r="AL75">
        <f>1/0.115</f>
        <v>8.695652173913043</v>
      </c>
      <c r="AM75">
        <f>1/0.12</f>
        <v>8.3333333333333339</v>
      </c>
      <c r="AO75">
        <f t="shared" si="32"/>
        <v>256.6622853536324</v>
      </c>
      <c r="AP75">
        <f>$AA75/$V75</f>
        <v>302.51359571266181</v>
      </c>
      <c r="AQ75">
        <f>$AB75/$W75</f>
        <v>261.07405585391132</v>
      </c>
      <c r="AR75">
        <f>$AC75/$X75</f>
        <v>264.23018437077047</v>
      </c>
      <c r="AV75">
        <f>((0.075/0.11)*100)</f>
        <v>68.181818181818173</v>
      </c>
      <c r="AW75">
        <f>((0.085/0.115)*100)</f>
        <v>73.913043478260875</v>
      </c>
      <c r="AX75">
        <f>((0.08/0.115)*100)</f>
        <v>69.565217391304344</v>
      </c>
      <c r="AY75">
        <f>((0.08/0.12)*100)</f>
        <v>66.666666666666671</v>
      </c>
      <c r="BA75">
        <f>((0.035/0.11)*100)</f>
        <v>31.818181818181824</v>
      </c>
      <c r="BB75">
        <f>((0.03/0.115)*100)</f>
        <v>26.086956521739129</v>
      </c>
      <c r="BC75">
        <f>((0.035/0.115)*100)</f>
        <v>30.434782608695656</v>
      </c>
      <c r="BD75">
        <f>((0.04/0.12)*100)</f>
        <v>33.333333333333336</v>
      </c>
      <c r="BF75">
        <f>ABS($B$75-$D$75)</f>
        <v>3.0123110000000004</v>
      </c>
      <c r="BG75">
        <f>ABS($F$75-$H$75)</f>
        <v>3.7311839999999998</v>
      </c>
      <c r="BL75">
        <f>SQRT((ABS($A$75-$E$75)^2+(ABS($B$75-$F$75)^2)))</f>
        <v>0.75924522406993322</v>
      </c>
      <c r="BM75">
        <f>SQRT((ABS($C$75-$G$76)^2+(ABS($D$75-$H$76)^2)))</f>
        <v>2.0503269812459126</v>
      </c>
      <c r="BO75">
        <f>SQRT((ABS($A$75-$G$75)^2+(ABS($B$75-$H$75)^2)))</f>
        <v>3.3361859841539165</v>
      </c>
      <c r="BP75">
        <f>SQRT((ABS($C$75-$E$76)^2+(ABS($D$75-$F$76)^2)))</f>
        <v>2.8913905018390418</v>
      </c>
      <c r="BS75">
        <f>DEGREES(ACOS((47.142418524422^2+46.9084798025394^2-3.27160196307023^2)/(2*47.142418524422*46.9084798025394)))</f>
        <v>3.9767246215268131</v>
      </c>
      <c r="BU75">
        <v>15</v>
      </c>
      <c r="BV75">
        <v>15</v>
      </c>
      <c r="BW75">
        <v>9</v>
      </c>
      <c r="BX75">
        <v>9</v>
      </c>
      <c r="BY75">
        <v>17</v>
      </c>
      <c r="BZ75">
        <v>16</v>
      </c>
      <c r="CA75">
        <v>10</v>
      </c>
      <c r="CB75">
        <v>10</v>
      </c>
      <c r="CC75">
        <v>16</v>
      </c>
      <c r="CD75">
        <v>10</v>
      </c>
      <c r="CE75">
        <v>10</v>
      </c>
      <c r="CF75">
        <v>16</v>
      </c>
      <c r="CG75">
        <v>16</v>
      </c>
      <c r="CH75">
        <v>10</v>
      </c>
      <c r="CI75">
        <v>10</v>
      </c>
      <c r="CJ75">
        <v>16</v>
      </c>
      <c r="CL75">
        <v>7</v>
      </c>
      <c r="CM75">
        <v>3</v>
      </c>
      <c r="CN75">
        <v>1</v>
      </c>
      <c r="CO75">
        <v>2</v>
      </c>
      <c r="CP75">
        <v>6</v>
      </c>
      <c r="CQ75">
        <v>6</v>
      </c>
      <c r="CR75">
        <v>0</v>
      </c>
      <c r="CS75">
        <v>0</v>
      </c>
      <c r="CT75">
        <v>7</v>
      </c>
      <c r="CU75">
        <v>1</v>
      </c>
      <c r="CV75">
        <v>0</v>
      </c>
      <c r="CW75">
        <v>7</v>
      </c>
      <c r="CX75">
        <v>8</v>
      </c>
      <c r="CY75">
        <v>2</v>
      </c>
      <c r="CZ75">
        <v>0</v>
      </c>
      <c r="DA75">
        <v>7</v>
      </c>
      <c r="DC75">
        <f>((15/15)*100)</f>
        <v>100</v>
      </c>
      <c r="DD75">
        <f>((9/15)*100)</f>
        <v>60</v>
      </c>
      <c r="DE75">
        <f>((9/15)*100)</f>
        <v>60</v>
      </c>
      <c r="DF75">
        <f>((16/17)*100)</f>
        <v>94.117647058823522</v>
      </c>
      <c r="DG75">
        <f>((10/17)*100)</f>
        <v>58.82352941176471</v>
      </c>
      <c r="DH75">
        <f>((10/17)*100)</f>
        <v>58.82352941176471</v>
      </c>
      <c r="DI75">
        <f>((10/16)*100)</f>
        <v>62.5</v>
      </c>
      <c r="DJ75">
        <f>((10/16)*100)</f>
        <v>62.5</v>
      </c>
      <c r="DK75">
        <f>((16/16)*100)</f>
        <v>100</v>
      </c>
      <c r="DL75">
        <f>((10/16)*100)</f>
        <v>62.5</v>
      </c>
      <c r="DM75">
        <f>((10/16)*100)</f>
        <v>62.5</v>
      </c>
      <c r="DN75">
        <f>((16/16)*100)</f>
        <v>100</v>
      </c>
      <c r="DP75">
        <f>((3/7)*100)</f>
        <v>42.857142857142854</v>
      </c>
      <c r="DQ75">
        <f>((1/7)*100)</f>
        <v>14.285714285714285</v>
      </c>
      <c r="DR75">
        <f>((2/7)*100)</f>
        <v>28.571428571428569</v>
      </c>
      <c r="DS75">
        <f>((6/6)*100)</f>
        <v>100</v>
      </c>
      <c r="DT75">
        <f>((0/6)*100)</f>
        <v>0</v>
      </c>
      <c r="DU75">
        <f>((0/6)*100)</f>
        <v>0</v>
      </c>
      <c r="DV75">
        <f>((1/7)*100)</f>
        <v>14.285714285714285</v>
      </c>
      <c r="DW75">
        <f>((0/7)*100)</f>
        <v>0</v>
      </c>
      <c r="DX75">
        <f>((7/7)*100)</f>
        <v>100</v>
      </c>
      <c r="DY75">
        <f>((2/8)*100)</f>
        <v>25</v>
      </c>
      <c r="DZ75">
        <f>((0/8)*100)</f>
        <v>0</v>
      </c>
      <c r="EA75">
        <f>((7/8)*100)</f>
        <v>87.5</v>
      </c>
    </row>
    <row r="76" spans="1:131" x14ac:dyDescent="0.25">
      <c r="A76">
        <v>195.94943899999998</v>
      </c>
      <c r="B76">
        <v>7.9695919999999996</v>
      </c>
      <c r="C76">
        <v>160.85622599999999</v>
      </c>
      <c r="D76">
        <v>9.1033159999999995</v>
      </c>
      <c r="E76">
        <v>194.24005099999999</v>
      </c>
      <c r="F76">
        <v>6.6525509999999999</v>
      </c>
      <c r="G76">
        <v>193.93755300000001</v>
      </c>
      <c r="H76">
        <v>10.314337</v>
      </c>
      <c r="K76">
        <f>(16/200)</f>
        <v>0.08</v>
      </c>
      <c r="L76">
        <f>(12/200)</f>
        <v>0.06</v>
      </c>
      <c r="M76">
        <f>(14/200)</f>
        <v>7.0000000000000007E-2</v>
      </c>
      <c r="N76">
        <f>(14/200)</f>
        <v>7.0000000000000007E-2</v>
      </c>
      <c r="P76">
        <f>(6/200)</f>
        <v>0.03</v>
      </c>
      <c r="Q76">
        <f>(5/200)</f>
        <v>2.5000000000000001E-2</v>
      </c>
      <c r="R76">
        <f>(7/200)</f>
        <v>3.5000000000000003E-2</v>
      </c>
      <c r="S76">
        <f>(7/200)</f>
        <v>3.5000000000000003E-2</v>
      </c>
      <c r="U76">
        <f>0.08+0.03</f>
        <v>0.11</v>
      </c>
      <c r="V76">
        <f>0.06+0.025</f>
        <v>8.4999999999999992E-2</v>
      </c>
      <c r="W76">
        <f>0.07+0.035</f>
        <v>0.10500000000000001</v>
      </c>
      <c r="X76">
        <f>0.07+0.035</f>
        <v>0.10500000000000001</v>
      </c>
      <c r="Z76">
        <f>SQRT((ABS($A$77-$A$76)^2+(ABS($B$77-$B$76)^2)))</f>
        <v>34.016164831351844</v>
      </c>
      <c r="AA76">
        <f>SQRT((ABS($C$77-$C$76)^2+(ABS($D$77-$D$76)^2)))</f>
        <v>36.407856059416737</v>
      </c>
      <c r="AB76">
        <f>SQRT((ABS($E$77-$E$76)^2+(ABS($F$77-$F$76)^2)))</f>
        <v>34.652012638694679</v>
      </c>
      <c r="AC76">
        <f>SQRT((ABS($G$77-$G$76)^2+(ABS($H$77-$H$76)^2)))</f>
        <v>34.564079833543744</v>
      </c>
      <c r="AJ76">
        <f>1/0.11</f>
        <v>9.0909090909090917</v>
      </c>
      <c r="AK76">
        <f>1/0.085</f>
        <v>11.76470588235294</v>
      </c>
      <c r="AL76">
        <f>1/0.105</f>
        <v>9.5238095238095237</v>
      </c>
      <c r="AM76">
        <f>1/0.105</f>
        <v>9.5238095238095237</v>
      </c>
      <c r="AO76">
        <f t="shared" si="32"/>
        <v>309.23786210319861</v>
      </c>
      <c r="AP76">
        <f>$AA76/$V76</f>
        <v>428.32771834607928</v>
      </c>
      <c r="AQ76">
        <f>$AB76/$W76</f>
        <v>330.01916798756832</v>
      </c>
      <c r="AR76">
        <f>$AC76/$X76</f>
        <v>329.1817127004166</v>
      </c>
      <c r="AV76">
        <f>((0.08/0.11)*100)</f>
        <v>72.727272727272734</v>
      </c>
      <c r="AW76">
        <f>((0.06/0.085)*100)</f>
        <v>70.588235294117638</v>
      </c>
      <c r="AX76">
        <f>((0.07/0.105)*100)</f>
        <v>66.666666666666671</v>
      </c>
      <c r="AY76">
        <f>((0.07/0.105)*100)</f>
        <v>66.666666666666671</v>
      </c>
      <c r="BA76">
        <f>((0.03/0.11)*100)</f>
        <v>27.27272727272727</v>
      </c>
      <c r="BB76">
        <f>((0.025/0.085)*100)</f>
        <v>29.411764705882355</v>
      </c>
      <c r="BC76">
        <f>((0.035/0.105)*100)</f>
        <v>33.333333333333336</v>
      </c>
      <c r="BD76">
        <f>((0.035/0.105)*100)</f>
        <v>33.333333333333336</v>
      </c>
      <c r="BF76">
        <f>ABS($B$76-$D$76)</f>
        <v>1.133724</v>
      </c>
      <c r="BG76">
        <f>ABS($F$76-$H$76)</f>
        <v>3.6617860000000002</v>
      </c>
      <c r="BL76">
        <f>SQRT((ABS($A$76-$E$76)^2+(ABS($B$76-$F$76)^2)))</f>
        <v>2.1579166643373799</v>
      </c>
      <c r="BM76">
        <f>SQRT((ABS($C$76-$G$77)^2+(ABS($D$76-$H$77)^2)))</f>
        <v>2.2054276537692199</v>
      </c>
      <c r="BO76">
        <f>SQRT((ABS($A$76-$G$76)^2+(ABS($B$76-$H$76)^2)))</f>
        <v>3.0895815885036773</v>
      </c>
      <c r="BP76">
        <f>SQRT((ABS($C$76-$E$77)^2+(ABS($D$76-$F$77)^2)))</f>
        <v>2.3665726732188022</v>
      </c>
      <c r="BS76">
        <f>DEGREES(ACOS((34.6827760757589^2+33.860416714916^2-3.25983454642502^2)/(2*34.6827760757589*33.860416714916)))</f>
        <v>5.2758193170318863</v>
      </c>
      <c r="BU76">
        <v>16</v>
      </c>
      <c r="BV76">
        <v>16</v>
      </c>
      <c r="BW76">
        <v>9</v>
      </c>
      <c r="BX76">
        <v>9</v>
      </c>
      <c r="BY76">
        <v>12</v>
      </c>
      <c r="BZ76">
        <v>12</v>
      </c>
      <c r="CA76">
        <v>6</v>
      </c>
      <c r="CB76">
        <v>6</v>
      </c>
      <c r="CC76">
        <v>14</v>
      </c>
      <c r="CD76">
        <v>9</v>
      </c>
      <c r="CE76">
        <v>9</v>
      </c>
      <c r="CF76">
        <v>14</v>
      </c>
      <c r="CG76">
        <v>14</v>
      </c>
      <c r="CH76">
        <v>9</v>
      </c>
      <c r="CI76">
        <v>9</v>
      </c>
      <c r="CJ76">
        <v>14</v>
      </c>
      <c r="CL76">
        <v>6</v>
      </c>
      <c r="CM76">
        <v>6</v>
      </c>
      <c r="CN76">
        <v>0</v>
      </c>
      <c r="CO76">
        <v>0</v>
      </c>
      <c r="CP76">
        <v>5</v>
      </c>
      <c r="CQ76">
        <v>4</v>
      </c>
      <c r="CR76">
        <v>0</v>
      </c>
      <c r="CS76">
        <v>0</v>
      </c>
      <c r="CT76">
        <v>7</v>
      </c>
      <c r="CU76">
        <v>0</v>
      </c>
      <c r="CV76">
        <v>0</v>
      </c>
      <c r="CW76">
        <v>7</v>
      </c>
      <c r="CX76">
        <v>7</v>
      </c>
      <c r="CY76">
        <v>0</v>
      </c>
      <c r="CZ76">
        <v>0</v>
      </c>
      <c r="DA76">
        <v>7</v>
      </c>
      <c r="DC76">
        <f>((16/16)*100)</f>
        <v>100</v>
      </c>
      <c r="DD76">
        <f>((9/16)*100)</f>
        <v>56.25</v>
      </c>
      <c r="DE76">
        <f>((9/16)*100)</f>
        <v>56.25</v>
      </c>
      <c r="DF76">
        <f>((12/12)*100)</f>
        <v>100</v>
      </c>
      <c r="DG76">
        <f>((6/12)*100)</f>
        <v>50</v>
      </c>
      <c r="DH76">
        <f>((6/12)*100)</f>
        <v>50</v>
      </c>
      <c r="DI76">
        <f>((9/14)*100)</f>
        <v>64.285714285714292</v>
      </c>
      <c r="DJ76">
        <f>((9/14)*100)</f>
        <v>64.285714285714292</v>
      </c>
      <c r="DK76">
        <f>((14/14)*100)</f>
        <v>100</v>
      </c>
      <c r="DL76">
        <f>((9/14)*100)</f>
        <v>64.285714285714292</v>
      </c>
      <c r="DM76">
        <f>((9/14)*100)</f>
        <v>64.285714285714292</v>
      </c>
      <c r="DN76">
        <f>((14/14)*100)</f>
        <v>100</v>
      </c>
      <c r="DP76">
        <f>((6/6)*100)</f>
        <v>100</v>
      </c>
      <c r="DQ76">
        <f>((0/6)*100)</f>
        <v>0</v>
      </c>
      <c r="DR76">
        <f>((0/6)*100)</f>
        <v>0</v>
      </c>
      <c r="DS76">
        <f>((4/5)*100)</f>
        <v>80</v>
      </c>
      <c r="DT76">
        <f>((0/5)*100)</f>
        <v>0</v>
      </c>
      <c r="DU76">
        <f>((0/5)*100)</f>
        <v>0</v>
      </c>
      <c r="DV76">
        <f>((0/7)*100)</f>
        <v>0</v>
      </c>
      <c r="DW76">
        <f>((0/7)*100)</f>
        <v>0</v>
      </c>
      <c r="DX76">
        <f>((7/7)*100)</f>
        <v>100</v>
      </c>
      <c r="DY76">
        <f>((0/7)*100)</f>
        <v>0</v>
      </c>
      <c r="DZ76">
        <f>((0/7)*100)</f>
        <v>0</v>
      </c>
      <c r="EA76">
        <f>((7/7)*100)</f>
        <v>100</v>
      </c>
    </row>
    <row r="77" spans="1:131" x14ac:dyDescent="0.25">
      <c r="A77">
        <v>161.93418500000001</v>
      </c>
      <c r="B77">
        <v>8.2185199999999998</v>
      </c>
      <c r="C77">
        <v>124.448626</v>
      </c>
      <c r="D77">
        <v>9.2398629999999997</v>
      </c>
      <c r="E77">
        <v>159.590971</v>
      </c>
      <c r="F77">
        <v>7.1033670000000004</v>
      </c>
      <c r="G77">
        <v>159.37607299999999</v>
      </c>
      <c r="H77">
        <v>10.738265</v>
      </c>
      <c r="K77">
        <f>(14/200)</f>
        <v>7.0000000000000007E-2</v>
      </c>
      <c r="L77">
        <f>(18/200)</f>
        <v>0.09</v>
      </c>
      <c r="M77">
        <f>(13/200)</f>
        <v>6.5000000000000002E-2</v>
      </c>
      <c r="N77">
        <f>(12/200)</f>
        <v>0.06</v>
      </c>
      <c r="P77">
        <f>(5/200)</f>
        <v>2.5000000000000001E-2</v>
      </c>
      <c r="Q77">
        <f>(6/200)</f>
        <v>0.03</v>
      </c>
      <c r="R77">
        <f>(6/200)</f>
        <v>0.03</v>
      </c>
      <c r="S77">
        <f>(6/200)</f>
        <v>0.03</v>
      </c>
      <c r="U77">
        <f>0.07+0.025</f>
        <v>9.5000000000000001E-2</v>
      </c>
      <c r="V77">
        <f>0.09+0.03</f>
        <v>0.12</v>
      </c>
      <c r="W77">
        <f>0.065+0.03</f>
        <v>9.5000000000000001E-2</v>
      </c>
      <c r="X77">
        <f>0.06+0.03</f>
        <v>0.09</v>
      </c>
      <c r="Z77">
        <f>SQRT((ABS($A$78-$A$77)^2+(ABS($B$78-$B$77)^2)))</f>
        <v>39.993795359064094</v>
      </c>
      <c r="AA77">
        <f>SQRT((ABS($C$78-$C$77)^2+(ABS($D$78-$D$77)^2)))</f>
        <v>43.614379856097884</v>
      </c>
      <c r="AB77">
        <f>SQRT((ABS($E$78-$E$77)^2+(ABS($F$78-$F$77)^2)))</f>
        <v>39.41290121402443</v>
      </c>
      <c r="AC77">
        <f>SQRT((ABS($G$78-$G$77)^2+(ABS($H$78-$H$77)^2)))</f>
        <v>38.788580431893926</v>
      </c>
      <c r="AJ77">
        <f>1/0.095</f>
        <v>10.526315789473685</v>
      </c>
      <c r="AK77">
        <f>1/0.12</f>
        <v>8.3333333333333339</v>
      </c>
      <c r="AL77">
        <f>1/0.095</f>
        <v>10.526315789473685</v>
      </c>
      <c r="AM77">
        <f>1/0.09</f>
        <v>11.111111111111111</v>
      </c>
      <c r="AO77">
        <f t="shared" si="32"/>
        <v>420.98731956909575</v>
      </c>
      <c r="AP77">
        <f>$AA77/$V77</f>
        <v>363.45316546748239</v>
      </c>
      <c r="AQ77">
        <f>$AB77/$W77</f>
        <v>414.87264435815189</v>
      </c>
      <c r="AR77">
        <f>$AC77/$X77</f>
        <v>430.98422702104364</v>
      </c>
      <c r="AV77">
        <f>((0.07/0.095)*100)</f>
        <v>73.684210526315795</v>
      </c>
      <c r="AW77">
        <f>((0.09/0.12)*100)</f>
        <v>75</v>
      </c>
      <c r="AX77">
        <f>((0.065/0.095)*100)</f>
        <v>68.421052631578945</v>
      </c>
      <c r="AY77">
        <f>((0.06/0.09)*100)</f>
        <v>66.666666666666657</v>
      </c>
      <c r="BA77">
        <f>((0.025/0.095)*100)</f>
        <v>26.315789473684209</v>
      </c>
      <c r="BB77">
        <f>((0.03/0.12)*100)</f>
        <v>25</v>
      </c>
      <c r="BC77">
        <f>((0.03/0.095)*100)</f>
        <v>31.578947368421051</v>
      </c>
      <c r="BD77">
        <f>((0.03/0.09)*100)</f>
        <v>33.333333333333329</v>
      </c>
      <c r="BF77">
        <f>ABS($B$77-$D$77)</f>
        <v>1.0213429999999999</v>
      </c>
      <c r="BG77">
        <f>ABS($F$77-$H$77)</f>
        <v>3.6348979999999997</v>
      </c>
      <c r="BL77">
        <f>SQRT((ABS($A$77-$E$77)^2+(ABS($B$77-$F$77)^2)))</f>
        <v>2.5950371988095045</v>
      </c>
      <c r="BM77">
        <f>SQRT((ABS($C$77-$G$78)^2+(ABS($D$77-$H$78)^2)))</f>
        <v>4.2386766165273819</v>
      </c>
      <c r="BO77">
        <f>SQRT((ABS($A$77-$G$77)^2+(ABS($B$77-$H$77)^2)))</f>
        <v>3.5906896091933533</v>
      </c>
      <c r="BP77">
        <f>SQRT((ABS($C$77-$E$78)^2+(ABS($D$77-$F$78)^2)))</f>
        <v>4.7653050717657104</v>
      </c>
      <c r="BR77">
        <f>DEGREES(ACOS((46.8393187789457^2+46.7987039616146^2-3.27160196307023^2)/(2*46.8393187789457*46.7987039616146)))</f>
        <v>4.004200455528161</v>
      </c>
      <c r="BU77">
        <v>14</v>
      </c>
      <c r="BV77">
        <v>12</v>
      </c>
      <c r="BW77">
        <v>8</v>
      </c>
      <c r="BX77">
        <v>8</v>
      </c>
      <c r="BY77">
        <v>18</v>
      </c>
      <c r="BZ77">
        <v>15</v>
      </c>
      <c r="CA77">
        <v>12</v>
      </c>
      <c r="CB77">
        <v>11</v>
      </c>
      <c r="CC77">
        <v>13</v>
      </c>
      <c r="CD77">
        <v>7</v>
      </c>
      <c r="CE77">
        <v>7</v>
      </c>
      <c r="CF77">
        <v>12</v>
      </c>
      <c r="CG77">
        <v>12</v>
      </c>
      <c r="CH77">
        <v>7</v>
      </c>
      <c r="CI77">
        <v>6</v>
      </c>
      <c r="CJ77">
        <v>12</v>
      </c>
      <c r="CL77">
        <v>5</v>
      </c>
      <c r="CM77">
        <v>4</v>
      </c>
      <c r="CN77">
        <v>0</v>
      </c>
      <c r="CO77">
        <v>0</v>
      </c>
      <c r="CP77">
        <v>6</v>
      </c>
      <c r="CQ77">
        <v>5</v>
      </c>
      <c r="CR77">
        <v>0</v>
      </c>
      <c r="CS77">
        <v>0</v>
      </c>
      <c r="CT77">
        <v>6</v>
      </c>
      <c r="CU77">
        <v>0</v>
      </c>
      <c r="CV77">
        <v>0</v>
      </c>
      <c r="CW77">
        <v>6</v>
      </c>
      <c r="CX77">
        <v>6</v>
      </c>
      <c r="CY77">
        <v>0</v>
      </c>
      <c r="CZ77">
        <v>0</v>
      </c>
      <c r="DA77">
        <v>6</v>
      </c>
      <c r="DC77">
        <f>((12/14)*100)</f>
        <v>85.714285714285708</v>
      </c>
      <c r="DD77">
        <f>((8/14)*100)</f>
        <v>57.142857142857139</v>
      </c>
      <c r="DE77">
        <f>((8/14)*100)</f>
        <v>57.142857142857139</v>
      </c>
      <c r="DF77">
        <f>((15/18)*100)</f>
        <v>83.333333333333343</v>
      </c>
      <c r="DG77">
        <f>((12/18)*100)</f>
        <v>66.666666666666657</v>
      </c>
      <c r="DH77">
        <f>((11/18)*100)</f>
        <v>61.111111111111114</v>
      </c>
      <c r="DI77">
        <f>((7/13)*100)</f>
        <v>53.846153846153847</v>
      </c>
      <c r="DJ77">
        <f>((7/13)*100)</f>
        <v>53.846153846153847</v>
      </c>
      <c r="DK77">
        <f>((12/13)*100)</f>
        <v>92.307692307692307</v>
      </c>
      <c r="DL77">
        <f>((7/12)*100)</f>
        <v>58.333333333333336</v>
      </c>
      <c r="DM77">
        <f>((6/12)*100)</f>
        <v>50</v>
      </c>
      <c r="DN77">
        <f>((12/12)*100)</f>
        <v>100</v>
      </c>
      <c r="DP77">
        <f>((4/5)*100)</f>
        <v>80</v>
      </c>
      <c r="DQ77">
        <f>((0/5)*100)</f>
        <v>0</v>
      </c>
      <c r="DR77">
        <f>((0/5)*100)</f>
        <v>0</v>
      </c>
      <c r="DS77">
        <f>((5/6)*100)</f>
        <v>83.333333333333343</v>
      </c>
      <c r="DT77">
        <f>((0/6)*100)</f>
        <v>0</v>
      </c>
      <c r="DU77">
        <f>((0/6)*100)</f>
        <v>0</v>
      </c>
      <c r="DV77">
        <f>((0/6)*100)</f>
        <v>0</v>
      </c>
      <c r="DW77">
        <f>((0/6)*100)</f>
        <v>0</v>
      </c>
      <c r="DX77">
        <f>((6/6)*100)</f>
        <v>100</v>
      </c>
      <c r="DY77">
        <f>((0/6)*100)</f>
        <v>0</v>
      </c>
      <c r="DZ77">
        <f>((0/6)*100)</f>
        <v>0</v>
      </c>
      <c r="EA77">
        <f>((6/6)*100)</f>
        <v>100</v>
      </c>
    </row>
    <row r="78" spans="1:131" x14ac:dyDescent="0.25">
      <c r="A78">
        <v>121.94136600000002</v>
      </c>
      <c r="B78">
        <v>8.4979759999999995</v>
      </c>
      <c r="C78">
        <v>80.837917000000004</v>
      </c>
      <c r="D78">
        <v>8.6740089999999999</v>
      </c>
      <c r="E78">
        <v>120.178076</v>
      </c>
      <c r="F78">
        <v>7.1254989999999996</v>
      </c>
      <c r="G78">
        <v>120.588312</v>
      </c>
      <c r="H78">
        <v>10.990392999999999</v>
      </c>
      <c r="K78">
        <f>(15/200)</f>
        <v>7.4999999999999997E-2</v>
      </c>
      <c r="L78">
        <f>(13/200)</f>
        <v>6.5000000000000002E-2</v>
      </c>
      <c r="M78">
        <f>(16/200)</f>
        <v>0.08</v>
      </c>
      <c r="N78">
        <f>(17/200)</f>
        <v>8.5000000000000006E-2</v>
      </c>
      <c r="P78">
        <f>(6/200)</f>
        <v>0.03</v>
      </c>
      <c r="Q78">
        <f>(5/200)</f>
        <v>2.5000000000000001E-2</v>
      </c>
      <c r="R78">
        <f>(6/200)</f>
        <v>0.03</v>
      </c>
      <c r="S78">
        <f>(7/200)</f>
        <v>3.5000000000000003E-2</v>
      </c>
      <c r="U78">
        <f>0.075+0.03</f>
        <v>0.105</v>
      </c>
      <c r="V78">
        <f>0.065+0.025</f>
        <v>0.09</v>
      </c>
      <c r="W78">
        <f>0.08+0.03</f>
        <v>0.11</v>
      </c>
      <c r="X78">
        <f>0.085+0.035</f>
        <v>0.12000000000000001</v>
      </c>
      <c r="Z78">
        <f>SQRT((ABS($A$79-$A$78)^2+(ABS($B$79-$B$78)^2)))</f>
        <v>38.610448605777272</v>
      </c>
      <c r="AA78">
        <f>SQRT((ABS($C$79-$C$78)^2+(ABS($D$79-$D$78)^2)))</f>
        <v>29.377613047856091</v>
      </c>
      <c r="AB78">
        <f>SQRT((ABS($E$79-$E$78)^2+(ABS($F$79-$F$78)^2)))</f>
        <v>41.081451109551132</v>
      </c>
      <c r="AC78">
        <f>SQRT((ABS($G$79-$G$78)^2+(ABS($H$79-$H$78)^2)))</f>
        <v>42.039403778228824</v>
      </c>
      <c r="AJ78">
        <f>1/0.105</f>
        <v>9.5238095238095237</v>
      </c>
      <c r="AK78">
        <f>1/0.09</f>
        <v>11.111111111111111</v>
      </c>
      <c r="AL78">
        <f>1/0.11</f>
        <v>9.0909090909090917</v>
      </c>
      <c r="AM78">
        <f>1/0.12</f>
        <v>8.3333333333333339</v>
      </c>
      <c r="AO78">
        <f t="shared" si="32"/>
        <v>367.71855815025975</v>
      </c>
      <c r="AP78">
        <f>$AA78/$V78</f>
        <v>326.41792275395659</v>
      </c>
      <c r="AQ78">
        <f>$AB78/$W78</f>
        <v>373.46773735955577</v>
      </c>
      <c r="AR78">
        <f>$AC78/$X78</f>
        <v>350.3283648185735</v>
      </c>
      <c r="AV78">
        <f>((0.075/0.105)*100)</f>
        <v>71.428571428571431</v>
      </c>
      <c r="AW78">
        <f>((0.065/0.09)*100)</f>
        <v>72.222222222222229</v>
      </c>
      <c r="AX78">
        <f>((0.08/0.11)*100)</f>
        <v>72.727272727272734</v>
      </c>
      <c r="AY78">
        <f>((0.085/0.12)*100)</f>
        <v>70.833333333333343</v>
      </c>
      <c r="BA78">
        <f>((0.03/0.105)*100)</f>
        <v>28.571428571428569</v>
      </c>
      <c r="BB78">
        <f>((0.025/0.09)*100)</f>
        <v>27.777777777777779</v>
      </c>
      <c r="BC78">
        <f>((0.03/0.11)*100)</f>
        <v>27.27272727272727</v>
      </c>
      <c r="BD78">
        <f>((0.035/0.12)*100)</f>
        <v>29.166666666666668</v>
      </c>
      <c r="BF78">
        <f>ABS($B$78-$D$78)</f>
        <v>0.17603300000000033</v>
      </c>
      <c r="BG78">
        <f>ABS($F$78-$H$78)</f>
        <v>3.8648939999999996</v>
      </c>
      <c r="BL78">
        <f>SQRT((ABS($A$78-$E$78)^2+(ABS($B$78-$F$78)^2)))</f>
        <v>2.2344763904836951</v>
      </c>
      <c r="BM78">
        <f>SQRT((ABS($C$78-$G$79)^2+(ABS($D$78-$H$79)^2)))</f>
        <v>2.3601546200401771</v>
      </c>
      <c r="BO78">
        <f>SQRT((ABS($A$78-$G$78)^2+(ABS($B$78-$H$78)^2)))</f>
        <v>2.8360002871658945</v>
      </c>
      <c r="BP78">
        <f>SQRT((ABS($C$78-$E$79)^2+(ABS($D$78-$F$79)^2)))</f>
        <v>2.9399796292180325</v>
      </c>
      <c r="BR78">
        <f>DEGREES(ACOS((34.1141425386167^2+34.5298937592003^2-3.25983454642502^2)/(2*34.1141425386167*34.5298937592003)))</f>
        <v>5.399492454759649</v>
      </c>
      <c r="BU78">
        <v>15</v>
      </c>
      <c r="BV78">
        <v>15</v>
      </c>
      <c r="BW78">
        <v>9</v>
      </c>
      <c r="BX78">
        <v>9</v>
      </c>
      <c r="BY78">
        <v>13</v>
      </c>
      <c r="BZ78">
        <v>12</v>
      </c>
      <c r="CA78">
        <v>6</v>
      </c>
      <c r="CB78">
        <v>7</v>
      </c>
      <c r="CC78">
        <v>16</v>
      </c>
      <c r="CD78">
        <v>10</v>
      </c>
      <c r="CE78">
        <v>11</v>
      </c>
      <c r="CF78">
        <v>16</v>
      </c>
      <c r="CG78">
        <v>17</v>
      </c>
      <c r="CH78">
        <v>11</v>
      </c>
      <c r="CI78">
        <v>12</v>
      </c>
      <c r="CJ78">
        <v>16</v>
      </c>
      <c r="CL78">
        <v>6</v>
      </c>
      <c r="CM78">
        <v>5</v>
      </c>
      <c r="CN78">
        <v>0</v>
      </c>
      <c r="CO78">
        <v>1</v>
      </c>
      <c r="CP78">
        <v>5</v>
      </c>
      <c r="CQ78">
        <v>4</v>
      </c>
      <c r="CR78">
        <v>0</v>
      </c>
      <c r="CS78">
        <v>0</v>
      </c>
      <c r="CT78">
        <v>6</v>
      </c>
      <c r="CU78">
        <v>0</v>
      </c>
      <c r="CV78">
        <v>0</v>
      </c>
      <c r="CW78">
        <v>6</v>
      </c>
      <c r="CX78">
        <v>7</v>
      </c>
      <c r="CY78">
        <v>1</v>
      </c>
      <c r="CZ78">
        <v>0</v>
      </c>
      <c r="DA78">
        <v>6</v>
      </c>
      <c r="DC78">
        <f>((15/15)*100)</f>
        <v>100</v>
      </c>
      <c r="DD78">
        <f>((9/15)*100)</f>
        <v>60</v>
      </c>
      <c r="DE78">
        <f>((9/15)*100)</f>
        <v>60</v>
      </c>
      <c r="DF78">
        <f>((12/13)*100)</f>
        <v>92.307692307692307</v>
      </c>
      <c r="DG78">
        <f>((6/13)*100)</f>
        <v>46.153846153846153</v>
      </c>
      <c r="DH78">
        <f>((7/13)*100)</f>
        <v>53.846153846153847</v>
      </c>
      <c r="DI78">
        <f>((10/16)*100)</f>
        <v>62.5</v>
      </c>
      <c r="DJ78">
        <f>((11/16)*100)</f>
        <v>68.75</v>
      </c>
      <c r="DK78">
        <f>((16/16)*100)</f>
        <v>100</v>
      </c>
      <c r="DL78">
        <f>((11/17)*100)</f>
        <v>64.705882352941174</v>
      </c>
      <c r="DM78">
        <f>((12/17)*100)</f>
        <v>70.588235294117652</v>
      </c>
      <c r="DN78">
        <f>((16/17)*100)</f>
        <v>94.117647058823522</v>
      </c>
      <c r="DP78">
        <f>((5/6)*100)</f>
        <v>83.333333333333343</v>
      </c>
      <c r="DQ78">
        <f>((0/6)*100)</f>
        <v>0</v>
      </c>
      <c r="DR78">
        <f>((1/6)*100)</f>
        <v>16.666666666666664</v>
      </c>
      <c r="DS78">
        <f>((4/5)*100)</f>
        <v>80</v>
      </c>
      <c r="DT78">
        <f>((0/5)*100)</f>
        <v>0</v>
      </c>
      <c r="DU78">
        <f>((0/5)*100)</f>
        <v>0</v>
      </c>
      <c r="DV78">
        <f>((0/6)*100)</f>
        <v>0</v>
      </c>
      <c r="DW78">
        <f>((0/6)*100)</f>
        <v>0</v>
      </c>
      <c r="DX78">
        <f>((6/6)*100)</f>
        <v>100</v>
      </c>
      <c r="DY78">
        <f>((1/7)*100)</f>
        <v>14.285714285714285</v>
      </c>
      <c r="DZ78">
        <f>((0/7)*100)</f>
        <v>0</v>
      </c>
      <c r="EA78">
        <f>((6/7)*100)</f>
        <v>85.714285714285708</v>
      </c>
    </row>
    <row r="79" spans="1:131" x14ac:dyDescent="0.25">
      <c r="A79">
        <v>83.339344000000011</v>
      </c>
      <c r="B79">
        <v>7.6913539999999996</v>
      </c>
      <c r="C79">
        <v>51.474674000000014</v>
      </c>
      <c r="D79">
        <v>7.755255</v>
      </c>
      <c r="E79">
        <v>79.104938000000004</v>
      </c>
      <c r="F79">
        <v>6.2990849999999998</v>
      </c>
      <c r="G79">
        <v>78.580436000000006</v>
      </c>
      <c r="H79">
        <v>9.362565</v>
      </c>
      <c r="K79">
        <f>(13/200)</f>
        <v>6.5000000000000002E-2</v>
      </c>
      <c r="P79">
        <f>(6/200)</f>
        <v>0.03</v>
      </c>
      <c r="Q79">
        <f>(6/200)</f>
        <v>0.03</v>
      </c>
      <c r="R79">
        <f>(7/200)</f>
        <v>3.5000000000000003E-2</v>
      </c>
      <c r="S79">
        <f>(6/200)</f>
        <v>0.03</v>
      </c>
      <c r="U79">
        <f>0.065+0.03</f>
        <v>9.5000000000000001E-2</v>
      </c>
      <c r="Z79">
        <f>SQRT((ABS($A$80-$A$79)^2+(ABS($B$80-$B$79)^2)))</f>
        <v>30.409490879404235</v>
      </c>
      <c r="AJ79">
        <f>1/0.095</f>
        <v>10.526315789473685</v>
      </c>
      <c r="AO79">
        <f t="shared" si="32"/>
        <v>320.09990399372879</v>
      </c>
      <c r="AV79">
        <f>((0.065/0.095)*100)</f>
        <v>68.421052631578945</v>
      </c>
      <c r="BA79">
        <f>((0.03/0.095)*100)</f>
        <v>31.578947368421051</v>
      </c>
      <c r="BF79">
        <f>ABS($B$79-$D$79)</f>
        <v>6.390100000000043E-2</v>
      </c>
      <c r="BG79">
        <f>ABS($F$79-$H$79)</f>
        <v>3.0634800000000002</v>
      </c>
      <c r="BI79">
        <v>2.8873939999999996</v>
      </c>
      <c r="BJ79">
        <v>3.5616515</v>
      </c>
      <c r="BL79">
        <f>SQRT((ABS($A$79-$E$79)^2+(ABS($B$79-$F$79)^2)))</f>
        <v>4.457421579926792</v>
      </c>
      <c r="BO79">
        <f>SQRT((ABS($A$79-$G$79)^2+(ABS($B$79-$H$79)^2)))</f>
        <v>5.0438231094066976</v>
      </c>
      <c r="BR79">
        <f>DEGREES(ACOS((23.2966552621171^2+25.0884439174338^2-4.11929320365533^2)/(2*23.2966552621171*25.0884439174338)))</f>
        <v>8.7992289064151468</v>
      </c>
      <c r="BS79">
        <f>DEGREES(ACOS((25.9347178575438^2+25.1026528186072^2-3.54038946528839^2)/(2*25.9347178575438*25.1026528186072)))</f>
        <v>7.7332981621963199</v>
      </c>
      <c r="BU79">
        <v>13</v>
      </c>
      <c r="BV79">
        <v>12</v>
      </c>
      <c r="BW79">
        <v>6</v>
      </c>
      <c r="BX79">
        <v>7</v>
      </c>
      <c r="CL79">
        <v>6</v>
      </c>
      <c r="CM79">
        <v>4</v>
      </c>
      <c r="CN79">
        <v>0</v>
      </c>
      <c r="CO79">
        <v>0</v>
      </c>
      <c r="CP79">
        <v>6</v>
      </c>
      <c r="CQ79">
        <v>5</v>
      </c>
      <c r="CR79">
        <v>0</v>
      </c>
      <c r="CS79">
        <v>0</v>
      </c>
      <c r="CT79">
        <v>7</v>
      </c>
      <c r="CU79">
        <v>0</v>
      </c>
      <c r="CV79">
        <v>0</v>
      </c>
      <c r="CW79">
        <v>6</v>
      </c>
      <c r="CX79">
        <v>6</v>
      </c>
      <c r="CY79">
        <v>0</v>
      </c>
      <c r="CZ79">
        <v>0</v>
      </c>
      <c r="DA79">
        <v>6</v>
      </c>
      <c r="DC79">
        <f>((12/13)*100)</f>
        <v>92.307692307692307</v>
      </c>
      <c r="DD79">
        <f>((6/13)*100)</f>
        <v>46.153846153846153</v>
      </c>
      <c r="DE79">
        <f>((7/13)*100)</f>
        <v>53.846153846153847</v>
      </c>
      <c r="DP79">
        <f>((4/6)*100)</f>
        <v>66.666666666666657</v>
      </c>
      <c r="DQ79">
        <f>((0/6)*100)</f>
        <v>0</v>
      </c>
      <c r="DR79">
        <f>((0/6)*100)</f>
        <v>0</v>
      </c>
      <c r="DS79">
        <f>((5/6)*100)</f>
        <v>83.333333333333343</v>
      </c>
      <c r="DT79">
        <f>((0/6)*100)</f>
        <v>0</v>
      </c>
      <c r="DU79">
        <f>((0/6)*100)</f>
        <v>0</v>
      </c>
      <c r="DV79">
        <f>((0/7)*100)</f>
        <v>0</v>
      </c>
      <c r="DW79">
        <f>((0/7)*100)</f>
        <v>0</v>
      </c>
      <c r="DX79">
        <f>((6/7)*100)</f>
        <v>85.714285714285708</v>
      </c>
      <c r="DY79">
        <f>((0/6)*100)</f>
        <v>0</v>
      </c>
      <c r="DZ79">
        <f>((0/6)*100)</f>
        <v>0</v>
      </c>
      <c r="EA79">
        <f>((6/6)*100)</f>
        <v>100</v>
      </c>
    </row>
    <row r="80" spans="1:131" x14ac:dyDescent="0.25">
      <c r="A80">
        <v>52.946964000000008</v>
      </c>
      <c r="B80">
        <v>6.671367</v>
      </c>
      <c r="P80">
        <f>(6/200)</f>
        <v>0.03</v>
      </c>
      <c r="CL80">
        <v>6</v>
      </c>
      <c r="CM80">
        <v>5</v>
      </c>
      <c r="CN80">
        <v>0</v>
      </c>
      <c r="CO80">
        <v>0</v>
      </c>
      <c r="DP80">
        <f>((5/6)*100)</f>
        <v>83.333333333333343</v>
      </c>
      <c r="DQ80">
        <f>((0/6)*100)</f>
        <v>0</v>
      </c>
      <c r="DR80">
        <f>((0/6)*100)</f>
        <v>0</v>
      </c>
    </row>
    <row r="81" spans="1:131" x14ac:dyDescent="0.25">
      <c r="A81" t="s">
        <v>22</v>
      </c>
      <c r="B81" t="s">
        <v>22</v>
      </c>
      <c r="C81" t="s">
        <v>22</v>
      </c>
      <c r="D81" t="s">
        <v>22</v>
      </c>
      <c r="E81" t="s">
        <v>22</v>
      </c>
      <c r="F81" t="s">
        <v>22</v>
      </c>
      <c r="G81" t="s">
        <v>22</v>
      </c>
      <c r="H81" t="s">
        <v>22</v>
      </c>
    </row>
    <row r="82" spans="1:131" x14ac:dyDescent="0.25">
      <c r="A82">
        <v>81.345963000000012</v>
      </c>
      <c r="B82">
        <v>6.2860129999999996</v>
      </c>
      <c r="C82">
        <v>78.819016000000005</v>
      </c>
      <c r="D82">
        <v>5.251017</v>
      </c>
      <c r="E82">
        <v>81.790261000000015</v>
      </c>
      <c r="F82">
        <v>7.6198990000000002</v>
      </c>
      <c r="G82">
        <v>82.14789900000001</v>
      </c>
      <c r="H82">
        <v>4.5031929999999996</v>
      </c>
      <c r="K82">
        <f>(13/200)</f>
        <v>6.5000000000000002E-2</v>
      </c>
      <c r="L82">
        <f>(17/200)</f>
        <v>8.5000000000000006E-2</v>
      </c>
      <c r="M82">
        <f>(14/200)</f>
        <v>7.0000000000000007E-2</v>
      </c>
      <c r="N82">
        <f>(14/200)</f>
        <v>7.0000000000000007E-2</v>
      </c>
      <c r="P82">
        <f>(7/200)</f>
        <v>3.5000000000000003E-2</v>
      </c>
      <c r="Q82">
        <f>(6/200)</f>
        <v>0.03</v>
      </c>
      <c r="R82">
        <f>(8/200)</f>
        <v>0.04</v>
      </c>
      <c r="S82">
        <f>(7/200)</f>
        <v>3.5000000000000003E-2</v>
      </c>
      <c r="U82">
        <f>0.065+0.035</f>
        <v>0.1</v>
      </c>
      <c r="V82">
        <f>0.085+0.03</f>
        <v>0.115</v>
      </c>
      <c r="W82">
        <f>0.07+0.04</f>
        <v>0.11000000000000001</v>
      </c>
      <c r="X82">
        <f>0.07+0.035</f>
        <v>0.10500000000000001</v>
      </c>
      <c r="Z82">
        <f>SQRT((ABS($A$83-$A$82)^2+(ABS($B$83-$B$82)^2)))</f>
        <v>26.787085076599972</v>
      </c>
      <c r="AA82">
        <f>SQRT((ABS($C$83-$C$82)^2+(ABS($D$83-$D$82)^2)))</f>
        <v>31.299182553816983</v>
      </c>
      <c r="AB82">
        <f>SQRT((ABS($E$83-$E$82)^2+(ABS($F$83-$F$82)^2)))</f>
        <v>31.409914220056731</v>
      </c>
      <c r="AC82">
        <f>SQRT((ABS($G$83-$G$82)^2+(ABS($H$83-$H$82)^2)))</f>
        <v>29.751125034253409</v>
      </c>
      <c r="AJ82">
        <f>1/0.1</f>
        <v>10</v>
      </c>
      <c r="AK82">
        <f>1/0.115</f>
        <v>8.695652173913043</v>
      </c>
      <c r="AL82">
        <f>1/0.11</f>
        <v>9.0909090909090917</v>
      </c>
      <c r="AM82">
        <f>1/0.105</f>
        <v>9.5238095238095237</v>
      </c>
      <c r="AO82">
        <f t="shared" ref="AO82:AO87" si="33">$Z82/$U82</f>
        <v>267.87085076599971</v>
      </c>
      <c r="AP82">
        <f t="shared" ref="AP82:AP87" si="34">$AA82/$V82</f>
        <v>272.16680481579982</v>
      </c>
      <c r="AQ82">
        <f>$AB82/$W82</f>
        <v>285.54467472778845</v>
      </c>
      <c r="AR82">
        <f>$AC82/$X82</f>
        <v>283.34404794527052</v>
      </c>
      <c r="AV82">
        <f>((0.065/0.1)*100)</f>
        <v>65</v>
      </c>
      <c r="AW82">
        <f>((0.085/0.115)*100)</f>
        <v>73.913043478260875</v>
      </c>
      <c r="AX82">
        <f>((0.07/0.11)*100)</f>
        <v>63.636363636363647</v>
      </c>
      <c r="AY82">
        <f>((0.07/0.105)*100)</f>
        <v>66.666666666666671</v>
      </c>
      <c r="BA82">
        <f>((0.035/0.1)*100)</f>
        <v>35</v>
      </c>
      <c r="BB82">
        <f>((0.03/0.115)*100)</f>
        <v>26.086956521739129</v>
      </c>
      <c r="BC82">
        <f>((0.04/0.11)*100)</f>
        <v>36.363636363636367</v>
      </c>
      <c r="BD82">
        <f>((0.035/0.105)*100)</f>
        <v>33.333333333333336</v>
      </c>
      <c r="BF82">
        <f>ABS($B$82-$D$82)</f>
        <v>1.0349959999999996</v>
      </c>
      <c r="BG82">
        <f>ABS($F$82-$H$82)</f>
        <v>3.1167060000000006</v>
      </c>
      <c r="BL82">
        <f>SQRT((ABS($A$82-$E$82)^2+(ABS($B$82-$F$82)^2)))</f>
        <v>1.405934768685946</v>
      </c>
      <c r="BM82">
        <f>SQRT((ABS($C$82-$G$82)^2+(ABS($D$82-$H$82)^2)))</f>
        <v>3.4118474119844562</v>
      </c>
      <c r="BO82">
        <f>SQRT((ABS($A$82-$G$82)^2+(ABS($B$82-$H$82)^2)))</f>
        <v>1.954878129320597</v>
      </c>
      <c r="BP82">
        <f>SQRT((ABS($C$82-$E$82)^2+(ABS($D$82-$F$82)^2)))</f>
        <v>3.7999866815489054</v>
      </c>
      <c r="BR82">
        <f>DEGREES(ACOS((25.949563747734^2+26.257493750611^2-3.54038946528839^2)/(2*25.949563747734*26.257493750611)))</f>
        <v>7.7475428725878128</v>
      </c>
      <c r="BS82">
        <f>DEGREES(ACOS((28.856039653448^2+28.9069733196822^2-3.74161942651321^2)/(2*28.856039653448*28.9069733196822)))</f>
        <v>7.4272226870870766</v>
      </c>
      <c r="BU82">
        <v>13</v>
      </c>
      <c r="BV82">
        <v>13</v>
      </c>
      <c r="BW82">
        <v>5</v>
      </c>
      <c r="BX82">
        <v>6</v>
      </c>
      <c r="BY82">
        <v>17</v>
      </c>
      <c r="BZ82">
        <v>13</v>
      </c>
      <c r="CA82">
        <v>9</v>
      </c>
      <c r="CB82">
        <v>10</v>
      </c>
      <c r="CC82">
        <v>14</v>
      </c>
      <c r="CD82">
        <v>7</v>
      </c>
      <c r="CE82">
        <v>8</v>
      </c>
      <c r="CF82">
        <v>14</v>
      </c>
      <c r="CG82">
        <v>14</v>
      </c>
      <c r="CH82">
        <v>7</v>
      </c>
      <c r="CI82">
        <v>8</v>
      </c>
      <c r="CJ82">
        <v>14</v>
      </c>
      <c r="CL82">
        <v>7</v>
      </c>
      <c r="CM82">
        <v>5</v>
      </c>
      <c r="CN82">
        <v>0</v>
      </c>
      <c r="CO82">
        <v>0</v>
      </c>
      <c r="CP82">
        <v>6</v>
      </c>
      <c r="CQ82">
        <v>5</v>
      </c>
      <c r="CR82">
        <v>0</v>
      </c>
      <c r="CS82">
        <v>0</v>
      </c>
      <c r="CT82">
        <v>8</v>
      </c>
      <c r="CU82">
        <v>0</v>
      </c>
      <c r="CV82">
        <v>0</v>
      </c>
      <c r="CW82">
        <v>7</v>
      </c>
      <c r="CX82">
        <v>7</v>
      </c>
      <c r="CY82">
        <v>0</v>
      </c>
      <c r="CZ82">
        <v>0</v>
      </c>
      <c r="DA82">
        <v>7</v>
      </c>
      <c r="DC82">
        <f>((13/13)*100)</f>
        <v>100</v>
      </c>
      <c r="DD82">
        <f>((5/13)*100)</f>
        <v>38.461538461538467</v>
      </c>
      <c r="DE82">
        <f>((6/13)*100)</f>
        <v>46.153846153846153</v>
      </c>
      <c r="DF82">
        <f>((13/17)*100)</f>
        <v>76.470588235294116</v>
      </c>
      <c r="DG82">
        <f>((9/17)*100)</f>
        <v>52.941176470588239</v>
      </c>
      <c r="DH82">
        <f>((10/17)*100)</f>
        <v>58.82352941176471</v>
      </c>
      <c r="DI82">
        <f>((7/14)*100)</f>
        <v>50</v>
      </c>
      <c r="DJ82">
        <f>((8/14)*100)</f>
        <v>57.142857142857139</v>
      </c>
      <c r="DK82">
        <f>((14/14)*100)</f>
        <v>100</v>
      </c>
      <c r="DL82">
        <f>((7/14)*100)</f>
        <v>50</v>
      </c>
      <c r="DM82">
        <f>((8/14)*100)</f>
        <v>57.142857142857139</v>
      </c>
      <c r="DN82">
        <f>((14/14)*100)</f>
        <v>100</v>
      </c>
      <c r="DP82">
        <f>((5/7)*100)</f>
        <v>71.428571428571431</v>
      </c>
      <c r="DQ82">
        <f>((0/7)*100)</f>
        <v>0</v>
      </c>
      <c r="DR82">
        <f>((0/7)*100)</f>
        <v>0</v>
      </c>
      <c r="DS82">
        <f>((5/6)*100)</f>
        <v>83.333333333333343</v>
      </c>
      <c r="DT82">
        <f t="shared" ref="DT82:DU85" si="35">((0/6)*100)</f>
        <v>0</v>
      </c>
      <c r="DU82">
        <f t="shared" si="35"/>
        <v>0</v>
      </c>
      <c r="DV82">
        <f>((0/8)*100)</f>
        <v>0</v>
      </c>
      <c r="DW82">
        <f>((0/8)*100)</f>
        <v>0</v>
      </c>
      <c r="DX82">
        <f>((7/8)*100)</f>
        <v>87.5</v>
      </c>
      <c r="DY82">
        <f>((0/7)*100)</f>
        <v>0</v>
      </c>
      <c r="DZ82">
        <f>((0/7)*100)</f>
        <v>0</v>
      </c>
      <c r="EA82">
        <f>((7/7)*100)</f>
        <v>100</v>
      </c>
    </row>
    <row r="83" spans="1:131" x14ac:dyDescent="0.25">
      <c r="A83">
        <v>108.12419700000001</v>
      </c>
      <c r="B83">
        <v>6.9745699999999999</v>
      </c>
      <c r="C83">
        <v>110.11706000000001</v>
      </c>
      <c r="D83">
        <v>5.5179819999999999</v>
      </c>
      <c r="E83">
        <v>113.19668000000001</v>
      </c>
      <c r="F83">
        <v>8.0884680000000007</v>
      </c>
      <c r="G83">
        <v>111.89732500000001</v>
      </c>
      <c r="H83">
        <v>4.8211449999999996</v>
      </c>
      <c r="K83">
        <f>(13/200)</f>
        <v>6.5000000000000002E-2</v>
      </c>
      <c r="L83">
        <f>(14/200)</f>
        <v>7.0000000000000007E-2</v>
      </c>
      <c r="M83">
        <f>(13/200)</f>
        <v>6.5000000000000002E-2</v>
      </c>
      <c r="N83">
        <f>(14/200)</f>
        <v>7.0000000000000007E-2</v>
      </c>
      <c r="P83">
        <f>(7/200)</f>
        <v>3.5000000000000003E-2</v>
      </c>
      <c r="Q83">
        <f>(6/200)</f>
        <v>0.03</v>
      </c>
      <c r="R83">
        <f>(7/200)</f>
        <v>3.5000000000000003E-2</v>
      </c>
      <c r="S83">
        <f>(6/200)</f>
        <v>0.03</v>
      </c>
      <c r="U83">
        <f>0.065+0.035</f>
        <v>0.1</v>
      </c>
      <c r="V83">
        <f>0.07+0.03</f>
        <v>0.1</v>
      </c>
      <c r="W83">
        <f>0.065+0.035</f>
        <v>0.1</v>
      </c>
      <c r="X83">
        <f>0.07+0.03</f>
        <v>0.1</v>
      </c>
      <c r="Z83">
        <f>SQRT((ABS($A$84-$A$83)^2+(ABS($B$84-$B$83)^2)))</f>
        <v>28.520625777674752</v>
      </c>
      <c r="AA83">
        <f>SQRT((ABS($C$84-$C$83)^2+(ABS($D$84-$D$83)^2)))</f>
        <v>39.771747202567013</v>
      </c>
      <c r="AB83">
        <f>SQRT((ABS($E$84-$E$83)^2+(ABS($F$84-$F$83)^2)))</f>
        <v>38.152932291699422</v>
      </c>
      <c r="AC83">
        <f>SQRT((ABS($G$84-$G$83)^2+(ABS($H$84-$H$83)^2)))</f>
        <v>39.018549654716693</v>
      </c>
      <c r="AJ83">
        <f>1/0.1</f>
        <v>10</v>
      </c>
      <c r="AK83">
        <f>1/0.1</f>
        <v>10</v>
      </c>
      <c r="AL83">
        <f>1/0.1</f>
        <v>10</v>
      </c>
      <c r="AM83">
        <f>1/0.1</f>
        <v>10</v>
      </c>
      <c r="AO83">
        <f t="shared" si="33"/>
        <v>285.20625777674752</v>
      </c>
      <c r="AP83">
        <f t="shared" si="34"/>
        <v>397.71747202567013</v>
      </c>
      <c r="AQ83">
        <f>$AB83/$W83</f>
        <v>381.5293229169942</v>
      </c>
      <c r="AR83">
        <f>$AC83/$X83</f>
        <v>390.18549654716691</v>
      </c>
      <c r="AV83">
        <f>((0.065/0.1)*100)</f>
        <v>65</v>
      </c>
      <c r="AW83">
        <f>((0.07/0.1)*100)</f>
        <v>70</v>
      </c>
      <c r="AX83">
        <f>((0.065/0.1)*100)</f>
        <v>65</v>
      </c>
      <c r="AY83">
        <f>((0.07/0.1)*100)</f>
        <v>70</v>
      </c>
      <c r="BA83">
        <f>((0.035/0.1)*100)</f>
        <v>35</v>
      </c>
      <c r="BB83">
        <f>((0.03/0.1)*100)</f>
        <v>30</v>
      </c>
      <c r="BC83">
        <f>((0.035/0.1)*100)</f>
        <v>35</v>
      </c>
      <c r="BD83">
        <f>((0.03/0.1)*100)</f>
        <v>30</v>
      </c>
      <c r="BF83">
        <f>ABS($B$83-$D$83)</f>
        <v>1.456588</v>
      </c>
      <c r="BG83">
        <f>ABS($F$83-$H$83)</f>
        <v>3.2673230000000011</v>
      </c>
      <c r="BL83">
        <f>SQRT((ABS($A$83-$E$83)^2+(ABS($B$83-$F$83)^2)))</f>
        <v>5.1933469496744635</v>
      </c>
      <c r="BM83">
        <f>SQRT((ABS($C$83-$G$83)^2+(ABS($D$83-$H$83)^2)))</f>
        <v>1.91178588623151</v>
      </c>
      <c r="BO83">
        <f>SQRT((ABS($A$83-$G$83)^2+(ABS($B$83-$H$83)^2)))</f>
        <v>4.3443911121132963</v>
      </c>
      <c r="BP83">
        <f>SQRT((ABS($C$83-$E$83)^2+(ABS($D$83-$F$83)^2)))</f>
        <v>4.0114159121931046</v>
      </c>
      <c r="BR83">
        <f>DEGREES(ACOS((33.6019652507267^2+34.5137668750642^2-3.59524146433379^2)/(2*33.6019652507267*34.5137668750642)))</f>
        <v>5.853623586286993</v>
      </c>
      <c r="BS83">
        <f>DEGREES(ACOS((39.6296424953737^2+39.0967418274972^2-3.58064287624471^2)/(2*39.6296424953737*39.0967418274972)))</f>
        <v>5.155680155312746</v>
      </c>
      <c r="BU83">
        <v>13</v>
      </c>
      <c r="BV83">
        <v>12</v>
      </c>
      <c r="BW83">
        <v>6</v>
      </c>
      <c r="BX83">
        <v>7</v>
      </c>
      <c r="BY83">
        <v>14</v>
      </c>
      <c r="BZ83">
        <v>12</v>
      </c>
      <c r="CA83">
        <v>7</v>
      </c>
      <c r="CB83">
        <v>8</v>
      </c>
      <c r="CC83">
        <v>13</v>
      </c>
      <c r="CD83">
        <v>5</v>
      </c>
      <c r="CE83">
        <v>7</v>
      </c>
      <c r="CF83">
        <v>13</v>
      </c>
      <c r="CG83">
        <v>14</v>
      </c>
      <c r="CH83">
        <v>6</v>
      </c>
      <c r="CI83">
        <v>8</v>
      </c>
      <c r="CJ83">
        <v>13</v>
      </c>
      <c r="CL83">
        <v>7</v>
      </c>
      <c r="CM83">
        <v>5</v>
      </c>
      <c r="CN83">
        <v>0</v>
      </c>
      <c r="CO83">
        <v>0</v>
      </c>
      <c r="CP83">
        <v>6</v>
      </c>
      <c r="CQ83">
        <v>5</v>
      </c>
      <c r="CR83">
        <v>0</v>
      </c>
      <c r="CS83">
        <v>0</v>
      </c>
      <c r="CT83">
        <v>7</v>
      </c>
      <c r="CU83">
        <v>0</v>
      </c>
      <c r="CV83">
        <v>0</v>
      </c>
      <c r="CW83">
        <v>6</v>
      </c>
      <c r="CX83">
        <v>6</v>
      </c>
      <c r="CY83">
        <v>0</v>
      </c>
      <c r="CZ83">
        <v>0</v>
      </c>
      <c r="DA83">
        <v>6</v>
      </c>
      <c r="DC83">
        <f>((12/13)*100)</f>
        <v>92.307692307692307</v>
      </c>
      <c r="DD83">
        <f>((6/13)*100)</f>
        <v>46.153846153846153</v>
      </c>
      <c r="DE83">
        <f>((7/13)*100)</f>
        <v>53.846153846153847</v>
      </c>
      <c r="DF83">
        <f>((12/14)*100)</f>
        <v>85.714285714285708</v>
      </c>
      <c r="DG83">
        <f>((7/14)*100)</f>
        <v>50</v>
      </c>
      <c r="DH83">
        <f>((8/14)*100)</f>
        <v>57.142857142857139</v>
      </c>
      <c r="DI83">
        <f>((5/13)*100)</f>
        <v>38.461538461538467</v>
      </c>
      <c r="DJ83">
        <f>((7/13)*100)</f>
        <v>53.846153846153847</v>
      </c>
      <c r="DK83">
        <f>((13/13)*100)</f>
        <v>100</v>
      </c>
      <c r="DL83">
        <f>((6/14)*100)</f>
        <v>42.857142857142854</v>
      </c>
      <c r="DM83">
        <f>((8/14)*100)</f>
        <v>57.142857142857139</v>
      </c>
      <c r="DN83">
        <f>((13/14)*100)</f>
        <v>92.857142857142861</v>
      </c>
      <c r="DP83">
        <f>((5/7)*100)</f>
        <v>71.428571428571431</v>
      </c>
      <c r="DQ83">
        <f>((0/7)*100)</f>
        <v>0</v>
      </c>
      <c r="DR83">
        <f>((0/7)*100)</f>
        <v>0</v>
      </c>
      <c r="DS83">
        <f>((5/6)*100)</f>
        <v>83.333333333333343</v>
      </c>
      <c r="DT83">
        <f t="shared" si="35"/>
        <v>0</v>
      </c>
      <c r="DU83">
        <f t="shared" si="35"/>
        <v>0</v>
      </c>
      <c r="DV83">
        <f>((0/7)*100)</f>
        <v>0</v>
      </c>
      <c r="DW83">
        <f>((0/7)*100)</f>
        <v>0</v>
      </c>
      <c r="DX83">
        <f>((6/7)*100)</f>
        <v>85.714285714285708</v>
      </c>
      <c r="DY83">
        <f>((0/6)*100)</f>
        <v>0</v>
      </c>
      <c r="DZ83">
        <f>((0/6)*100)</f>
        <v>0</v>
      </c>
      <c r="EA83">
        <f>((6/6)*100)</f>
        <v>100</v>
      </c>
    </row>
    <row r="84" spans="1:131" x14ac:dyDescent="0.25">
      <c r="A84">
        <v>136.64333100000002</v>
      </c>
      <c r="B84">
        <v>6.6828669999999999</v>
      </c>
      <c r="C84">
        <v>149.86250100000001</v>
      </c>
      <c r="D84">
        <v>6.9642860000000004</v>
      </c>
      <c r="E84">
        <v>151.32760400000001</v>
      </c>
      <c r="F84">
        <v>9.3841830000000002</v>
      </c>
      <c r="G84">
        <v>150.885257</v>
      </c>
      <c r="H84">
        <v>6.3665820000000002</v>
      </c>
      <c r="K84">
        <f>(18/200)</f>
        <v>0.09</v>
      </c>
      <c r="L84">
        <f>(16/200)</f>
        <v>0.08</v>
      </c>
      <c r="M84">
        <f>(18/200)</f>
        <v>0.09</v>
      </c>
      <c r="N84">
        <f>(19/200)</f>
        <v>9.5000000000000001E-2</v>
      </c>
      <c r="P84">
        <f>(8/200)</f>
        <v>0.04</v>
      </c>
      <c r="Q84">
        <f>(6/200)</f>
        <v>0.03</v>
      </c>
      <c r="R84">
        <f>(6/200)</f>
        <v>0.03</v>
      </c>
      <c r="S84">
        <f>(5/200)</f>
        <v>2.5000000000000001E-2</v>
      </c>
      <c r="U84">
        <f>0.09+0.04</f>
        <v>0.13</v>
      </c>
      <c r="V84">
        <f>0.08+0.03</f>
        <v>0.11</v>
      </c>
      <c r="W84">
        <f>0.09+0.03</f>
        <v>0.12</v>
      </c>
      <c r="X84">
        <f>0.095+0.025</f>
        <v>0.12</v>
      </c>
      <c r="Z84">
        <f>SQRT((ABS($A$85-$A$84)^2+(ABS($B$85-$B$84)^2)))</f>
        <v>43.646925666651484</v>
      </c>
      <c r="AA84">
        <f>SQRT((ABS($C$85-$C$84)^2+(ABS($D$85-$D$84)^2)))</f>
        <v>26.891941114609388</v>
      </c>
      <c r="AB84">
        <f>SQRT((ABS($E$85-$E$84)^2+(ABS($F$85-$F$84)^2)))</f>
        <v>30.933960281524897</v>
      </c>
      <c r="AC84">
        <f>SQRT((ABS($G$85-$G$84)^2+(ABS($H$85-$H$84)^2)))</f>
        <v>31.824583452693332</v>
      </c>
      <c r="AJ84">
        <f>1/0.13</f>
        <v>7.6923076923076916</v>
      </c>
      <c r="AK84">
        <f>1/0.11</f>
        <v>9.0909090909090917</v>
      </c>
      <c r="AL84">
        <f>1/0.12</f>
        <v>8.3333333333333339</v>
      </c>
      <c r="AM84">
        <f>1/0.12</f>
        <v>8.3333333333333339</v>
      </c>
      <c r="AO84">
        <f t="shared" si="33"/>
        <v>335.74558205116523</v>
      </c>
      <c r="AP84">
        <f t="shared" si="34"/>
        <v>244.47219195099444</v>
      </c>
      <c r="AQ84">
        <f>$AB84/$W84</f>
        <v>257.7830023460408</v>
      </c>
      <c r="AR84">
        <f>$AC84/$X84</f>
        <v>265.20486210577781</v>
      </c>
      <c r="AV84">
        <f>((0.09/0.13)*100)</f>
        <v>69.230769230769226</v>
      </c>
      <c r="AW84">
        <f>((0.08/0.11)*100)</f>
        <v>72.727272727272734</v>
      </c>
      <c r="AX84">
        <f>((0.09/0.12)*100)</f>
        <v>75</v>
      </c>
      <c r="AY84">
        <f>((0.095/0.12)*100)</f>
        <v>79.166666666666671</v>
      </c>
      <c r="BA84">
        <f>((0.04/0.13)*100)</f>
        <v>30.76923076923077</v>
      </c>
      <c r="BB84">
        <f>((0.03/0.11)*100)</f>
        <v>27.27272727272727</v>
      </c>
      <c r="BC84">
        <f>((0.03/0.12)*100)</f>
        <v>25</v>
      </c>
      <c r="BD84">
        <f>((0.025/0.12)*100)</f>
        <v>20.833333333333336</v>
      </c>
      <c r="BF84">
        <f>ABS($B$84-$D$84)</f>
        <v>0.28141900000000053</v>
      </c>
      <c r="BG84">
        <f>ABS($F$84-$H$84)</f>
        <v>3.017601</v>
      </c>
      <c r="BL84">
        <f>SQRT((ABS($A$84-$E$84)^2+(ABS($B$84-$F$84)^2)))</f>
        <v>14.930672512327927</v>
      </c>
      <c r="BM84">
        <f>SQRT((ABS($C$84-$G$84)^2+(ABS($D$84-$H$84)^2)))</f>
        <v>1.1846011595266879</v>
      </c>
      <c r="BO84">
        <f>SQRT((ABS($A$84-$G$84)^2+(ABS($B$84-$H$84)^2)))</f>
        <v>14.245437599129778</v>
      </c>
      <c r="BP84">
        <f>SQRT((ABS($C$84-$E$84)^2+(ABS($D$84-$F$84)^2)))</f>
        <v>2.8288563574734571</v>
      </c>
      <c r="BS84">
        <f>DEGREES(ACOS((30.6759806211562^2+29.6494974398232^2-3.0860262642267^2)/(2*30.6759806211562*29.6494974398232)))</f>
        <v>5.5312372802955467</v>
      </c>
      <c r="BU84">
        <v>18</v>
      </c>
      <c r="BV84">
        <v>16</v>
      </c>
      <c r="BW84">
        <v>12</v>
      </c>
      <c r="BX84">
        <v>13</v>
      </c>
      <c r="BY84">
        <v>16</v>
      </c>
      <c r="BZ84">
        <v>16</v>
      </c>
      <c r="CA84">
        <v>10</v>
      </c>
      <c r="CB84">
        <v>11</v>
      </c>
      <c r="CC84">
        <v>18</v>
      </c>
      <c r="CD84">
        <v>12</v>
      </c>
      <c r="CE84">
        <v>12</v>
      </c>
      <c r="CF84">
        <v>18</v>
      </c>
      <c r="CG84">
        <v>19</v>
      </c>
      <c r="CH84">
        <v>13</v>
      </c>
      <c r="CI84">
        <v>13</v>
      </c>
      <c r="CJ84">
        <v>18</v>
      </c>
      <c r="CL84">
        <v>8</v>
      </c>
      <c r="CM84">
        <v>6</v>
      </c>
      <c r="CN84">
        <v>0</v>
      </c>
      <c r="CO84">
        <v>0</v>
      </c>
      <c r="CP84">
        <v>6</v>
      </c>
      <c r="CQ84">
        <v>6</v>
      </c>
      <c r="CR84">
        <v>0</v>
      </c>
      <c r="CS84">
        <v>0</v>
      </c>
      <c r="CT84">
        <v>6</v>
      </c>
      <c r="CU84">
        <v>0</v>
      </c>
      <c r="CV84">
        <v>0</v>
      </c>
      <c r="CW84">
        <v>5</v>
      </c>
      <c r="CX84">
        <v>5</v>
      </c>
      <c r="CY84">
        <v>0</v>
      </c>
      <c r="CZ84">
        <v>0</v>
      </c>
      <c r="DA84">
        <v>5</v>
      </c>
      <c r="DC84">
        <f>((16/18)*100)</f>
        <v>88.888888888888886</v>
      </c>
      <c r="DD84">
        <f>((12/18)*100)</f>
        <v>66.666666666666657</v>
      </c>
      <c r="DE84">
        <f>((13/18)*100)</f>
        <v>72.222222222222214</v>
      </c>
      <c r="DF84">
        <f>((16/16)*100)</f>
        <v>100</v>
      </c>
      <c r="DG84">
        <f>((10/16)*100)</f>
        <v>62.5</v>
      </c>
      <c r="DH84">
        <f>((11/16)*100)</f>
        <v>68.75</v>
      </c>
      <c r="DI84">
        <f>((12/18)*100)</f>
        <v>66.666666666666657</v>
      </c>
      <c r="DJ84">
        <f>((12/18)*100)</f>
        <v>66.666666666666657</v>
      </c>
      <c r="DK84">
        <f>((18/18)*100)</f>
        <v>100</v>
      </c>
      <c r="DL84">
        <f>((13/19)*100)</f>
        <v>68.421052631578945</v>
      </c>
      <c r="DM84">
        <f>((13/19)*100)</f>
        <v>68.421052631578945</v>
      </c>
      <c r="DN84">
        <f>((18/19)*100)</f>
        <v>94.73684210526315</v>
      </c>
      <c r="DP84">
        <f>((6/8)*100)</f>
        <v>75</v>
      </c>
      <c r="DQ84">
        <f>((0/8)*100)</f>
        <v>0</v>
      </c>
      <c r="DR84">
        <f>((0/8)*100)</f>
        <v>0</v>
      </c>
      <c r="DS84">
        <f>((6/6)*100)</f>
        <v>100</v>
      </c>
      <c r="DT84">
        <f t="shared" si="35"/>
        <v>0</v>
      </c>
      <c r="DU84">
        <f t="shared" si="35"/>
        <v>0</v>
      </c>
      <c r="DV84">
        <f>((0/6)*100)</f>
        <v>0</v>
      </c>
      <c r="DW84">
        <f>((0/6)*100)</f>
        <v>0</v>
      </c>
      <c r="DX84">
        <f>((5/6)*100)</f>
        <v>83.333333333333343</v>
      </c>
      <c r="DY84">
        <f>((0/5)*100)</f>
        <v>0</v>
      </c>
      <c r="DZ84">
        <f>((0/5)*100)</f>
        <v>0</v>
      </c>
      <c r="EA84">
        <f>((5/5)*100)</f>
        <v>100</v>
      </c>
    </row>
    <row r="85" spans="1:131" x14ac:dyDescent="0.25">
      <c r="A85">
        <v>180.27163200000001</v>
      </c>
      <c r="B85">
        <v>7.9578069999999999</v>
      </c>
      <c r="C85">
        <v>176.75387699999999</v>
      </c>
      <c r="D85">
        <v>6.7899479999999999</v>
      </c>
      <c r="E85">
        <v>182.251788</v>
      </c>
      <c r="F85">
        <v>8.6065310000000004</v>
      </c>
      <c r="G85">
        <v>182.67495300000002</v>
      </c>
      <c r="H85">
        <v>4.8768370000000001</v>
      </c>
      <c r="K85">
        <f>(17/200)</f>
        <v>8.5000000000000006E-2</v>
      </c>
      <c r="L85">
        <f>(15/200)</f>
        <v>7.4999999999999997E-2</v>
      </c>
      <c r="M85">
        <f>(18/200)</f>
        <v>0.09</v>
      </c>
      <c r="N85">
        <f>(17/200)</f>
        <v>8.5000000000000006E-2</v>
      </c>
      <c r="P85">
        <f>(6/200)</f>
        <v>0.03</v>
      </c>
      <c r="Q85">
        <f>(6/200)</f>
        <v>0.03</v>
      </c>
      <c r="R85">
        <f>(7/200)</f>
        <v>3.5000000000000003E-2</v>
      </c>
      <c r="S85">
        <f>(7/200)</f>
        <v>3.5000000000000003E-2</v>
      </c>
      <c r="U85">
        <f>0.085+0.03</f>
        <v>0.115</v>
      </c>
      <c r="V85">
        <f>0.075+0.03</f>
        <v>0.105</v>
      </c>
      <c r="W85">
        <f>0.09+0.035</f>
        <v>0.125</v>
      </c>
      <c r="X85">
        <f>0.085+0.035</f>
        <v>0.12000000000000001</v>
      </c>
      <c r="Z85">
        <f>SQRT((ABS($A$86-$A$85)^2+(ABS($B$86-$B$85)^2)))</f>
        <v>32.814203427559363</v>
      </c>
      <c r="AA85">
        <f>SQRT((ABS($C$86-$C$85)^2+(ABS($D$86-$D$85)^2)))</f>
        <v>31.812476661183776</v>
      </c>
      <c r="AB85">
        <f>SQRT((ABS($E$86-$E$85)^2+(ABS($F$86-$F$85)^2)))</f>
        <v>33.821055675046239</v>
      </c>
      <c r="AC85">
        <f>SQRT((ABS($G$86-$G$85)^2+(ABS($H$86-$H$85)^2)))</f>
        <v>33.068064877821499</v>
      </c>
      <c r="AJ85">
        <f>1/0.115</f>
        <v>8.695652173913043</v>
      </c>
      <c r="AK85">
        <f>1/0.105</f>
        <v>9.5238095238095237</v>
      </c>
      <c r="AL85">
        <f>1/0.125</f>
        <v>8</v>
      </c>
      <c r="AM85">
        <f>1/0.12</f>
        <v>8.3333333333333339</v>
      </c>
      <c r="AO85">
        <f t="shared" si="33"/>
        <v>285.34089937008139</v>
      </c>
      <c r="AP85">
        <f t="shared" si="34"/>
        <v>302.97596820175028</v>
      </c>
      <c r="AQ85">
        <f>$AB85/$W85</f>
        <v>270.56844540036991</v>
      </c>
      <c r="AR85">
        <f>$AC85/$X85</f>
        <v>275.56720731517913</v>
      </c>
      <c r="AV85">
        <f>((0.085/0.115)*100)</f>
        <v>73.913043478260875</v>
      </c>
      <c r="AW85">
        <f>((0.075/0.105)*100)</f>
        <v>71.428571428571431</v>
      </c>
      <c r="AX85">
        <f>((0.09/0.125)*100)</f>
        <v>72</v>
      </c>
      <c r="AY85">
        <f>((0.085/0.12)*100)</f>
        <v>70.833333333333343</v>
      </c>
      <c r="BA85">
        <f>((0.03/0.115)*100)</f>
        <v>26.086956521739129</v>
      </c>
      <c r="BB85">
        <f>((0.03/0.105)*100)</f>
        <v>28.571428571428569</v>
      </c>
      <c r="BC85">
        <f>((0.035/0.125)*100)</f>
        <v>28.000000000000004</v>
      </c>
      <c r="BD85">
        <f>((0.035/0.12)*100)</f>
        <v>29.166666666666668</v>
      </c>
      <c r="BF85">
        <f>ABS($B$85-$D$85)</f>
        <v>1.167859</v>
      </c>
      <c r="BG85">
        <f>ABS($F$85-$H$85)</f>
        <v>3.7296940000000003</v>
      </c>
      <c r="BL85">
        <f>SQRT((ABS($A$85-$E$85)^2+(ABS($B$85-$F$85)^2)))</f>
        <v>2.0837131790416783</v>
      </c>
      <c r="BM85">
        <f>SQRT((ABS($C$85-$G$85)^2+(ABS($D$85-$H$85)^2)))</f>
        <v>6.2224701442511821</v>
      </c>
      <c r="BO85">
        <f>SQRT((ABS($A$85-$G$85)^2+(ABS($B$85-$H$85)^2)))</f>
        <v>3.9074707893906293</v>
      </c>
      <c r="BP85">
        <f>SQRT((ABS($C$85-$E$85)^2+(ABS($D$85-$F$85)^2)))</f>
        <v>5.7902503538111532</v>
      </c>
      <c r="BS85" t="e">
        <f>DEGREES(ACOS((3.47627527942912^2+0^2-3.47627527942912^2)/(2*3.47627527942912*0)))</f>
        <v>#DIV/0!</v>
      </c>
      <c r="BU85">
        <v>17</v>
      </c>
      <c r="BV85">
        <v>13</v>
      </c>
      <c r="BW85">
        <v>10</v>
      </c>
      <c r="BX85">
        <v>10</v>
      </c>
      <c r="BY85">
        <v>15</v>
      </c>
      <c r="BZ85">
        <v>13</v>
      </c>
      <c r="CA85">
        <v>8</v>
      </c>
      <c r="CB85">
        <v>8</v>
      </c>
      <c r="CC85">
        <v>18</v>
      </c>
      <c r="CD85">
        <v>12</v>
      </c>
      <c r="CE85">
        <v>10</v>
      </c>
      <c r="CF85">
        <v>17</v>
      </c>
      <c r="CG85">
        <v>17</v>
      </c>
      <c r="CH85">
        <v>11</v>
      </c>
      <c r="CI85">
        <v>9</v>
      </c>
      <c r="CJ85">
        <v>17</v>
      </c>
      <c r="CL85">
        <v>6</v>
      </c>
      <c r="CM85">
        <v>4</v>
      </c>
      <c r="CN85">
        <v>0</v>
      </c>
      <c r="CO85">
        <v>0</v>
      </c>
      <c r="CP85">
        <v>6</v>
      </c>
      <c r="CQ85">
        <v>4</v>
      </c>
      <c r="CR85">
        <v>0</v>
      </c>
      <c r="CS85">
        <v>0</v>
      </c>
      <c r="CT85">
        <v>7</v>
      </c>
      <c r="CU85">
        <v>0</v>
      </c>
      <c r="CV85">
        <v>0</v>
      </c>
      <c r="CW85">
        <v>7</v>
      </c>
      <c r="CX85">
        <v>7</v>
      </c>
      <c r="CY85">
        <v>0</v>
      </c>
      <c r="CZ85">
        <v>0</v>
      </c>
      <c r="DA85">
        <v>7</v>
      </c>
      <c r="DC85">
        <f>((13/17)*100)</f>
        <v>76.470588235294116</v>
      </c>
      <c r="DD85">
        <f>((10/17)*100)</f>
        <v>58.82352941176471</v>
      </c>
      <c r="DE85">
        <f>((10/17)*100)</f>
        <v>58.82352941176471</v>
      </c>
      <c r="DF85">
        <f>((13/15)*100)</f>
        <v>86.666666666666671</v>
      </c>
      <c r="DG85">
        <f>((8/15)*100)</f>
        <v>53.333333333333336</v>
      </c>
      <c r="DH85">
        <f>((8/15)*100)</f>
        <v>53.333333333333336</v>
      </c>
      <c r="DI85">
        <f>((12/18)*100)</f>
        <v>66.666666666666657</v>
      </c>
      <c r="DJ85">
        <f>((10/18)*100)</f>
        <v>55.555555555555557</v>
      </c>
      <c r="DK85">
        <f>((17/18)*100)</f>
        <v>94.444444444444443</v>
      </c>
      <c r="DL85">
        <f>((11/17)*100)</f>
        <v>64.705882352941174</v>
      </c>
      <c r="DM85">
        <f>((9/17)*100)</f>
        <v>52.941176470588239</v>
      </c>
      <c r="DN85">
        <f>((17/17)*100)</f>
        <v>100</v>
      </c>
      <c r="DP85">
        <f>((4/6)*100)</f>
        <v>66.666666666666657</v>
      </c>
      <c r="DQ85">
        <f>((0/6)*100)</f>
        <v>0</v>
      </c>
      <c r="DR85">
        <f>((0/6)*100)</f>
        <v>0</v>
      </c>
      <c r="DS85">
        <f>((4/6)*100)</f>
        <v>66.666666666666657</v>
      </c>
      <c r="DT85">
        <f t="shared" si="35"/>
        <v>0</v>
      </c>
      <c r="DU85">
        <f t="shared" si="35"/>
        <v>0</v>
      </c>
      <c r="DV85">
        <f>((0/7)*100)</f>
        <v>0</v>
      </c>
      <c r="DW85">
        <f>((0/7)*100)</f>
        <v>0</v>
      </c>
      <c r="DX85">
        <f>((7/7)*100)</f>
        <v>100</v>
      </c>
      <c r="DY85">
        <f>((0/7)*100)</f>
        <v>0</v>
      </c>
      <c r="DZ85">
        <f>((0/7)*100)</f>
        <v>0</v>
      </c>
      <c r="EA85">
        <f>((7/7)*100)</f>
        <v>100</v>
      </c>
    </row>
    <row r="86" spans="1:131" x14ac:dyDescent="0.25">
      <c r="A86">
        <v>213.08440899999999</v>
      </c>
      <c r="B86">
        <v>7.6518459999999999</v>
      </c>
      <c r="C86">
        <v>208.56617700000001</v>
      </c>
      <c r="D86">
        <v>6.683929</v>
      </c>
      <c r="E86">
        <v>216.07267200000001</v>
      </c>
      <c r="F86">
        <v>8.7142920000000004</v>
      </c>
      <c r="G86">
        <v>215.72753700000001</v>
      </c>
      <c r="H86">
        <v>5.8885709999999998</v>
      </c>
      <c r="K86">
        <f>(15/200)</f>
        <v>7.4999999999999997E-2</v>
      </c>
      <c r="L86">
        <f>(11/200)</f>
        <v>5.5E-2</v>
      </c>
      <c r="M86">
        <f>(15/200)</f>
        <v>7.4999999999999997E-2</v>
      </c>
      <c r="N86">
        <f>(15/200)</f>
        <v>7.4999999999999997E-2</v>
      </c>
      <c r="P86">
        <f>(6/200)</f>
        <v>0.03</v>
      </c>
      <c r="Q86">
        <f>(8/200)</f>
        <v>0.04</v>
      </c>
      <c r="R86">
        <f>(6/200)</f>
        <v>0.03</v>
      </c>
      <c r="S86">
        <f>(7/200)</f>
        <v>3.5000000000000003E-2</v>
      </c>
      <c r="U86">
        <f>0.075+0.03</f>
        <v>0.105</v>
      </c>
      <c r="V86">
        <f>0.055+0.04</f>
        <v>9.5000000000000001E-2</v>
      </c>
      <c r="W86">
        <f>0.075+0.03</f>
        <v>0.105</v>
      </c>
      <c r="X86">
        <f>0.075+0.035</f>
        <v>0.11</v>
      </c>
      <c r="Z86">
        <f>SQRT((ABS($A$87-$A$86)^2+(ABS($B$87-$B$86)^2)))</f>
        <v>25.57054502020333</v>
      </c>
      <c r="AA86">
        <f>SQRT((ABS($C$87-$C$86)^2+(ABS($D$87-$D$86)^2)))</f>
        <v>23.194092082909108</v>
      </c>
      <c r="AB86">
        <f>SQRT((ABS($E$87-$E$86)^2+(ABS($F$87-$F$86)^2)))</f>
        <v>25.082326208867947</v>
      </c>
      <c r="AC86">
        <f>SQRT((ABS($G$87-$G$86)^2+(ABS($H$87-$H$86)^2)))</f>
        <v>23.615092984274536</v>
      </c>
      <c r="AJ86">
        <f>1/0.105</f>
        <v>9.5238095238095237</v>
      </c>
      <c r="AK86">
        <f>1/0.095</f>
        <v>10.526315789473685</v>
      </c>
      <c r="AL86">
        <f>1/0.105</f>
        <v>9.5238095238095237</v>
      </c>
      <c r="AM86">
        <f>1/0.11</f>
        <v>9.0909090909090917</v>
      </c>
      <c r="AO86">
        <f t="shared" si="33"/>
        <v>243.52900019241267</v>
      </c>
      <c r="AP86">
        <f t="shared" si="34"/>
        <v>244.14833771483271</v>
      </c>
      <c r="AQ86">
        <f>$AB86/$W86</f>
        <v>238.8792972273138</v>
      </c>
      <c r="AR86">
        <f>$AC86/$X86</f>
        <v>214.68266349340487</v>
      </c>
      <c r="AV86">
        <f>((0.075/0.105)*100)</f>
        <v>71.428571428571431</v>
      </c>
      <c r="AW86">
        <f>((0.055/0.095)*100)</f>
        <v>57.894736842105267</v>
      </c>
      <c r="AX86">
        <f>((0.075/0.105)*100)</f>
        <v>71.428571428571431</v>
      </c>
      <c r="AY86">
        <f>((0.075/0.11)*100)</f>
        <v>68.181818181818173</v>
      </c>
      <c r="BA86">
        <f>((0.03/0.105)*100)</f>
        <v>28.571428571428569</v>
      </c>
      <c r="BB86">
        <f>((0.04/0.095)*100)</f>
        <v>42.105263157894733</v>
      </c>
      <c r="BC86">
        <f>((0.03/0.105)*100)</f>
        <v>28.571428571428569</v>
      </c>
      <c r="BD86">
        <f>((0.035/0.11)*100)</f>
        <v>31.818181818181824</v>
      </c>
      <c r="BF86">
        <f>ABS($B$86-$D$86)</f>
        <v>0.96791699999999992</v>
      </c>
      <c r="BG86">
        <f>ABS($F$86-$H$86)</f>
        <v>2.8257210000000006</v>
      </c>
      <c r="BL86">
        <f>SQRT((ABS($A$86-$E$86)^2+(ABS($B$86-$F$86)^2)))</f>
        <v>3.1715149786947419</v>
      </c>
      <c r="BM86">
        <f>SQRT((ABS($C$86-$G$86)^2+(ABS($D$86-$H$86)^2)))</f>
        <v>7.2053918281911651</v>
      </c>
      <c r="BO86">
        <f>SQRT((ABS($A$86-$G$86)^2+(ABS($B$86-$H$86)^2)))</f>
        <v>3.177304573063322</v>
      </c>
      <c r="BP86">
        <f>SQRT((ABS($C$86-$E$86)^2+(ABS($D$86-$F$86)^2)))</f>
        <v>7.7762356636610503</v>
      </c>
      <c r="BR86">
        <f>DEGREES(ACOS((4.06771988728882^2+29.1261696620711^2-28.856039653448^2)/(2*4.06771988728882*29.1261696620711)))</f>
        <v>82.18762479645639</v>
      </c>
      <c r="BU86">
        <v>15</v>
      </c>
      <c r="BV86">
        <v>9</v>
      </c>
      <c r="BW86">
        <v>9</v>
      </c>
      <c r="BX86">
        <v>8</v>
      </c>
      <c r="BY86">
        <v>11</v>
      </c>
      <c r="BZ86">
        <v>9</v>
      </c>
      <c r="CA86">
        <v>5</v>
      </c>
      <c r="CB86">
        <v>4</v>
      </c>
      <c r="CC86">
        <v>15</v>
      </c>
      <c r="CD86">
        <v>6</v>
      </c>
      <c r="CE86">
        <v>6</v>
      </c>
      <c r="CF86">
        <v>15</v>
      </c>
      <c r="CG86">
        <v>15</v>
      </c>
      <c r="CH86">
        <v>6</v>
      </c>
      <c r="CI86">
        <v>6</v>
      </c>
      <c r="CJ86">
        <v>15</v>
      </c>
      <c r="CL86">
        <v>6</v>
      </c>
      <c r="CM86">
        <v>4</v>
      </c>
      <c r="CN86">
        <v>0</v>
      </c>
      <c r="CO86">
        <v>0</v>
      </c>
      <c r="CP86">
        <v>8</v>
      </c>
      <c r="CQ86">
        <v>4</v>
      </c>
      <c r="CR86">
        <v>0</v>
      </c>
      <c r="CS86">
        <v>0</v>
      </c>
      <c r="CT86">
        <v>6</v>
      </c>
      <c r="CU86">
        <v>0</v>
      </c>
      <c r="CV86">
        <v>0</v>
      </c>
      <c r="CW86">
        <v>6</v>
      </c>
      <c r="CX86">
        <v>7</v>
      </c>
      <c r="CY86">
        <v>0</v>
      </c>
      <c r="CZ86">
        <v>0</v>
      </c>
      <c r="DA86">
        <v>6</v>
      </c>
      <c r="DC86">
        <f>((9/15)*100)</f>
        <v>60</v>
      </c>
      <c r="DD86">
        <f>((9/15)*100)</f>
        <v>60</v>
      </c>
      <c r="DE86">
        <f>((8/15)*100)</f>
        <v>53.333333333333336</v>
      </c>
      <c r="DF86">
        <f>((9/11)*100)</f>
        <v>81.818181818181827</v>
      </c>
      <c r="DG86">
        <f>((5/11)*100)</f>
        <v>45.454545454545453</v>
      </c>
      <c r="DH86">
        <f>((4/11)*100)</f>
        <v>36.363636363636367</v>
      </c>
      <c r="DI86">
        <f>((6/15)*100)</f>
        <v>40</v>
      </c>
      <c r="DJ86">
        <f>((6/15)*100)</f>
        <v>40</v>
      </c>
      <c r="DK86">
        <f>((15/15)*100)</f>
        <v>100</v>
      </c>
      <c r="DL86">
        <f>((6/15)*100)</f>
        <v>40</v>
      </c>
      <c r="DM86">
        <f>((6/15)*100)</f>
        <v>40</v>
      </c>
      <c r="DN86">
        <f>((15/15)*100)</f>
        <v>100</v>
      </c>
      <c r="DP86">
        <f>((4/6)*100)</f>
        <v>66.666666666666657</v>
      </c>
      <c r="DQ86">
        <f>((0/6)*100)</f>
        <v>0</v>
      </c>
      <c r="DR86">
        <f>((0/6)*100)</f>
        <v>0</v>
      </c>
      <c r="DS86">
        <f>((4/8)*100)</f>
        <v>50</v>
      </c>
      <c r="DT86">
        <f>((0/8)*100)</f>
        <v>0</v>
      </c>
      <c r="DU86">
        <f>((0/8)*100)</f>
        <v>0</v>
      </c>
      <c r="DV86">
        <f>((0/6)*100)</f>
        <v>0</v>
      </c>
      <c r="DW86">
        <f>((0/6)*100)</f>
        <v>0</v>
      </c>
      <c r="DX86">
        <f>((6/6)*100)</f>
        <v>100</v>
      </c>
      <c r="DY86">
        <f>((0/7)*100)</f>
        <v>0</v>
      </c>
      <c r="DZ86">
        <f>((0/7)*100)</f>
        <v>0</v>
      </c>
      <c r="EA86">
        <f>((6/7)*100)</f>
        <v>85.714285714285708</v>
      </c>
    </row>
    <row r="87" spans="1:131" x14ac:dyDescent="0.25">
      <c r="A87">
        <v>238.647515</v>
      </c>
      <c r="B87">
        <v>7.0350929999999998</v>
      </c>
      <c r="C87">
        <v>231.75690499999999</v>
      </c>
      <c r="D87">
        <v>6.288907</v>
      </c>
      <c r="E87">
        <v>241.14901599999999</v>
      </c>
      <c r="F87">
        <v>9.2620690000000003</v>
      </c>
      <c r="G87">
        <v>239.342275</v>
      </c>
      <c r="H87">
        <v>5.7590880000000002</v>
      </c>
      <c r="K87">
        <f>(14/200)</f>
        <v>7.0000000000000007E-2</v>
      </c>
      <c r="L87">
        <f>(16/200)</f>
        <v>0.08</v>
      </c>
      <c r="P87">
        <f>(9/200)</f>
        <v>4.4999999999999998E-2</v>
      </c>
      <c r="Q87">
        <f>(9/200)</f>
        <v>4.4999999999999998E-2</v>
      </c>
      <c r="R87">
        <f>(11/200)</f>
        <v>5.5E-2</v>
      </c>
      <c r="S87">
        <f>(10/200)</f>
        <v>0.05</v>
      </c>
      <c r="U87">
        <f>0.07+0.045</f>
        <v>0.115</v>
      </c>
      <c r="V87">
        <f>0.08+0.045</f>
        <v>0.125</v>
      </c>
      <c r="Z87">
        <f>SQRT((ABS($A$88-$A$87)^2+(ABS($B$88-$B$87)^2)))</f>
        <v>24.009869745188819</v>
      </c>
      <c r="AA87">
        <f>SQRT((ABS($C$88-$C$87)^2+(ABS($D$88-$D$87)^2)))</f>
        <v>26.418214202362467</v>
      </c>
      <c r="AJ87">
        <f>1/0.115</f>
        <v>8.695652173913043</v>
      </c>
      <c r="AK87">
        <f>1/0.125</f>
        <v>8</v>
      </c>
      <c r="AO87">
        <f t="shared" si="33"/>
        <v>208.78147604512017</v>
      </c>
      <c r="AP87">
        <f t="shared" si="34"/>
        <v>211.34571361889974</v>
      </c>
      <c r="AV87">
        <f>((0.07/0.115)*100)</f>
        <v>60.869565217391312</v>
      </c>
      <c r="AW87">
        <f>((0.08/0.125)*100)</f>
        <v>64</v>
      </c>
      <c r="BA87">
        <f>((0.045/0.115)*100)</f>
        <v>39.130434782608688</v>
      </c>
      <c r="BB87">
        <f>((0.045/0.125)*100)</f>
        <v>36</v>
      </c>
      <c r="BF87">
        <f>ABS($B$87-$D$87)</f>
        <v>0.74618599999999979</v>
      </c>
      <c r="BG87">
        <f>ABS($F$87-$H$87)</f>
        <v>3.5029810000000001</v>
      </c>
      <c r="BI87">
        <v>1.7606500000000005</v>
      </c>
      <c r="BJ87">
        <v>1.9383870000000001</v>
      </c>
      <c r="BL87">
        <f>SQRT((ABS($A$87-$E$87)^2+(ABS($B$87-$F$87)^2)))</f>
        <v>3.3491684576289913</v>
      </c>
      <c r="BM87">
        <f>SQRT((ABS($C$87-$G$87)^2+(ABS($D$87-$H$87)^2)))</f>
        <v>7.6038507487759901</v>
      </c>
      <c r="BO87">
        <f>SQRT((ABS($A$87-$G$87)^2+(ABS($B$87-$H$87)^2)))</f>
        <v>1.4528868564430617</v>
      </c>
      <c r="BP87">
        <f>SQRT((ABS($C$87-$E$87)^2+(ABS($D$87-$F$87)^2)))</f>
        <v>9.8514689927221006</v>
      </c>
      <c r="BR87">
        <f>DEGREES(ACOS((30.543118965877^2+29.6236553353818^2-4.02164967061851^2)/(2*30.543118965877*29.6236553353818)))</f>
        <v>7.4627686629113432</v>
      </c>
      <c r="BS87">
        <f>DEGREES(ACOS((10.5048575998473^2+27.6071056795888^2-17.5399450675848^2)/(2*10.5048575998473*27.6071056795888)))</f>
        <v>13.129774066746734</v>
      </c>
      <c r="BU87">
        <v>14</v>
      </c>
      <c r="BV87">
        <v>10</v>
      </c>
      <c r="BW87">
        <v>3</v>
      </c>
      <c r="BX87">
        <v>4</v>
      </c>
      <c r="BY87">
        <v>16</v>
      </c>
      <c r="BZ87">
        <v>10</v>
      </c>
      <c r="CA87">
        <v>6</v>
      </c>
      <c r="CB87">
        <v>6</v>
      </c>
      <c r="CL87">
        <v>9</v>
      </c>
      <c r="CM87">
        <v>3</v>
      </c>
      <c r="CN87">
        <v>0</v>
      </c>
      <c r="CO87">
        <v>0</v>
      </c>
      <c r="CP87">
        <v>9</v>
      </c>
      <c r="CQ87">
        <v>3</v>
      </c>
      <c r="CR87">
        <v>0</v>
      </c>
      <c r="CS87">
        <v>0</v>
      </c>
      <c r="CT87">
        <v>11</v>
      </c>
      <c r="CU87">
        <v>0</v>
      </c>
      <c r="CV87">
        <v>1</v>
      </c>
      <c r="CW87">
        <v>10</v>
      </c>
      <c r="CX87">
        <v>10</v>
      </c>
      <c r="CY87">
        <v>0</v>
      </c>
      <c r="CZ87">
        <v>0</v>
      </c>
      <c r="DA87">
        <v>10</v>
      </c>
      <c r="DC87">
        <f>((10/14)*100)</f>
        <v>71.428571428571431</v>
      </c>
      <c r="DD87">
        <f>((3/14)*100)</f>
        <v>21.428571428571427</v>
      </c>
      <c r="DE87">
        <f>((4/14)*100)</f>
        <v>28.571428571428569</v>
      </c>
      <c r="DF87">
        <f>((10/16)*100)</f>
        <v>62.5</v>
      </c>
      <c r="DG87">
        <f>((6/16)*100)</f>
        <v>37.5</v>
      </c>
      <c r="DH87">
        <f>((6/16)*100)</f>
        <v>37.5</v>
      </c>
      <c r="DP87">
        <f>((3/9)*100)</f>
        <v>33.333333333333329</v>
      </c>
      <c r="DQ87">
        <f>((0/9)*100)</f>
        <v>0</v>
      </c>
      <c r="DR87">
        <f>((0/9)*100)</f>
        <v>0</v>
      </c>
      <c r="DS87">
        <f>((3/9)*100)</f>
        <v>33.333333333333329</v>
      </c>
      <c r="DT87">
        <f>((0/9)*100)</f>
        <v>0</v>
      </c>
      <c r="DU87">
        <f>((0/9)*100)</f>
        <v>0</v>
      </c>
      <c r="DV87">
        <f>((0/11)*100)</f>
        <v>0</v>
      </c>
      <c r="DW87">
        <f>((1/11)*100)</f>
        <v>9.0909090909090917</v>
      </c>
      <c r="DX87">
        <f>((10/11)*100)</f>
        <v>90.909090909090907</v>
      </c>
      <c r="DY87">
        <f>((0/10)*100)</f>
        <v>0</v>
      </c>
      <c r="DZ87">
        <f>((0/10)*100)</f>
        <v>0</v>
      </c>
      <c r="EA87">
        <f>((10/10)*100)</f>
        <v>100</v>
      </c>
    </row>
    <row r="88" spans="1:131" x14ac:dyDescent="0.25">
      <c r="A88">
        <v>262.65641900000003</v>
      </c>
      <c r="B88">
        <v>7.2504390000000001</v>
      </c>
      <c r="C88">
        <v>258.17236800000001</v>
      </c>
      <c r="D88">
        <v>6.6701629999999996</v>
      </c>
      <c r="Q88">
        <f>(10/200)</f>
        <v>0.05</v>
      </c>
      <c r="BF88">
        <f>ABS($B$88-$D$88)</f>
        <v>0.58027600000000046</v>
      </c>
      <c r="BR88">
        <f>DEGREES(ACOS((28.3582125937486^2+27.6751666033143^2-4.12701554456123^2)/(2*28.3582125937486*27.6751666033143)))</f>
        <v>8.3315489264838405</v>
      </c>
      <c r="BS88">
        <f>DEGREES(ACOS((4.97844190247521^2+25.0394498650898^2-21.5246901160757^2)/(2*4.97844190247521*25.0394498650898)))</f>
        <v>40.899606158586678</v>
      </c>
      <c r="CP88">
        <v>10</v>
      </c>
      <c r="CQ88">
        <v>6</v>
      </c>
      <c r="CR88">
        <v>1</v>
      </c>
      <c r="CS88">
        <v>0</v>
      </c>
      <c r="DS88">
        <f>((6/10)*100)</f>
        <v>60</v>
      </c>
      <c r="DT88">
        <f>((1/10)*100)</f>
        <v>10</v>
      </c>
      <c r="DU88">
        <f>((0/10)*100)</f>
        <v>0</v>
      </c>
    </row>
    <row r="89" spans="1:131" x14ac:dyDescent="0.25">
      <c r="A89" t="s">
        <v>22</v>
      </c>
      <c r="B89" t="s">
        <v>22</v>
      </c>
      <c r="C89" t="s">
        <v>22</v>
      </c>
      <c r="D89" t="s">
        <v>22</v>
      </c>
      <c r="E89" t="s">
        <v>22</v>
      </c>
      <c r="F89" t="s">
        <v>22</v>
      </c>
      <c r="G89" t="s">
        <v>22</v>
      </c>
      <c r="H89" t="s">
        <v>22</v>
      </c>
      <c r="BR89">
        <f>DEGREES(ACOS((25.6542126402641^2+27.0498936294707^2-3.47627527942912^2)/(2*25.6542126402641*27.0498936294707)))</f>
        <v>6.9290002790267966</v>
      </c>
      <c r="BS89">
        <f>DEGREES(ACOS((3.4643322487488^2+24.6134597220315^2-23.3101015189413^2)/(2*3.4643322487488*24.6134597220315)))</f>
        <v>64.110574894312592</v>
      </c>
    </row>
    <row r="90" spans="1:131" x14ac:dyDescent="0.25">
      <c r="A90">
        <v>248.937184</v>
      </c>
      <c r="B90">
        <v>6.0091260000000002</v>
      </c>
      <c r="C90">
        <v>246.875047</v>
      </c>
      <c r="D90">
        <v>7.3143130000000003</v>
      </c>
      <c r="E90">
        <v>248.41986500000002</v>
      </c>
      <c r="F90">
        <v>4.9842300000000002</v>
      </c>
      <c r="G90">
        <v>248.630414</v>
      </c>
      <c r="H90">
        <v>8.3768080000000005</v>
      </c>
      <c r="K90">
        <f>(19/200)</f>
        <v>9.5000000000000001E-2</v>
      </c>
      <c r="L90">
        <f>(18/200)</f>
        <v>0.09</v>
      </c>
      <c r="M90">
        <f>(16/200)</f>
        <v>0.08</v>
      </c>
      <c r="N90">
        <f>(16/200)</f>
        <v>0.08</v>
      </c>
      <c r="P90">
        <f>(10/200)</f>
        <v>0.05</v>
      </c>
      <c r="Q90">
        <f>(10/200)</f>
        <v>0.05</v>
      </c>
      <c r="R90">
        <f>(10/200)</f>
        <v>0.05</v>
      </c>
      <c r="S90">
        <f>(10/200)</f>
        <v>0.05</v>
      </c>
      <c r="U90">
        <f>0.095+0.05</f>
        <v>0.14500000000000002</v>
      </c>
      <c r="V90">
        <f>0.09+0.05</f>
        <v>0.14000000000000001</v>
      </c>
      <c r="W90">
        <f>0.08+0.05</f>
        <v>0.13</v>
      </c>
      <c r="X90">
        <f>0.08+0.05</f>
        <v>0.13</v>
      </c>
      <c r="Z90">
        <f>SQRT((ABS($A$91-$A$90)^2+(ABS($B$91-$B$90)^2)))</f>
        <v>28.038829084389</v>
      </c>
      <c r="AA90">
        <f>SQRT((ABS($C$91-$C$90)^2+(ABS($D$91-$D$90)^2)))</f>
        <v>28.347689335414017</v>
      </c>
      <c r="AB90">
        <f>SQRT((ABS($E$91-$E$90)^2+(ABS($F$91-$F$90)^2)))</f>
        <v>29.304205653855391</v>
      </c>
      <c r="AC90">
        <f>SQRT((ABS($G$91-$G$90)^2+(ABS($H$91-$H$90)^2)))</f>
        <v>29.850666650547904</v>
      </c>
      <c r="AJ90">
        <f>1/0.145</f>
        <v>6.8965517241379315</v>
      </c>
      <c r="AK90">
        <f>1/0.14</f>
        <v>7.1428571428571423</v>
      </c>
      <c r="AL90">
        <f>1/0.13</f>
        <v>7.6923076923076916</v>
      </c>
      <c r="AM90">
        <f>1/0.13</f>
        <v>7.6923076923076916</v>
      </c>
      <c r="AO90">
        <f t="shared" ref="AO90:AO96" si="36">$Z90/$U90</f>
        <v>193.37123506475172</v>
      </c>
      <c r="AP90">
        <f t="shared" ref="AP90:AP96" si="37">$AA90/$V90</f>
        <v>202.48349525295725</v>
      </c>
      <c r="AQ90">
        <f t="shared" ref="AQ90:AQ95" si="38">$AB90/$W90</f>
        <v>225.41696656811837</v>
      </c>
      <c r="AR90">
        <f t="shared" ref="AR90:AR96" si="39">$AC90/$X90</f>
        <v>229.62051269652233</v>
      </c>
      <c r="AV90">
        <f>((0.095/0.145)*100)</f>
        <v>65.517241379310349</v>
      </c>
      <c r="AW90">
        <f>((0.09/0.14)*100)</f>
        <v>64.285714285714278</v>
      </c>
      <c r="AX90">
        <f>((0.08/0.13)*100)</f>
        <v>61.53846153846154</v>
      </c>
      <c r="AY90">
        <f>((0.08/0.13)*100)</f>
        <v>61.53846153846154</v>
      </c>
      <c r="BA90">
        <f>((0.05/0.145)*100)</f>
        <v>34.482758620689658</v>
      </c>
      <c r="BB90">
        <f>((0.05/0.14)*100)</f>
        <v>35.714285714285715</v>
      </c>
      <c r="BC90">
        <f>((0.05/0.13)*100)</f>
        <v>38.461538461538467</v>
      </c>
      <c r="BD90">
        <f>((0.05/0.13)*100)</f>
        <v>38.461538461538467</v>
      </c>
      <c r="BF90">
        <f>ABS($B$90-$D$90)</f>
        <v>1.3051870000000001</v>
      </c>
      <c r="BG90">
        <f>ABS($F$90-$H$90)</f>
        <v>3.3925780000000003</v>
      </c>
      <c r="BL90">
        <f>SQRT((ABS($A$90-$E$90)^2+(ABS($B$90-$F$90)^2)))</f>
        <v>1.1480552071120038</v>
      </c>
      <c r="BM90">
        <f>SQRT((ABS($C$90-$G$90)^2+(ABS($D$90-$H$90)^2)))</f>
        <v>2.0518793652927125</v>
      </c>
      <c r="BO90">
        <f>SQRT((ABS($A$90-$G$90)^2+(ABS($B$90-$H$90)^2)))</f>
        <v>2.3874726984876711</v>
      </c>
      <c r="BP90">
        <f>SQRT((ABS($C$90-$E$90)^2+(ABS($D$90-$F$90)^2)))</f>
        <v>2.7956661889455017</v>
      </c>
      <c r="BS90">
        <f>DEGREES(ACOS((3.68334406696144^2+22.3475915043735^2-21.1308053064412^2)/(2*3.68334406696144*22.3475915043735)))</f>
        <v>66.186234199150107</v>
      </c>
      <c r="BU90">
        <v>19</v>
      </c>
      <c r="BV90">
        <v>16</v>
      </c>
      <c r="BW90">
        <v>9</v>
      </c>
      <c r="BX90">
        <v>9</v>
      </c>
      <c r="BY90">
        <v>18</v>
      </c>
      <c r="BZ90">
        <v>16</v>
      </c>
      <c r="CA90">
        <v>10</v>
      </c>
      <c r="CB90">
        <v>10</v>
      </c>
      <c r="CC90">
        <v>16</v>
      </c>
      <c r="CD90">
        <v>9</v>
      </c>
      <c r="CE90">
        <v>10</v>
      </c>
      <c r="CF90">
        <v>16</v>
      </c>
      <c r="CG90">
        <v>16</v>
      </c>
      <c r="CH90">
        <v>9</v>
      </c>
      <c r="CI90">
        <v>10</v>
      </c>
      <c r="CJ90">
        <v>16</v>
      </c>
      <c r="CL90">
        <v>10</v>
      </c>
      <c r="CM90">
        <v>7</v>
      </c>
      <c r="CN90">
        <v>0</v>
      </c>
      <c r="CO90">
        <v>0</v>
      </c>
      <c r="CP90">
        <v>10</v>
      </c>
      <c r="CQ90">
        <v>7</v>
      </c>
      <c r="CR90">
        <v>2</v>
      </c>
      <c r="CS90">
        <v>2</v>
      </c>
      <c r="CT90">
        <v>10</v>
      </c>
      <c r="CU90">
        <v>0</v>
      </c>
      <c r="CV90">
        <v>2</v>
      </c>
      <c r="CW90">
        <v>10</v>
      </c>
      <c r="CX90">
        <v>10</v>
      </c>
      <c r="CY90">
        <v>0</v>
      </c>
      <c r="CZ90">
        <v>2</v>
      </c>
      <c r="DA90">
        <v>10</v>
      </c>
      <c r="DC90">
        <f>((16/19)*100)</f>
        <v>84.210526315789465</v>
      </c>
      <c r="DD90">
        <f>((9/19)*100)</f>
        <v>47.368421052631575</v>
      </c>
      <c r="DE90">
        <f>((9/19)*100)</f>
        <v>47.368421052631575</v>
      </c>
      <c r="DF90">
        <f>((16/18)*100)</f>
        <v>88.888888888888886</v>
      </c>
      <c r="DG90">
        <f>((10/18)*100)</f>
        <v>55.555555555555557</v>
      </c>
      <c r="DH90">
        <f>((10/18)*100)</f>
        <v>55.555555555555557</v>
      </c>
      <c r="DI90">
        <f>((9/16)*100)</f>
        <v>56.25</v>
      </c>
      <c r="DJ90">
        <f>((10/16)*100)</f>
        <v>62.5</v>
      </c>
      <c r="DK90">
        <f>((16/16)*100)</f>
        <v>100</v>
      </c>
      <c r="DL90">
        <f>((9/16)*100)</f>
        <v>56.25</v>
      </c>
      <c r="DM90">
        <f>((10/16)*100)</f>
        <v>62.5</v>
      </c>
      <c r="DN90">
        <f>((16/16)*100)</f>
        <v>100</v>
      </c>
      <c r="DP90">
        <f>((7/10)*100)</f>
        <v>70</v>
      </c>
      <c r="DQ90">
        <f>((0/10)*100)</f>
        <v>0</v>
      </c>
      <c r="DR90">
        <f>((0/10)*100)</f>
        <v>0</v>
      </c>
      <c r="DS90">
        <f>((7/10)*100)</f>
        <v>70</v>
      </c>
      <c r="DT90">
        <f>((2/10)*100)</f>
        <v>20</v>
      </c>
      <c r="DU90">
        <f>((2/10)*100)</f>
        <v>20</v>
      </c>
      <c r="DV90">
        <f>((0/10)*100)</f>
        <v>0</v>
      </c>
      <c r="DW90">
        <f>((2/10)*100)</f>
        <v>20</v>
      </c>
      <c r="DX90">
        <f>((10/10)*100)</f>
        <v>100</v>
      </c>
      <c r="DY90">
        <f>((0/10)*100)</f>
        <v>0</v>
      </c>
      <c r="DZ90">
        <f>((2/10)*100)</f>
        <v>20</v>
      </c>
      <c r="EA90">
        <f>((10/10)*100)</f>
        <v>100</v>
      </c>
    </row>
    <row r="91" spans="1:131" x14ac:dyDescent="0.25">
      <c r="A91">
        <v>220.91349099999999</v>
      </c>
      <c r="B91">
        <v>6.9303030000000003</v>
      </c>
      <c r="C91">
        <v>218.536472</v>
      </c>
      <c r="D91">
        <v>8.0331019999999995</v>
      </c>
      <c r="E91">
        <v>219.14251200000001</v>
      </c>
      <c r="F91">
        <v>6.2384510000000004</v>
      </c>
      <c r="G91">
        <v>218.802581</v>
      </c>
      <c r="H91">
        <v>9.5441459999999996</v>
      </c>
      <c r="K91">
        <f>(14/200)</f>
        <v>7.0000000000000007E-2</v>
      </c>
      <c r="L91">
        <f>(10/200)</f>
        <v>0.05</v>
      </c>
      <c r="M91">
        <f>(11/200)</f>
        <v>5.5E-2</v>
      </c>
      <c r="N91">
        <f>(12/200)</f>
        <v>0.06</v>
      </c>
      <c r="P91">
        <f>(7/200)</f>
        <v>3.5000000000000003E-2</v>
      </c>
      <c r="Q91">
        <f>(7/200)</f>
        <v>3.5000000000000003E-2</v>
      </c>
      <c r="R91">
        <f>(7/200)</f>
        <v>3.5000000000000003E-2</v>
      </c>
      <c r="S91">
        <f>(8/200)</f>
        <v>0.04</v>
      </c>
      <c r="U91">
        <f>0.07+0.035</f>
        <v>0.10500000000000001</v>
      </c>
      <c r="V91">
        <f>0.05+0.035</f>
        <v>8.5000000000000006E-2</v>
      </c>
      <c r="W91">
        <f>0.055+0.035</f>
        <v>0.09</v>
      </c>
      <c r="X91">
        <f>0.06+0.04</f>
        <v>0.1</v>
      </c>
      <c r="Z91">
        <f>SQRT((ABS($A$92-$A$91)^2+(ABS($B$92-$B$91)^2)))</f>
        <v>26.054124581361719</v>
      </c>
      <c r="AA91">
        <f>SQRT((ABS($C$92-$C$91)^2+(ABS($D$92-$D$91)^2)))</f>
        <v>22.002572528572376</v>
      </c>
      <c r="AB91">
        <f>SQRT((ABS($E$92-$E$91)^2+(ABS($F$92-$F$91)^2)))</f>
        <v>25.306202118143489</v>
      </c>
      <c r="AC91">
        <f>SQRT((ABS($G$92-$G$91)^2+(ABS($H$92-$H$91)^2)))</f>
        <v>25.911391961848164</v>
      </c>
      <c r="AJ91">
        <f>1/0.105</f>
        <v>9.5238095238095237</v>
      </c>
      <c r="AK91">
        <f>1/0.085</f>
        <v>11.76470588235294</v>
      </c>
      <c r="AL91">
        <f>1/0.09</f>
        <v>11.111111111111111</v>
      </c>
      <c r="AM91">
        <f>1/0.1</f>
        <v>10</v>
      </c>
      <c r="AO91">
        <f t="shared" si="36"/>
        <v>248.13451982249254</v>
      </c>
      <c r="AP91">
        <f t="shared" si="37"/>
        <v>258.85379445379266</v>
      </c>
      <c r="AQ91">
        <f t="shared" si="38"/>
        <v>281.18002353492767</v>
      </c>
      <c r="AR91">
        <f t="shared" si="39"/>
        <v>259.11391961848165</v>
      </c>
      <c r="AV91">
        <f>((0.07/0.105)*100)</f>
        <v>66.666666666666671</v>
      </c>
      <c r="AW91">
        <f>((0.05/0.085)*100)</f>
        <v>58.82352941176471</v>
      </c>
      <c r="AX91">
        <f>((0.055/0.09)*100)</f>
        <v>61.111111111111114</v>
      </c>
      <c r="AY91">
        <f>((0.06/0.1)*100)</f>
        <v>60</v>
      </c>
      <c r="BA91">
        <f>((0.035/0.105)*100)</f>
        <v>33.333333333333336</v>
      </c>
      <c r="BB91">
        <f>((0.035/0.085)*100)</f>
        <v>41.176470588235297</v>
      </c>
      <c r="BC91">
        <f>((0.035/0.09)*100)</f>
        <v>38.888888888888893</v>
      </c>
      <c r="BD91">
        <f>((0.04/0.1)*100)</f>
        <v>40</v>
      </c>
      <c r="BF91">
        <f>ABS($B$91-$D$91)</f>
        <v>1.1027989999999992</v>
      </c>
      <c r="BG91">
        <f>ABS($F$91-$H$91)</f>
        <v>3.3056949999999992</v>
      </c>
      <c r="BL91">
        <f>SQRT((ABS($A$91-$E$91)^2+(ABS($B$91-$F$91)^2)))</f>
        <v>1.9013221211422695</v>
      </c>
      <c r="BM91">
        <f>SQRT((ABS($C$91-$G$91)^2+(ABS($D$91-$H$91)^2)))</f>
        <v>1.5342972234273906</v>
      </c>
      <c r="BO91">
        <f>SQRT((ABS($A$91-$G$91)^2+(ABS($B$91-$H$91)^2)))</f>
        <v>3.3597791976183426</v>
      </c>
      <c r="BP91">
        <f>SQRT((ABS($C$91-$E$91)^2+(ABS($D$91-$F$91)^2)))</f>
        <v>1.894216643734556</v>
      </c>
      <c r="BS91">
        <f>DEGREES(ACOS((2.89685130407378^2+35.4970322701055^2-34.7334450926129^2)/(2*2.89685130407378*35.4970322701055)))</f>
        <v>72.448606440393149</v>
      </c>
      <c r="BU91">
        <v>14</v>
      </c>
      <c r="BV91">
        <v>10</v>
      </c>
      <c r="BW91">
        <v>7</v>
      </c>
      <c r="BX91">
        <v>6</v>
      </c>
      <c r="BY91">
        <v>10</v>
      </c>
      <c r="BZ91">
        <v>10</v>
      </c>
      <c r="CA91">
        <v>4</v>
      </c>
      <c r="CB91">
        <v>3</v>
      </c>
      <c r="CC91">
        <v>11</v>
      </c>
      <c r="CD91">
        <v>6</v>
      </c>
      <c r="CE91">
        <v>4</v>
      </c>
      <c r="CF91">
        <v>10</v>
      </c>
      <c r="CG91">
        <v>12</v>
      </c>
      <c r="CH91">
        <v>6</v>
      </c>
      <c r="CI91">
        <v>5</v>
      </c>
      <c r="CJ91">
        <v>10</v>
      </c>
      <c r="CL91">
        <v>7</v>
      </c>
      <c r="CM91">
        <v>5</v>
      </c>
      <c r="CN91">
        <v>0</v>
      </c>
      <c r="CO91">
        <v>0</v>
      </c>
      <c r="CP91">
        <v>7</v>
      </c>
      <c r="CQ91">
        <v>5</v>
      </c>
      <c r="CR91">
        <v>1</v>
      </c>
      <c r="CS91">
        <v>1</v>
      </c>
      <c r="CT91">
        <v>7</v>
      </c>
      <c r="CU91">
        <v>0</v>
      </c>
      <c r="CV91">
        <v>1</v>
      </c>
      <c r="CW91">
        <v>7</v>
      </c>
      <c r="CX91">
        <v>8</v>
      </c>
      <c r="CY91">
        <v>0</v>
      </c>
      <c r="CZ91">
        <v>1</v>
      </c>
      <c r="DA91">
        <v>7</v>
      </c>
      <c r="DC91">
        <f>((10/14)*100)</f>
        <v>71.428571428571431</v>
      </c>
      <c r="DD91">
        <f>((7/14)*100)</f>
        <v>50</v>
      </c>
      <c r="DE91">
        <f>((6/14)*100)</f>
        <v>42.857142857142854</v>
      </c>
      <c r="DF91">
        <f>((10/10)*100)</f>
        <v>100</v>
      </c>
      <c r="DG91">
        <f>((4/10)*100)</f>
        <v>40</v>
      </c>
      <c r="DH91">
        <f>((3/10)*100)</f>
        <v>30</v>
      </c>
      <c r="DI91">
        <f>((6/11)*100)</f>
        <v>54.54545454545454</v>
      </c>
      <c r="DJ91">
        <f>((4/11)*100)</f>
        <v>36.363636363636367</v>
      </c>
      <c r="DK91">
        <f>((10/11)*100)</f>
        <v>90.909090909090907</v>
      </c>
      <c r="DL91">
        <f>((6/12)*100)</f>
        <v>50</v>
      </c>
      <c r="DM91">
        <f>((5/12)*100)</f>
        <v>41.666666666666671</v>
      </c>
      <c r="DN91">
        <f>((10/12)*100)</f>
        <v>83.333333333333343</v>
      </c>
      <c r="DP91">
        <f>((5/7)*100)</f>
        <v>71.428571428571431</v>
      </c>
      <c r="DQ91">
        <f>((0/7)*100)</f>
        <v>0</v>
      </c>
      <c r="DR91">
        <f>((0/7)*100)</f>
        <v>0</v>
      </c>
      <c r="DS91">
        <f>((5/7)*100)</f>
        <v>71.428571428571431</v>
      </c>
      <c r="DT91">
        <f>((1/7)*100)</f>
        <v>14.285714285714285</v>
      </c>
      <c r="DU91">
        <f>((1/7)*100)</f>
        <v>14.285714285714285</v>
      </c>
      <c r="DV91">
        <f>((0/7)*100)</f>
        <v>0</v>
      </c>
      <c r="DW91">
        <f>((1/7)*100)</f>
        <v>14.285714285714285</v>
      </c>
      <c r="DX91">
        <f>((7/7)*100)</f>
        <v>100</v>
      </c>
      <c r="DY91">
        <f>((0/8)*100)</f>
        <v>0</v>
      </c>
      <c r="DZ91">
        <f>((1/8)*100)</f>
        <v>12.5</v>
      </c>
      <c r="EA91">
        <f>((7/8)*100)</f>
        <v>87.5</v>
      </c>
    </row>
    <row r="92" spans="1:131" x14ac:dyDescent="0.25">
      <c r="A92">
        <v>194.85938999999999</v>
      </c>
      <c r="B92">
        <v>6.965357</v>
      </c>
      <c r="C92">
        <v>196.53408400000001</v>
      </c>
      <c r="D92">
        <v>8.1232140000000008</v>
      </c>
      <c r="E92">
        <v>193.84448900000001</v>
      </c>
      <c r="F92">
        <v>5.5951019999999998</v>
      </c>
      <c r="G92">
        <v>192.89132599999999</v>
      </c>
      <c r="H92">
        <v>9.4598980000000008</v>
      </c>
      <c r="K92">
        <f>(17/200)</f>
        <v>8.5000000000000006E-2</v>
      </c>
      <c r="L92">
        <f>(15/200)</f>
        <v>7.4999999999999997E-2</v>
      </c>
      <c r="M92">
        <f>(15/200)</f>
        <v>7.4999999999999997E-2</v>
      </c>
      <c r="N92">
        <f>(16/200)</f>
        <v>0.08</v>
      </c>
      <c r="P92">
        <f>(6/200)</f>
        <v>0.03</v>
      </c>
      <c r="Q92">
        <f>(7/200)</f>
        <v>3.5000000000000003E-2</v>
      </c>
      <c r="R92">
        <f>(8/200)</f>
        <v>0.04</v>
      </c>
      <c r="S92">
        <f>(6/200)</f>
        <v>0.03</v>
      </c>
      <c r="U92">
        <f>0.085+0.03</f>
        <v>0.115</v>
      </c>
      <c r="V92">
        <f>0.075+0.035</f>
        <v>0.11</v>
      </c>
      <c r="W92">
        <f>0.075+0.04</f>
        <v>0.11499999999999999</v>
      </c>
      <c r="X92">
        <f>0.08+0.03</f>
        <v>0.11</v>
      </c>
      <c r="Z92">
        <f>SQRT((ABS($A$93-$A$92)^2+(ABS($B$93-$B$92)^2)))</f>
        <v>34.314429698604883</v>
      </c>
      <c r="AA92">
        <f>SQRT((ABS($C$93-$C$92)^2+(ABS($D$93-$D$92)^2)))</f>
        <v>32.327097130865702</v>
      </c>
      <c r="AB92">
        <f>SQRT((ABS($E$93-$E$92)^2+(ABS($F$93-$F$92)^2)))</f>
        <v>34.040134017985771</v>
      </c>
      <c r="AC92">
        <f>SQRT((ABS($G$93-$G$92)^2+(ABS($H$93-$H$92)^2)))</f>
        <v>33.488822867200838</v>
      </c>
      <c r="AJ92">
        <f>1/0.115</f>
        <v>8.695652173913043</v>
      </c>
      <c r="AK92">
        <f>1/0.11</f>
        <v>9.0909090909090917</v>
      </c>
      <c r="AL92">
        <f>1/0.115</f>
        <v>8.695652173913043</v>
      </c>
      <c r="AM92">
        <f>1/0.11</f>
        <v>9.0909090909090917</v>
      </c>
      <c r="AO92">
        <f t="shared" si="36"/>
        <v>298.38634520525983</v>
      </c>
      <c r="AP92">
        <f t="shared" si="37"/>
        <v>293.88270118968819</v>
      </c>
      <c r="AQ92">
        <f t="shared" si="38"/>
        <v>296.00116537378932</v>
      </c>
      <c r="AR92">
        <f t="shared" si="39"/>
        <v>304.44384424728037</v>
      </c>
      <c r="AV92">
        <f>((0.085/0.115)*100)</f>
        <v>73.913043478260875</v>
      </c>
      <c r="AW92">
        <f>((0.075/0.11)*100)</f>
        <v>68.181818181818173</v>
      </c>
      <c r="AX92">
        <f>((0.075/0.115)*100)</f>
        <v>65.217391304347814</v>
      </c>
      <c r="AY92">
        <f>((0.08/0.11)*100)</f>
        <v>72.727272727272734</v>
      </c>
      <c r="BA92">
        <f>((0.03/0.115)*100)</f>
        <v>26.086956521739129</v>
      </c>
      <c r="BB92">
        <f>((0.035/0.11)*100)</f>
        <v>31.818181818181824</v>
      </c>
      <c r="BC92">
        <f>((0.04/0.115)*100)</f>
        <v>34.782608695652172</v>
      </c>
      <c r="BD92">
        <f>((0.03/0.11)*100)</f>
        <v>27.27272727272727</v>
      </c>
      <c r="BF92">
        <f>ABS($B$92-$D$92)</f>
        <v>1.1578570000000008</v>
      </c>
      <c r="BG92">
        <f>ABS($F$92-$H$92)</f>
        <v>3.864796000000001</v>
      </c>
      <c r="BL92">
        <f>SQRT((ABS($A$92-$E$92)^2+(ABS($B$92-$F$92)^2)))</f>
        <v>1.7051753003213368</v>
      </c>
      <c r="BM92">
        <f>SQRT((ABS($C$92-$G$92)^2+(ABS($D$92-$H$92)^2)))</f>
        <v>3.8802590071308525</v>
      </c>
      <c r="BO92">
        <f>SQRT((ABS($A$92-$G$92)^2+(ABS($B$92-$H$92)^2)))</f>
        <v>3.1774220224542091</v>
      </c>
      <c r="BP92">
        <f>SQRT((ABS($C$92-$E$92)^2+(ABS($D$92-$F$92)^2)))</f>
        <v>3.6912425480546505</v>
      </c>
      <c r="BR92">
        <f>DEGREES(ACOS((17.5399450675848^2+20.9235989072733^2-4.97844190247521^2)/(2*17.5399450675848*20.9235989072733)))</f>
        <v>10.93853419338804</v>
      </c>
      <c r="BS92">
        <f>DEGREES(ACOS((3.39652647654188^2+29.7760819556771^2-29.9650003097976^2)/(2*3.39652647654188*29.7760819556771)))</f>
        <v>89.929126076930928</v>
      </c>
      <c r="BU92">
        <v>17</v>
      </c>
      <c r="BV92">
        <v>14</v>
      </c>
      <c r="BW92">
        <v>10</v>
      </c>
      <c r="BX92">
        <v>11</v>
      </c>
      <c r="BY92">
        <v>15</v>
      </c>
      <c r="BZ92">
        <v>14</v>
      </c>
      <c r="CA92">
        <v>7</v>
      </c>
      <c r="CB92">
        <v>9</v>
      </c>
      <c r="CC92">
        <v>15</v>
      </c>
      <c r="CD92">
        <v>10</v>
      </c>
      <c r="CE92">
        <v>8</v>
      </c>
      <c r="CF92">
        <v>15</v>
      </c>
      <c r="CG92">
        <v>16</v>
      </c>
      <c r="CH92">
        <v>11</v>
      </c>
      <c r="CI92">
        <v>9</v>
      </c>
      <c r="CJ92">
        <v>15</v>
      </c>
      <c r="CL92">
        <v>6</v>
      </c>
      <c r="CM92">
        <v>5</v>
      </c>
      <c r="CN92">
        <v>1</v>
      </c>
      <c r="CO92">
        <v>0</v>
      </c>
      <c r="CP92">
        <v>7</v>
      </c>
      <c r="CQ92">
        <v>5</v>
      </c>
      <c r="CR92">
        <v>0</v>
      </c>
      <c r="CS92">
        <v>0</v>
      </c>
      <c r="CT92">
        <v>8</v>
      </c>
      <c r="CU92">
        <v>1</v>
      </c>
      <c r="CV92">
        <v>0</v>
      </c>
      <c r="CW92">
        <v>6</v>
      </c>
      <c r="CX92">
        <v>6</v>
      </c>
      <c r="CY92">
        <v>0</v>
      </c>
      <c r="CZ92">
        <v>0</v>
      </c>
      <c r="DA92">
        <v>6</v>
      </c>
      <c r="DC92">
        <f>((14/17)*100)</f>
        <v>82.35294117647058</v>
      </c>
      <c r="DD92">
        <f>((10/17)*100)</f>
        <v>58.82352941176471</v>
      </c>
      <c r="DE92">
        <f>((11/17)*100)</f>
        <v>64.705882352941174</v>
      </c>
      <c r="DF92">
        <f>((14/15)*100)</f>
        <v>93.333333333333329</v>
      </c>
      <c r="DG92">
        <f>((7/15)*100)</f>
        <v>46.666666666666664</v>
      </c>
      <c r="DH92">
        <f>((9/15)*100)</f>
        <v>60</v>
      </c>
      <c r="DI92">
        <f>((10/15)*100)</f>
        <v>66.666666666666657</v>
      </c>
      <c r="DJ92">
        <f>((8/15)*100)</f>
        <v>53.333333333333336</v>
      </c>
      <c r="DK92">
        <f>((15/15)*100)</f>
        <v>100</v>
      </c>
      <c r="DL92">
        <f>((11/16)*100)</f>
        <v>68.75</v>
      </c>
      <c r="DM92">
        <f>((9/16)*100)</f>
        <v>56.25</v>
      </c>
      <c r="DN92">
        <f>((15/16)*100)</f>
        <v>93.75</v>
      </c>
      <c r="DP92">
        <f>((5/6)*100)</f>
        <v>83.333333333333343</v>
      </c>
      <c r="DQ92">
        <f>((1/6)*100)</f>
        <v>16.666666666666664</v>
      </c>
      <c r="DR92">
        <f>((0/6)*100)</f>
        <v>0</v>
      </c>
      <c r="DS92">
        <f>((5/7)*100)</f>
        <v>71.428571428571431</v>
      </c>
      <c r="DT92">
        <f>((0/7)*100)</f>
        <v>0</v>
      </c>
      <c r="DU92">
        <f>((0/7)*100)</f>
        <v>0</v>
      </c>
      <c r="DV92">
        <f>((1/8)*100)</f>
        <v>12.5</v>
      </c>
      <c r="DW92">
        <f>((0/8)*100)</f>
        <v>0</v>
      </c>
      <c r="DX92">
        <f>((6/8)*100)</f>
        <v>75</v>
      </c>
      <c r="DY92">
        <f>((0/6)*100)</f>
        <v>0</v>
      </c>
      <c r="DZ92">
        <f>((0/6)*100)</f>
        <v>0</v>
      </c>
      <c r="EA92">
        <f>((6/6)*100)</f>
        <v>100</v>
      </c>
    </row>
    <row r="93" spans="1:131" x14ac:dyDescent="0.25">
      <c r="A93">
        <v>160.55306300000001</v>
      </c>
      <c r="B93">
        <v>6.2196939999999996</v>
      </c>
      <c r="C93">
        <v>164.21444</v>
      </c>
      <c r="D93">
        <v>7.429081</v>
      </c>
      <c r="E93">
        <v>159.80459300000001</v>
      </c>
      <c r="F93">
        <v>5.4678060000000004</v>
      </c>
      <c r="G93">
        <v>159.415053</v>
      </c>
      <c r="H93">
        <v>8.5431629999999998</v>
      </c>
      <c r="K93">
        <f>(12/200)</f>
        <v>0.06</v>
      </c>
      <c r="L93">
        <f>(16/200)</f>
        <v>0.08</v>
      </c>
      <c r="M93">
        <f>(14/200)</f>
        <v>7.0000000000000007E-2</v>
      </c>
      <c r="N93">
        <f>(13/200)</f>
        <v>6.5000000000000002E-2</v>
      </c>
      <c r="P93">
        <f>(5/200)</f>
        <v>2.5000000000000001E-2</v>
      </c>
      <c r="Q93">
        <f>(7/200)</f>
        <v>3.5000000000000003E-2</v>
      </c>
      <c r="R93">
        <f>(7/200)</f>
        <v>3.5000000000000003E-2</v>
      </c>
      <c r="S93">
        <f>(7/200)</f>
        <v>3.5000000000000003E-2</v>
      </c>
      <c r="U93">
        <f>0.06+0.025</f>
        <v>8.4999999999999992E-2</v>
      </c>
      <c r="V93">
        <f>0.08+0.035</f>
        <v>0.115</v>
      </c>
      <c r="W93">
        <f>0.07+0.035</f>
        <v>0.10500000000000001</v>
      </c>
      <c r="X93">
        <f>0.065+0.035</f>
        <v>0.1</v>
      </c>
      <c r="Z93">
        <f>SQRT((ABS($A$94-$A$93)^2+(ABS($B$94-$B$93)^2)))</f>
        <v>34.649100328660339</v>
      </c>
      <c r="AA93">
        <f>SQRT((ABS($C$94-$C$93)^2+(ABS($D$94-$D$93)^2)))</f>
        <v>40.060557572665154</v>
      </c>
      <c r="AB93">
        <f>SQRT((ABS($E$94-$E$93)^2+(ABS($F$94-$F$93)^2)))</f>
        <v>37.607043226557707</v>
      </c>
      <c r="AC93">
        <f>SQRT((ABS($G$94-$G$93)^2+(ABS($H$94-$H$93)^2)))</f>
        <v>37.367508031812086</v>
      </c>
      <c r="AJ93">
        <f>1/0.085</f>
        <v>11.76470588235294</v>
      </c>
      <c r="AK93">
        <f>1/0.115</f>
        <v>8.695652173913043</v>
      </c>
      <c r="AL93">
        <f>1/0.105</f>
        <v>9.5238095238095237</v>
      </c>
      <c r="AM93">
        <f>1/0.1</f>
        <v>10</v>
      </c>
      <c r="AO93">
        <f t="shared" si="36"/>
        <v>407.63647445482758</v>
      </c>
      <c r="AP93">
        <f t="shared" si="37"/>
        <v>348.35267454491435</v>
      </c>
      <c r="AQ93">
        <f t="shared" si="38"/>
        <v>358.16231644340672</v>
      </c>
      <c r="AR93">
        <f t="shared" si="39"/>
        <v>373.67508031812082</v>
      </c>
      <c r="AV93">
        <f>((0.06/0.085)*100)</f>
        <v>70.588235294117638</v>
      </c>
      <c r="AW93">
        <f>((0.08/0.115)*100)</f>
        <v>69.565217391304344</v>
      </c>
      <c r="AX93">
        <f>((0.07/0.105)*100)</f>
        <v>66.666666666666671</v>
      </c>
      <c r="AY93">
        <f>((0.065/0.1)*100)</f>
        <v>65</v>
      </c>
      <c r="BA93">
        <f>((0.025/0.085)*100)</f>
        <v>29.411764705882355</v>
      </c>
      <c r="BB93">
        <f>((0.035/0.115)*100)</f>
        <v>30.434782608695656</v>
      </c>
      <c r="BC93">
        <f>((0.035/0.105)*100)</f>
        <v>33.333333333333336</v>
      </c>
      <c r="BD93">
        <f>((0.035/0.1)*100)</f>
        <v>35</v>
      </c>
      <c r="BF93">
        <f>ABS($B$93-$D$93)</f>
        <v>1.2093870000000004</v>
      </c>
      <c r="BG93">
        <f>ABS($F$93-$H$93)</f>
        <v>3.0753569999999995</v>
      </c>
      <c r="BL93">
        <f>SQRT((ABS($A$93-$E$93)^2+(ABS($B$93-$F$93)^2)))</f>
        <v>1.06091606899132</v>
      </c>
      <c r="BM93">
        <f>SQRT((ABS($C$93-$G$93)^2+(ABS($D$93-$H$93)^2)))</f>
        <v>4.9269964764035459</v>
      </c>
      <c r="BO93">
        <f>SQRT((ABS($A$93-$G$93)^2+(ABS($B$93-$H$93)^2)))</f>
        <v>2.587194417522777</v>
      </c>
      <c r="BP93">
        <f>SQRT((ABS($C$93-$E$93)^2+(ABS($D$93-$F$93)^2)))</f>
        <v>4.8263184922913931</v>
      </c>
      <c r="BR93">
        <f>DEGREES(ACOS((21.5246901160757^2+22.951529934021^2-3.4643322487488^2)/(2*21.5246901160757*22.951529934021)))</f>
        <v>8.1445771550903689</v>
      </c>
      <c r="BS93">
        <f>DEGREES(ACOS((24.675363802183^2+24.4253406767717^2-2.93623506708302^2)/(2*24.675363802183*24.4253406767717)))</f>
        <v>6.8318522475184142</v>
      </c>
      <c r="BU93">
        <v>12</v>
      </c>
      <c r="BV93">
        <v>12</v>
      </c>
      <c r="BW93">
        <v>5</v>
      </c>
      <c r="BX93">
        <v>5</v>
      </c>
      <c r="BY93">
        <v>16</v>
      </c>
      <c r="BZ93">
        <v>12</v>
      </c>
      <c r="CA93">
        <v>9</v>
      </c>
      <c r="CB93">
        <v>9</v>
      </c>
      <c r="CC93">
        <v>14</v>
      </c>
      <c r="CD93">
        <v>6</v>
      </c>
      <c r="CE93">
        <v>8</v>
      </c>
      <c r="CF93">
        <v>13</v>
      </c>
      <c r="CG93">
        <v>13</v>
      </c>
      <c r="CH93">
        <v>5</v>
      </c>
      <c r="CI93">
        <v>7</v>
      </c>
      <c r="CJ93">
        <v>13</v>
      </c>
      <c r="CL93">
        <v>5</v>
      </c>
      <c r="CM93">
        <v>4</v>
      </c>
      <c r="CN93">
        <v>0</v>
      </c>
      <c r="CO93">
        <v>0</v>
      </c>
      <c r="CP93">
        <v>7</v>
      </c>
      <c r="CQ93">
        <v>4</v>
      </c>
      <c r="CR93">
        <v>0</v>
      </c>
      <c r="CS93">
        <v>0</v>
      </c>
      <c r="CT93">
        <v>7</v>
      </c>
      <c r="CU93">
        <v>0</v>
      </c>
      <c r="CV93">
        <v>0</v>
      </c>
      <c r="CW93">
        <v>6</v>
      </c>
      <c r="CX93">
        <v>7</v>
      </c>
      <c r="CY93">
        <v>0</v>
      </c>
      <c r="CZ93">
        <v>0</v>
      </c>
      <c r="DA93">
        <v>6</v>
      </c>
      <c r="DC93">
        <f>((12/12)*100)</f>
        <v>100</v>
      </c>
      <c r="DD93">
        <f>((5/12)*100)</f>
        <v>41.666666666666671</v>
      </c>
      <c r="DE93">
        <f>((5/12)*100)</f>
        <v>41.666666666666671</v>
      </c>
      <c r="DF93">
        <f>((12/16)*100)</f>
        <v>75</v>
      </c>
      <c r="DG93">
        <f>((9/16)*100)</f>
        <v>56.25</v>
      </c>
      <c r="DH93">
        <f>((9/16)*100)</f>
        <v>56.25</v>
      </c>
      <c r="DI93">
        <f>((6/14)*100)</f>
        <v>42.857142857142854</v>
      </c>
      <c r="DJ93">
        <f>((8/14)*100)</f>
        <v>57.142857142857139</v>
      </c>
      <c r="DK93">
        <f>((13/14)*100)</f>
        <v>92.857142857142861</v>
      </c>
      <c r="DL93">
        <f>((5/13)*100)</f>
        <v>38.461538461538467</v>
      </c>
      <c r="DM93">
        <f>((7/13)*100)</f>
        <v>53.846153846153847</v>
      </c>
      <c r="DN93">
        <f>((13/13)*100)</f>
        <v>100</v>
      </c>
      <c r="DP93">
        <f>((4/5)*100)</f>
        <v>80</v>
      </c>
      <c r="DQ93">
        <f>((0/5)*100)</f>
        <v>0</v>
      </c>
      <c r="DR93">
        <f>((0/5)*100)</f>
        <v>0</v>
      </c>
      <c r="DS93">
        <f>((4/7)*100)</f>
        <v>57.142857142857139</v>
      </c>
      <c r="DT93">
        <f>((0/7)*100)</f>
        <v>0</v>
      </c>
      <c r="DU93">
        <f>((0/7)*100)</f>
        <v>0</v>
      </c>
      <c r="DV93">
        <f t="shared" ref="DV93:DW95" si="40">((0/7)*100)</f>
        <v>0</v>
      </c>
      <c r="DW93">
        <f t="shared" si="40"/>
        <v>0</v>
      </c>
      <c r="DX93">
        <f>((6/7)*100)</f>
        <v>85.714285714285708</v>
      </c>
      <c r="DY93">
        <f>((0/7)*100)</f>
        <v>0</v>
      </c>
      <c r="DZ93">
        <f>((0/7)*100)</f>
        <v>0</v>
      </c>
      <c r="EA93">
        <f>((6/7)*100)</f>
        <v>85.714285714285708</v>
      </c>
    </row>
    <row r="94" spans="1:131" x14ac:dyDescent="0.25">
      <c r="A94">
        <v>125.96265600000001</v>
      </c>
      <c r="B94">
        <v>4.2037829999999996</v>
      </c>
      <c r="C94">
        <v>124.20894800000001</v>
      </c>
      <c r="D94">
        <v>5.3293470000000003</v>
      </c>
      <c r="E94">
        <v>122.26639700000001</v>
      </c>
      <c r="F94">
        <v>3.1932640000000001</v>
      </c>
      <c r="G94">
        <v>122.105574</v>
      </c>
      <c r="H94">
        <v>6.4614729999999998</v>
      </c>
      <c r="K94">
        <f>(17/200)</f>
        <v>8.5000000000000006E-2</v>
      </c>
      <c r="L94">
        <f>(14/200)</f>
        <v>7.0000000000000007E-2</v>
      </c>
      <c r="M94">
        <f>(16/200)</f>
        <v>0.08</v>
      </c>
      <c r="N94">
        <f>(16/200)</f>
        <v>0.08</v>
      </c>
      <c r="P94">
        <f>(8/200)</f>
        <v>0.04</v>
      </c>
      <c r="Q94">
        <f>(6/200)</f>
        <v>0.03</v>
      </c>
      <c r="R94">
        <f>(7/200)</f>
        <v>3.5000000000000003E-2</v>
      </c>
      <c r="S94">
        <f>(7/200)</f>
        <v>3.5000000000000003E-2</v>
      </c>
      <c r="U94">
        <f>0.085+0.04</f>
        <v>0.125</v>
      </c>
      <c r="V94">
        <f>0.07+0.03</f>
        <v>0.1</v>
      </c>
      <c r="W94">
        <f>0.08+0.035</f>
        <v>0.115</v>
      </c>
      <c r="X94">
        <f>0.08+0.035</f>
        <v>0.115</v>
      </c>
      <c r="Z94">
        <f>SQRT((ABS($A$95-$A$94)^2+(ABS($B$95-$B$94)^2)))</f>
        <v>37.874694764719358</v>
      </c>
      <c r="AA94">
        <f>SQRT((ABS($C$95-$C$94)^2+(ABS($D$95-$D$94)^2)))</f>
        <v>33.466928513801946</v>
      </c>
      <c r="AB94">
        <f>SQRT((ABS($E$95-$E$94)^2+(ABS($F$95-$F$94)^2)))</f>
        <v>35.688331830551149</v>
      </c>
      <c r="AC94">
        <f>SQRT((ABS($G$95-$G$94)^2+(ABS($H$95-$H$94)^2)))</f>
        <v>36.176232580445529</v>
      </c>
      <c r="AJ94">
        <f>1/0.125</f>
        <v>8</v>
      </c>
      <c r="AK94">
        <f>1/0.1</f>
        <v>10</v>
      </c>
      <c r="AL94">
        <f>1/0.115</f>
        <v>8.695652173913043</v>
      </c>
      <c r="AM94">
        <f>1/0.115</f>
        <v>8.695652173913043</v>
      </c>
      <c r="AO94">
        <f t="shared" si="36"/>
        <v>302.99755811775486</v>
      </c>
      <c r="AP94">
        <f t="shared" si="37"/>
        <v>334.66928513801946</v>
      </c>
      <c r="AQ94">
        <f t="shared" si="38"/>
        <v>310.33332026566217</v>
      </c>
      <c r="AR94">
        <f t="shared" si="39"/>
        <v>314.57593548213504</v>
      </c>
      <c r="AV94">
        <f>((0.085/0.125)*100)</f>
        <v>68</v>
      </c>
      <c r="AW94">
        <f>((0.07/0.1)*100)</f>
        <v>70</v>
      </c>
      <c r="AX94">
        <f>((0.08/0.115)*100)</f>
        <v>69.565217391304344</v>
      </c>
      <c r="AY94">
        <f>((0.08/0.115)*100)</f>
        <v>69.565217391304344</v>
      </c>
      <c r="BA94">
        <f>((0.04/0.125)*100)</f>
        <v>32</v>
      </c>
      <c r="BB94">
        <f>((0.03/0.1)*100)</f>
        <v>30</v>
      </c>
      <c r="BC94">
        <f>((0.035/0.115)*100)</f>
        <v>30.434782608695656</v>
      </c>
      <c r="BD94">
        <f>((0.035/0.115)*100)</f>
        <v>30.434782608695656</v>
      </c>
      <c r="BF94">
        <f>ABS($B$94-$D$94)</f>
        <v>1.1255640000000007</v>
      </c>
      <c r="BG94">
        <f>ABS($F$94-$H$94)</f>
        <v>3.2682089999999997</v>
      </c>
      <c r="BL94">
        <f>SQRT((ABS($A$94-$E$94)^2+(ABS($B$94-$F$94)^2)))</f>
        <v>3.8319028229382308</v>
      </c>
      <c r="BM94">
        <f>SQRT((ABS($C$94-$G$94)^2+(ABS($D$94-$H$94)^2)))</f>
        <v>2.3887007899173995</v>
      </c>
      <c r="BO94">
        <f>SQRT((ABS($A$94-$G$94)^2+(ABS($B$94-$H$94)^2)))</f>
        <v>4.469255608132527</v>
      </c>
      <c r="BP94">
        <f>SQRT((ABS($C$94-$E$94)^2+(ABS($D$94-$F$94)^2)))</f>
        <v>2.887274661422079</v>
      </c>
      <c r="BR94">
        <f>DEGREES(ACOS((23.3101015189413^2+24.5727658162864^2-3.68334406696144^2)/(2*23.3101015189413*24.5727658162864)))</f>
        <v>8.2908410511505046</v>
      </c>
      <c r="BU94">
        <v>17</v>
      </c>
      <c r="BV94">
        <v>14</v>
      </c>
      <c r="BW94">
        <v>10</v>
      </c>
      <c r="BX94">
        <v>10</v>
      </c>
      <c r="BY94">
        <v>14</v>
      </c>
      <c r="BZ94">
        <v>14</v>
      </c>
      <c r="CA94">
        <v>7</v>
      </c>
      <c r="CB94">
        <v>7</v>
      </c>
      <c r="CC94">
        <v>16</v>
      </c>
      <c r="CD94">
        <v>9</v>
      </c>
      <c r="CE94">
        <v>9</v>
      </c>
      <c r="CF94">
        <v>16</v>
      </c>
      <c r="CG94">
        <v>16</v>
      </c>
      <c r="CH94">
        <v>9</v>
      </c>
      <c r="CI94">
        <v>9</v>
      </c>
      <c r="CJ94">
        <v>16</v>
      </c>
      <c r="CL94">
        <v>8</v>
      </c>
      <c r="CM94">
        <v>5</v>
      </c>
      <c r="CN94">
        <v>0</v>
      </c>
      <c r="CO94">
        <v>0</v>
      </c>
      <c r="CP94">
        <v>6</v>
      </c>
      <c r="CQ94">
        <v>5</v>
      </c>
      <c r="CR94">
        <v>0</v>
      </c>
      <c r="CS94">
        <v>0</v>
      </c>
      <c r="CT94">
        <v>7</v>
      </c>
      <c r="CU94">
        <v>0</v>
      </c>
      <c r="CV94">
        <v>0</v>
      </c>
      <c r="CW94">
        <v>7</v>
      </c>
      <c r="CX94">
        <v>7</v>
      </c>
      <c r="CY94">
        <v>0</v>
      </c>
      <c r="CZ94">
        <v>0</v>
      </c>
      <c r="DA94">
        <v>7</v>
      </c>
      <c r="DC94">
        <f>((14/17)*100)</f>
        <v>82.35294117647058</v>
      </c>
      <c r="DD94">
        <f>((10/17)*100)</f>
        <v>58.82352941176471</v>
      </c>
      <c r="DE94">
        <f>((10/17)*100)</f>
        <v>58.82352941176471</v>
      </c>
      <c r="DF94">
        <f>((14/14)*100)</f>
        <v>100</v>
      </c>
      <c r="DG94">
        <f>((7/14)*100)</f>
        <v>50</v>
      </c>
      <c r="DH94">
        <f>((7/14)*100)</f>
        <v>50</v>
      </c>
      <c r="DI94">
        <f>((9/16)*100)</f>
        <v>56.25</v>
      </c>
      <c r="DJ94">
        <f>((9/16)*100)</f>
        <v>56.25</v>
      </c>
      <c r="DK94">
        <f>((16/16)*100)</f>
        <v>100</v>
      </c>
      <c r="DL94">
        <f>((9/16)*100)</f>
        <v>56.25</v>
      </c>
      <c r="DM94">
        <f>((9/16)*100)</f>
        <v>56.25</v>
      </c>
      <c r="DN94">
        <f>((16/16)*100)</f>
        <v>100</v>
      </c>
      <c r="DP94">
        <f>((5/8)*100)</f>
        <v>62.5</v>
      </c>
      <c r="DQ94">
        <f>((0/8)*100)</f>
        <v>0</v>
      </c>
      <c r="DR94">
        <f>((0/8)*100)</f>
        <v>0</v>
      </c>
      <c r="DS94">
        <f>((5/6)*100)</f>
        <v>83.333333333333343</v>
      </c>
      <c r="DT94">
        <f>((0/6)*100)</f>
        <v>0</v>
      </c>
      <c r="DU94">
        <f>((0/6)*100)</f>
        <v>0</v>
      </c>
      <c r="DV94">
        <f t="shared" si="40"/>
        <v>0</v>
      </c>
      <c r="DW94">
        <f t="shared" si="40"/>
        <v>0</v>
      </c>
      <c r="DX94">
        <f>((7/7)*100)</f>
        <v>100</v>
      </c>
      <c r="DY94">
        <f>((0/7)*100)</f>
        <v>0</v>
      </c>
      <c r="DZ94">
        <f>((0/7)*100)</f>
        <v>0</v>
      </c>
      <c r="EA94">
        <f>((7/7)*100)</f>
        <v>100</v>
      </c>
    </row>
    <row r="95" spans="1:131" x14ac:dyDescent="0.25">
      <c r="A95">
        <v>88.106274000000013</v>
      </c>
      <c r="B95">
        <v>5.3814270000000004</v>
      </c>
      <c r="C95">
        <v>90.76607700000001</v>
      </c>
      <c r="D95">
        <v>6.5980800000000004</v>
      </c>
      <c r="E95">
        <v>86.628384000000011</v>
      </c>
      <c r="F95">
        <v>5.087745</v>
      </c>
      <c r="G95">
        <v>86.010866000000007</v>
      </c>
      <c r="H95">
        <v>8.8887879999999999</v>
      </c>
      <c r="K95">
        <f>(15/200)</f>
        <v>7.4999999999999997E-2</v>
      </c>
      <c r="L95">
        <f>(14/200)</f>
        <v>7.0000000000000007E-2</v>
      </c>
      <c r="M95">
        <f>(15/200)</f>
        <v>7.4999999999999997E-2</v>
      </c>
      <c r="N95">
        <f>(14/200)</f>
        <v>7.0000000000000007E-2</v>
      </c>
      <c r="P95">
        <f>(7/200)</f>
        <v>3.5000000000000003E-2</v>
      </c>
      <c r="Q95">
        <f>(7/200)</f>
        <v>3.5000000000000003E-2</v>
      </c>
      <c r="R95">
        <f>(7/200)</f>
        <v>3.5000000000000003E-2</v>
      </c>
      <c r="S95">
        <f>(8/200)</f>
        <v>0.04</v>
      </c>
      <c r="U95">
        <f>0.075+0.035</f>
        <v>0.11</v>
      </c>
      <c r="V95">
        <f>0.07+0.035</f>
        <v>0.10500000000000001</v>
      </c>
      <c r="W95">
        <f>0.075+0.035</f>
        <v>0.11</v>
      </c>
      <c r="X95">
        <f>0.07+0.04</f>
        <v>0.11000000000000001</v>
      </c>
      <c r="Z95">
        <f>SQRT((ABS($A$96-$A$95)^2+(ABS($B$96-$B$95)^2)))</f>
        <v>29.405803460731168</v>
      </c>
      <c r="AA95">
        <f>SQRT((ABS($C$96-$C$95)^2+(ABS($D$96-$D$95)^2)))</f>
        <v>28.034810745379197</v>
      </c>
      <c r="AB95">
        <f>SQRT((ABS($E$96-$E$95)^2+(ABS($F$96-$F$95)^2)))</f>
        <v>29.241514244786384</v>
      </c>
      <c r="AC95">
        <f>SQRT((ABS($G$96-$G$95)^2+(ABS($H$96-$H$95)^2)))</f>
        <v>28.124156173452878</v>
      </c>
      <c r="AJ95">
        <f>1/0.11</f>
        <v>9.0909090909090917</v>
      </c>
      <c r="AK95">
        <f>1/0.105</f>
        <v>9.5238095238095237</v>
      </c>
      <c r="AL95">
        <f>1/0.11</f>
        <v>9.0909090909090917</v>
      </c>
      <c r="AM95">
        <f>1/0.11</f>
        <v>9.0909090909090917</v>
      </c>
      <c r="AO95">
        <f t="shared" si="36"/>
        <v>267.325486006647</v>
      </c>
      <c r="AP95">
        <f t="shared" si="37"/>
        <v>266.99819757503997</v>
      </c>
      <c r="AQ95">
        <f t="shared" si="38"/>
        <v>265.83194767987624</v>
      </c>
      <c r="AR95">
        <f t="shared" si="39"/>
        <v>255.67414703138977</v>
      </c>
      <c r="AV95">
        <f>((0.075/0.11)*100)</f>
        <v>68.181818181818173</v>
      </c>
      <c r="AW95">
        <f>((0.07/0.105)*100)</f>
        <v>66.666666666666671</v>
      </c>
      <c r="AX95">
        <f>((0.075/0.11)*100)</f>
        <v>68.181818181818173</v>
      </c>
      <c r="AY95">
        <f>((0.07/0.11)*100)</f>
        <v>63.636363636363647</v>
      </c>
      <c r="BA95">
        <f>((0.035/0.11)*100)</f>
        <v>31.818181818181824</v>
      </c>
      <c r="BB95">
        <f>((0.035/0.105)*100)</f>
        <v>33.333333333333336</v>
      </c>
      <c r="BC95">
        <f>((0.035/0.11)*100)</f>
        <v>31.818181818181824</v>
      </c>
      <c r="BD95">
        <f>((0.04/0.11)*100)</f>
        <v>36.363636363636367</v>
      </c>
      <c r="BF95">
        <f>ABS($B$95-$D$95)</f>
        <v>1.216653</v>
      </c>
      <c r="BG95">
        <f>ABS($F$95-$H$95)</f>
        <v>3.8010429999999999</v>
      </c>
      <c r="BL95">
        <f>SQRT((ABS($A$95-$E$95)^2+(ABS($B$95-$F$95)^2)))</f>
        <v>1.5067873005915622</v>
      </c>
      <c r="BM95">
        <f>SQRT((ABS($C$95-$G$95)^2+(ABS($D$95-$H$95)^2)))</f>
        <v>5.2781980633342114</v>
      </c>
      <c r="BO95">
        <f>SQRT((ABS($A$95-$G$95)^2+(ABS($B$95-$H$95)^2)))</f>
        <v>4.0856230700818479</v>
      </c>
      <c r="BP95">
        <f>SQRT((ABS($C$95-$E$95)^2+(ABS($D$95-$F$95)^2)))</f>
        <v>4.4047264585299724</v>
      </c>
      <c r="BR95">
        <f>DEGREES(ACOS((21.1308053064412^2+21.7134856944789^2-2.89685130407378^2)/(2*21.1308053064412*21.7134856944789)))</f>
        <v>7.5958439457417244</v>
      </c>
      <c r="BU95">
        <v>15</v>
      </c>
      <c r="BV95">
        <v>12</v>
      </c>
      <c r="BW95">
        <v>8</v>
      </c>
      <c r="BX95">
        <v>7</v>
      </c>
      <c r="BY95">
        <v>14</v>
      </c>
      <c r="BZ95">
        <v>12</v>
      </c>
      <c r="CA95">
        <v>7</v>
      </c>
      <c r="CB95">
        <v>6</v>
      </c>
      <c r="CC95">
        <v>15</v>
      </c>
      <c r="CD95">
        <v>8</v>
      </c>
      <c r="CE95">
        <v>7</v>
      </c>
      <c r="CF95">
        <v>14</v>
      </c>
      <c r="CG95">
        <v>14</v>
      </c>
      <c r="CH95">
        <v>7</v>
      </c>
      <c r="CI95">
        <v>6</v>
      </c>
      <c r="CJ95">
        <v>14</v>
      </c>
      <c r="CL95">
        <v>7</v>
      </c>
      <c r="CM95">
        <v>5</v>
      </c>
      <c r="CN95">
        <v>0</v>
      </c>
      <c r="CO95">
        <v>0</v>
      </c>
      <c r="CP95">
        <v>7</v>
      </c>
      <c r="CQ95">
        <v>5</v>
      </c>
      <c r="CR95">
        <v>0</v>
      </c>
      <c r="CS95">
        <v>0</v>
      </c>
      <c r="CT95">
        <v>7</v>
      </c>
      <c r="CU95">
        <v>0</v>
      </c>
      <c r="CV95">
        <v>0</v>
      </c>
      <c r="CW95">
        <v>7</v>
      </c>
      <c r="CX95">
        <v>8</v>
      </c>
      <c r="CY95">
        <v>0</v>
      </c>
      <c r="CZ95">
        <v>0</v>
      </c>
      <c r="DA95">
        <v>7</v>
      </c>
      <c r="DC95">
        <f>((12/15)*100)</f>
        <v>80</v>
      </c>
      <c r="DD95">
        <f>((8/15)*100)</f>
        <v>53.333333333333336</v>
      </c>
      <c r="DE95">
        <f>((7/15)*100)</f>
        <v>46.666666666666664</v>
      </c>
      <c r="DF95">
        <f>((12/14)*100)</f>
        <v>85.714285714285708</v>
      </c>
      <c r="DG95">
        <f>((7/14)*100)</f>
        <v>50</v>
      </c>
      <c r="DH95">
        <f>((6/14)*100)</f>
        <v>42.857142857142854</v>
      </c>
      <c r="DI95">
        <f>((8/15)*100)</f>
        <v>53.333333333333336</v>
      </c>
      <c r="DJ95">
        <f>((7/15)*100)</f>
        <v>46.666666666666664</v>
      </c>
      <c r="DK95">
        <f>((14/15)*100)</f>
        <v>93.333333333333329</v>
      </c>
      <c r="DL95">
        <f>((7/14)*100)</f>
        <v>50</v>
      </c>
      <c r="DM95">
        <f>((6/14)*100)</f>
        <v>42.857142857142854</v>
      </c>
      <c r="DN95">
        <f>((14/14)*100)</f>
        <v>100</v>
      </c>
      <c r="DP95">
        <f>((5/7)*100)</f>
        <v>71.428571428571431</v>
      </c>
      <c r="DQ95">
        <f>((0/7)*100)</f>
        <v>0</v>
      </c>
      <c r="DR95">
        <f>((0/7)*100)</f>
        <v>0</v>
      </c>
      <c r="DS95">
        <f>((5/7)*100)</f>
        <v>71.428571428571431</v>
      </c>
      <c r="DT95">
        <f>((0/7)*100)</f>
        <v>0</v>
      </c>
      <c r="DU95">
        <f>((0/7)*100)</f>
        <v>0</v>
      </c>
      <c r="DV95">
        <f t="shared" si="40"/>
        <v>0</v>
      </c>
      <c r="DW95">
        <f t="shared" si="40"/>
        <v>0</v>
      </c>
      <c r="DX95">
        <f>((7/7)*100)</f>
        <v>100</v>
      </c>
      <c r="DY95">
        <f>((0/8)*100)</f>
        <v>0</v>
      </c>
      <c r="DZ95">
        <f>((0/8)*100)</f>
        <v>0</v>
      </c>
      <c r="EA95">
        <f>((7/8)*100)</f>
        <v>87.5</v>
      </c>
    </row>
    <row r="96" spans="1:131" x14ac:dyDescent="0.25">
      <c r="A96">
        <v>58.710644000000009</v>
      </c>
      <c r="B96">
        <v>6.1548699999999998</v>
      </c>
      <c r="C96">
        <v>62.745579000000014</v>
      </c>
      <c r="D96">
        <v>7.4937950000000004</v>
      </c>
      <c r="E96">
        <v>57.38698200000001</v>
      </c>
      <c r="F96">
        <v>5.1687659999999997</v>
      </c>
      <c r="G96">
        <v>57.888374000000013</v>
      </c>
      <c r="H96">
        <v>8.5828399999999991</v>
      </c>
      <c r="K96">
        <f>(15/200)</f>
        <v>7.4999999999999997E-2</v>
      </c>
      <c r="L96">
        <f>(13/200)</f>
        <v>6.5000000000000002E-2</v>
      </c>
      <c r="N96">
        <f>(15/200)</f>
        <v>7.4999999999999997E-2</v>
      </c>
      <c r="P96">
        <f>(7/200)</f>
        <v>3.5000000000000003E-2</v>
      </c>
      <c r="Q96">
        <f>(8/200)</f>
        <v>0.04</v>
      </c>
      <c r="R96">
        <f>(9/200)</f>
        <v>4.4999999999999998E-2</v>
      </c>
      <c r="S96">
        <f>(8/200)</f>
        <v>0.04</v>
      </c>
      <c r="U96">
        <f>0.075+0.035</f>
        <v>0.11</v>
      </c>
      <c r="V96">
        <f>0.065+0.04</f>
        <v>0.10500000000000001</v>
      </c>
      <c r="X96">
        <f>0.075+0.04</f>
        <v>0.11499999999999999</v>
      </c>
      <c r="Z96">
        <f>SQRT((ABS($A$97-$A$96)^2+(ABS($B$97-$B$96)^2)))</f>
        <v>27.421822029393105</v>
      </c>
      <c r="AA96">
        <f>SQRT((ABS($C$97-$C$96)^2+(ABS($D$97-$D$96)^2)))</f>
        <v>27.408649106765552</v>
      </c>
      <c r="AC96">
        <f>SQRT((ABS($G$97-$G$96)^2+(ABS($H$97-$H$96)^2)))</f>
        <v>26.591196729359886</v>
      </c>
      <c r="AJ96">
        <f>1/0.11</f>
        <v>9.0909090909090917</v>
      </c>
      <c r="AK96">
        <f>1/0.105</f>
        <v>9.5238095238095237</v>
      </c>
      <c r="AM96">
        <f>1/0.115</f>
        <v>8.695652173913043</v>
      </c>
      <c r="AO96">
        <f t="shared" si="36"/>
        <v>249.28929117630096</v>
      </c>
      <c r="AP96">
        <f t="shared" si="37"/>
        <v>261.03475339776713</v>
      </c>
      <c r="AR96">
        <f t="shared" si="39"/>
        <v>231.22779764660771</v>
      </c>
      <c r="AV96">
        <f>((0.075/0.11)*100)</f>
        <v>68.181818181818173</v>
      </c>
      <c r="AW96">
        <f>((0.065/0.105)*100)</f>
        <v>61.904761904761905</v>
      </c>
      <c r="AY96">
        <f>((0.075/0.115)*100)</f>
        <v>65.217391304347814</v>
      </c>
      <c r="BA96">
        <f>((0.035/0.11)*100)</f>
        <v>31.818181818181824</v>
      </c>
      <c r="BB96">
        <f>((0.04/0.105)*100)</f>
        <v>38.095238095238102</v>
      </c>
      <c r="BD96">
        <f>((0.04/0.115)*100)</f>
        <v>34.782608695652172</v>
      </c>
      <c r="BF96">
        <f>ABS($B$96-$D$96)</f>
        <v>1.3389250000000006</v>
      </c>
      <c r="BG96">
        <f>ABS($F$96-$H$96)</f>
        <v>3.4140739999999994</v>
      </c>
      <c r="BL96">
        <f>SQRT((ABS($A$96-$E$96)^2+(ABS($B$96-$F$96)^2)))</f>
        <v>1.6506005540590361</v>
      </c>
      <c r="BM96">
        <f>SQRT((ABS($C$96-$G$96)^2+(ABS($D$96-$H$96)^2)))</f>
        <v>4.9777966435010184</v>
      </c>
      <c r="BO96">
        <f>SQRT((ABS($A$96-$G$96)^2+(ABS($B$96-$H$96)^2)))</f>
        <v>2.5634286168723306</v>
      </c>
      <c r="BP96">
        <f>SQRT((ABS($C$96-$E$96)^2+(ABS($D$96-$F$96)^2)))</f>
        <v>5.8412602800465958</v>
      </c>
      <c r="BR96">
        <f>DEGREES(ACOS((34.7334450926129^2+34.6121534612649^2-3.39652647654188^2)/(2*34.7334450926129*34.6121534612649)))</f>
        <v>5.6113309295673703</v>
      </c>
      <c r="BU96">
        <v>15</v>
      </c>
      <c r="BV96">
        <v>11</v>
      </c>
      <c r="BW96">
        <v>6</v>
      </c>
      <c r="BX96">
        <v>7</v>
      </c>
      <c r="BY96">
        <v>13</v>
      </c>
      <c r="BZ96">
        <v>11</v>
      </c>
      <c r="CA96">
        <v>4</v>
      </c>
      <c r="CB96">
        <v>5</v>
      </c>
      <c r="CG96">
        <v>15</v>
      </c>
      <c r="CH96">
        <v>7</v>
      </c>
      <c r="CI96">
        <v>6</v>
      </c>
      <c r="CJ96">
        <v>14</v>
      </c>
      <c r="CL96">
        <v>7</v>
      </c>
      <c r="CM96">
        <v>5</v>
      </c>
      <c r="CN96">
        <v>0</v>
      </c>
      <c r="CO96">
        <v>0</v>
      </c>
      <c r="CP96">
        <v>8</v>
      </c>
      <c r="CQ96">
        <v>5</v>
      </c>
      <c r="CR96">
        <v>0</v>
      </c>
      <c r="CS96">
        <v>0</v>
      </c>
      <c r="CT96">
        <v>9</v>
      </c>
      <c r="CU96">
        <v>0</v>
      </c>
      <c r="CV96">
        <v>0</v>
      </c>
      <c r="CW96">
        <v>8</v>
      </c>
      <c r="CX96">
        <v>8</v>
      </c>
      <c r="CY96">
        <v>0</v>
      </c>
      <c r="CZ96">
        <v>0</v>
      </c>
      <c r="DA96">
        <v>8</v>
      </c>
      <c r="DC96">
        <f>((11/15)*100)</f>
        <v>73.333333333333329</v>
      </c>
      <c r="DD96">
        <f>((6/15)*100)</f>
        <v>40</v>
      </c>
      <c r="DE96">
        <f>((7/15)*100)</f>
        <v>46.666666666666664</v>
      </c>
      <c r="DF96">
        <f>((11/13)*100)</f>
        <v>84.615384615384613</v>
      </c>
      <c r="DG96">
        <f>((4/13)*100)</f>
        <v>30.76923076923077</v>
      </c>
      <c r="DH96">
        <f>((5/13)*100)</f>
        <v>38.461538461538467</v>
      </c>
      <c r="DL96">
        <f>((7/15)*100)</f>
        <v>46.666666666666664</v>
      </c>
      <c r="DM96">
        <f>((6/15)*100)</f>
        <v>40</v>
      </c>
      <c r="DN96">
        <f>((14/15)*100)</f>
        <v>93.333333333333329</v>
      </c>
      <c r="DP96">
        <f>((5/7)*100)</f>
        <v>71.428571428571431</v>
      </c>
      <c r="DQ96">
        <f>((0/7)*100)</f>
        <v>0</v>
      </c>
      <c r="DR96">
        <f>((0/7)*100)</f>
        <v>0</v>
      </c>
      <c r="DS96">
        <f>((5/8)*100)</f>
        <v>62.5</v>
      </c>
      <c r="DT96">
        <f>((0/8)*100)</f>
        <v>0</v>
      </c>
      <c r="DU96">
        <f>((0/8)*100)</f>
        <v>0</v>
      </c>
      <c r="DV96">
        <f>((0/9)*100)</f>
        <v>0</v>
      </c>
      <c r="DW96">
        <f>((0/9)*100)</f>
        <v>0</v>
      </c>
      <c r="DX96">
        <f>((8/9)*100)</f>
        <v>88.888888888888886</v>
      </c>
      <c r="DY96">
        <f>((0/8)*100)</f>
        <v>0</v>
      </c>
      <c r="DZ96">
        <f>((0/8)*100)</f>
        <v>0</v>
      </c>
      <c r="EA96">
        <f>((8/8)*100)</f>
        <v>100</v>
      </c>
    </row>
    <row r="97" spans="1:131" x14ac:dyDescent="0.25">
      <c r="A97">
        <v>31.288847000000011</v>
      </c>
      <c r="B97">
        <v>6.1919199999999996</v>
      </c>
      <c r="C97">
        <v>35.339149000000013</v>
      </c>
      <c r="D97">
        <v>7.1450250000000004</v>
      </c>
      <c r="G97">
        <v>31.298006000000015</v>
      </c>
      <c r="H97">
        <v>8.3729040000000001</v>
      </c>
      <c r="P97">
        <f>(8/200)</f>
        <v>0.04</v>
      </c>
      <c r="Q97">
        <f>(9/200)</f>
        <v>4.4999999999999998E-2</v>
      </c>
      <c r="BF97">
        <f>ABS($B$97-$D$97)</f>
        <v>0.95310500000000076</v>
      </c>
      <c r="BI97">
        <v>2.8887969999999994</v>
      </c>
      <c r="BJ97">
        <v>3.1493365000000004</v>
      </c>
      <c r="BO97">
        <f>SQRT((ABS($A$97-$G$97)^2+(ABS($B$97-$H$97)^2)))</f>
        <v>2.1810032314366254</v>
      </c>
      <c r="BR97">
        <f>DEGREES(ACOS((29.9650003097976^2+29.968269^2-3.14082859009148^2)/(2*29.9650003097976*29.968269)))</f>
        <v>6.0079684932972635</v>
      </c>
      <c r="CL97">
        <v>8</v>
      </c>
      <c r="CM97">
        <v>5</v>
      </c>
      <c r="CN97">
        <v>0</v>
      </c>
      <c r="CO97">
        <v>0</v>
      </c>
      <c r="CP97">
        <v>9</v>
      </c>
      <c r="CQ97">
        <v>5</v>
      </c>
      <c r="CR97">
        <v>0</v>
      </c>
      <c r="CS97">
        <v>0</v>
      </c>
      <c r="DP97">
        <f>((5/8)*100)</f>
        <v>62.5</v>
      </c>
      <c r="DQ97">
        <f>((0/8)*100)</f>
        <v>0</v>
      </c>
      <c r="DR97">
        <f>((0/8)*100)</f>
        <v>0</v>
      </c>
      <c r="DS97">
        <f>((5/9)*100)</f>
        <v>55.555555555555557</v>
      </c>
      <c r="DT97">
        <f>((0/9)*100)</f>
        <v>0</v>
      </c>
      <c r="DU97">
        <f>((0/9)*100)</f>
        <v>0</v>
      </c>
    </row>
    <row r="98" spans="1:131" x14ac:dyDescent="0.25">
      <c r="A98" t="s">
        <v>22</v>
      </c>
      <c r="B98" t="s">
        <v>22</v>
      </c>
      <c r="C98" t="s">
        <v>22</v>
      </c>
      <c r="D98" t="s">
        <v>22</v>
      </c>
      <c r="E98" t="s">
        <v>22</v>
      </c>
      <c r="F98" t="s">
        <v>22</v>
      </c>
      <c r="G98" t="s">
        <v>22</v>
      </c>
      <c r="H98" t="s">
        <v>22</v>
      </c>
      <c r="BR98" t="e">
        <f>DEGREES(ACOS((3.06114109832036^2+0^2-3.06114109832036^2)/(2*3.06114109832036*0)))</f>
        <v>#DIV/0!</v>
      </c>
    </row>
    <row r="99" spans="1:131" x14ac:dyDescent="0.25">
      <c r="A99">
        <v>61.03856600000001</v>
      </c>
      <c r="B99">
        <v>7.235862</v>
      </c>
      <c r="C99">
        <v>58.653648000000011</v>
      </c>
      <c r="D99">
        <v>6.0144039999999999</v>
      </c>
      <c r="E99">
        <v>57.960792000000012</v>
      </c>
      <c r="F99">
        <v>8.1757050000000007</v>
      </c>
      <c r="G99">
        <v>57.354034000000013</v>
      </c>
      <c r="H99">
        <v>4.8067339999999996</v>
      </c>
      <c r="K99">
        <f>(12/200)</f>
        <v>0.06</v>
      </c>
      <c r="L99">
        <f>(17/200)</f>
        <v>8.5000000000000006E-2</v>
      </c>
      <c r="M99">
        <f>(15/200)</f>
        <v>7.4999999999999997E-2</v>
      </c>
      <c r="N99">
        <f>(16/200)</f>
        <v>0.08</v>
      </c>
      <c r="P99">
        <f>(8/200)</f>
        <v>0.04</v>
      </c>
      <c r="Q99">
        <f>(9/200)</f>
        <v>4.4999999999999998E-2</v>
      </c>
      <c r="R99">
        <f>(10/200)</f>
        <v>0.05</v>
      </c>
      <c r="S99">
        <f>(10/200)</f>
        <v>0.05</v>
      </c>
      <c r="U99">
        <f>0.06+0.04</f>
        <v>0.1</v>
      </c>
      <c r="V99">
        <f>0.085+0.045</f>
        <v>0.13</v>
      </c>
      <c r="W99">
        <f>0.075+0.05</f>
        <v>0.125</v>
      </c>
      <c r="X99">
        <f>0.08+0.05</f>
        <v>0.13</v>
      </c>
      <c r="Z99">
        <f>SQRT((ABS($A$100-$A$99)^2+(ABS($B$100-$B$99)^2)))</f>
        <v>20.053541298832435</v>
      </c>
      <c r="AA99">
        <f>SQRT((ABS($C$100-$C$99)^2+(ABS($D$100-$D$99)^2)))</f>
        <v>24.424271340669968</v>
      </c>
      <c r="AB99">
        <f>SQRT((ABS($E$100-$E$99)^2+(ABS($F$100-$F$99)^2)))</f>
        <v>25.476211186214716</v>
      </c>
      <c r="AC99">
        <f>SQRT((ABS($G$100-$G$99)^2+(ABS($H$100-$H$99)^2)))</f>
        <v>26.012157182887407</v>
      </c>
      <c r="AJ99">
        <f>1/0.1</f>
        <v>10</v>
      </c>
      <c r="AK99">
        <f>1/0.13</f>
        <v>7.6923076923076916</v>
      </c>
      <c r="AL99">
        <f>1/0.125</f>
        <v>8</v>
      </c>
      <c r="AM99">
        <f>1/0.13</f>
        <v>7.6923076923076916</v>
      </c>
      <c r="AO99">
        <f t="shared" ref="AO99:AO104" si="41">$Z99/$U99</f>
        <v>200.53541298832434</v>
      </c>
      <c r="AP99">
        <f t="shared" ref="AP99:AP104" si="42">$AA99/$V99</f>
        <v>187.87901031284591</v>
      </c>
      <c r="AQ99">
        <f t="shared" ref="AQ99:AQ104" si="43">$AB99/$W99</f>
        <v>203.80968948971773</v>
      </c>
      <c r="AR99">
        <f>$AC99/$X99</f>
        <v>200.09351679144157</v>
      </c>
      <c r="AV99">
        <f>((0.06/0.1)*100)</f>
        <v>60</v>
      </c>
      <c r="AW99">
        <f>((0.085/0.13)*100)</f>
        <v>65.384615384615387</v>
      </c>
      <c r="AX99">
        <f>((0.075/0.125)*100)</f>
        <v>60</v>
      </c>
      <c r="AY99">
        <f>((0.08/0.13)*100)</f>
        <v>61.53846153846154</v>
      </c>
      <c r="BA99">
        <f>((0.04/0.1)*100)</f>
        <v>40</v>
      </c>
      <c r="BB99">
        <f>((0.045/0.13)*100)</f>
        <v>34.615384615384613</v>
      </c>
      <c r="BC99">
        <f>((0.05/0.125)*100)</f>
        <v>40</v>
      </c>
      <c r="BD99">
        <f>((0.05/0.13)*100)</f>
        <v>38.461538461538467</v>
      </c>
      <c r="BF99">
        <f>ABS($B$99-$D$99)</f>
        <v>1.2214580000000002</v>
      </c>
      <c r="BG99">
        <f>ABS($F$99-$H$99)</f>
        <v>3.368971000000001</v>
      </c>
      <c r="BL99">
        <f>SQRT((ABS($A$99-$E$99)^2+(ABS($B$99-$F$99)^2)))</f>
        <v>3.2180735945165999</v>
      </c>
      <c r="BM99">
        <f>SQRT((ABS($C$99-$G$99)^2+(ABS($D$99-$H$99)^2)))</f>
        <v>1.7741091786854597</v>
      </c>
      <c r="BO99">
        <f>SQRT((ABS($A$99-$G$99)^2+(ABS($B$99-$H$99)^2)))</f>
        <v>4.4132118575259875</v>
      </c>
      <c r="BP99">
        <f>SQRT((ABS($C$99-$E$99)^2+(ABS($D$99-$F$99)^2)))</f>
        <v>2.2696412600534477</v>
      </c>
      <c r="BU99">
        <v>12</v>
      </c>
      <c r="BV99">
        <v>12</v>
      </c>
      <c r="BW99">
        <v>5</v>
      </c>
      <c r="BX99">
        <v>5</v>
      </c>
      <c r="BY99">
        <v>17</v>
      </c>
      <c r="BZ99">
        <v>12</v>
      </c>
      <c r="CA99">
        <v>9</v>
      </c>
      <c r="CB99">
        <v>9</v>
      </c>
      <c r="CC99">
        <v>15</v>
      </c>
      <c r="CD99">
        <v>6</v>
      </c>
      <c r="CE99">
        <v>9</v>
      </c>
      <c r="CF99">
        <v>15</v>
      </c>
      <c r="CG99">
        <v>16</v>
      </c>
      <c r="CH99">
        <v>7</v>
      </c>
      <c r="CI99">
        <v>10</v>
      </c>
      <c r="CJ99">
        <v>15</v>
      </c>
      <c r="CL99">
        <v>8</v>
      </c>
      <c r="CM99">
        <v>7</v>
      </c>
      <c r="CN99">
        <v>3</v>
      </c>
      <c r="CO99">
        <v>3</v>
      </c>
      <c r="CP99">
        <v>9</v>
      </c>
      <c r="CQ99">
        <v>7</v>
      </c>
      <c r="CR99">
        <v>2</v>
      </c>
      <c r="CS99">
        <v>2</v>
      </c>
      <c r="CT99">
        <v>10</v>
      </c>
      <c r="CU99">
        <v>3</v>
      </c>
      <c r="CV99">
        <v>2</v>
      </c>
      <c r="CW99">
        <v>10</v>
      </c>
      <c r="CX99">
        <v>10</v>
      </c>
      <c r="CY99">
        <v>3</v>
      </c>
      <c r="CZ99">
        <v>2</v>
      </c>
      <c r="DA99">
        <v>10</v>
      </c>
      <c r="DC99">
        <f>((12/12)*100)</f>
        <v>100</v>
      </c>
      <c r="DD99">
        <f>((5/12)*100)</f>
        <v>41.666666666666671</v>
      </c>
      <c r="DE99">
        <f>((5/12)*100)</f>
        <v>41.666666666666671</v>
      </c>
      <c r="DF99">
        <f>((12/17)*100)</f>
        <v>70.588235294117652</v>
      </c>
      <c r="DG99">
        <f>((9/17)*100)</f>
        <v>52.941176470588239</v>
      </c>
      <c r="DH99">
        <f>((9/17)*100)</f>
        <v>52.941176470588239</v>
      </c>
      <c r="DI99">
        <f>((6/15)*100)</f>
        <v>40</v>
      </c>
      <c r="DJ99">
        <f>((9/15)*100)</f>
        <v>60</v>
      </c>
      <c r="DK99">
        <f>((15/15)*100)</f>
        <v>100</v>
      </c>
      <c r="DL99">
        <f>((7/16)*100)</f>
        <v>43.75</v>
      </c>
      <c r="DM99">
        <f>((10/16)*100)</f>
        <v>62.5</v>
      </c>
      <c r="DN99">
        <f>((15/16)*100)</f>
        <v>93.75</v>
      </c>
      <c r="DP99">
        <f>((7/8)*100)</f>
        <v>87.5</v>
      </c>
      <c r="DQ99">
        <f>((3/8)*100)</f>
        <v>37.5</v>
      </c>
      <c r="DR99">
        <f>((3/8)*100)</f>
        <v>37.5</v>
      </c>
      <c r="DS99">
        <f>((7/9)*100)</f>
        <v>77.777777777777786</v>
      </c>
      <c r="DT99">
        <f>((2/9)*100)</f>
        <v>22.222222222222221</v>
      </c>
      <c r="DU99">
        <f>((2/9)*100)</f>
        <v>22.222222222222221</v>
      </c>
      <c r="DV99">
        <f>((3/10)*100)</f>
        <v>30</v>
      </c>
      <c r="DW99">
        <f>((2/10)*100)</f>
        <v>20</v>
      </c>
      <c r="DX99">
        <f>((10/10)*100)</f>
        <v>100</v>
      </c>
      <c r="DY99">
        <f>((3/10)*100)</f>
        <v>30</v>
      </c>
      <c r="DZ99">
        <f>((2/10)*100)</f>
        <v>20</v>
      </c>
      <c r="EA99">
        <f>((10/10)*100)</f>
        <v>100</v>
      </c>
    </row>
    <row r="100" spans="1:131" x14ac:dyDescent="0.25">
      <c r="A100">
        <v>81.091393000000011</v>
      </c>
      <c r="B100">
        <v>7.405119</v>
      </c>
      <c r="C100">
        <v>83.0779</v>
      </c>
      <c r="D100">
        <v>6.0451410000000001</v>
      </c>
      <c r="E100">
        <v>83.427568000000008</v>
      </c>
      <c r="F100">
        <v>8.8689990000000005</v>
      </c>
      <c r="G100">
        <v>83.351063000000011</v>
      </c>
      <c r="H100">
        <v>5.6937540000000002</v>
      </c>
      <c r="K100">
        <f>(14/200)</f>
        <v>7.0000000000000007E-2</v>
      </c>
      <c r="L100">
        <f>(15/200)</f>
        <v>7.4999999999999997E-2</v>
      </c>
      <c r="M100">
        <f>(15/200)</f>
        <v>7.4999999999999997E-2</v>
      </c>
      <c r="N100">
        <f>(15/200)</f>
        <v>7.4999999999999997E-2</v>
      </c>
      <c r="P100">
        <f>(9/200)</f>
        <v>4.4999999999999998E-2</v>
      </c>
      <c r="Q100">
        <f>(6/200)</f>
        <v>0.03</v>
      </c>
      <c r="R100">
        <f>(8/200)</f>
        <v>0.04</v>
      </c>
      <c r="S100">
        <f>(7/200)</f>
        <v>3.5000000000000003E-2</v>
      </c>
      <c r="U100">
        <f>0.07+0.045</f>
        <v>0.115</v>
      </c>
      <c r="V100">
        <f>0.075+0.03</f>
        <v>0.105</v>
      </c>
      <c r="W100">
        <f>0.075+0.04</f>
        <v>0.11499999999999999</v>
      </c>
      <c r="X100">
        <f>0.075+0.035</f>
        <v>0.11</v>
      </c>
      <c r="Z100">
        <f>SQRT((ABS($A$101-$A$100)^2+(ABS($B$101-$B$100)^2)))</f>
        <v>26.461512280032437</v>
      </c>
      <c r="AA100">
        <f>SQRT((ABS($C$101-$C$100)^2+(ABS($D$101-$D$100)^2)))</f>
        <v>26.792975648561193</v>
      </c>
      <c r="AB100">
        <f>SQRT((ABS($E$101-$E$100)^2+(ABS($F$101-$F$100)^2)))</f>
        <v>26.90654453189201</v>
      </c>
      <c r="AC100">
        <f>SQRT((ABS($G$101-$G$100)^2+(ABS($H$101-$H$100)^2)))</f>
        <v>27.02393094577064</v>
      </c>
      <c r="AJ100">
        <f>1/0.115</f>
        <v>8.695652173913043</v>
      </c>
      <c r="AK100">
        <f>1/0.105</f>
        <v>9.5238095238095237</v>
      </c>
      <c r="AL100">
        <f>1/0.115</f>
        <v>8.695652173913043</v>
      </c>
      <c r="AM100">
        <f>1/0.11</f>
        <v>9.0909090909090917</v>
      </c>
      <c r="AO100">
        <f t="shared" si="41"/>
        <v>230.10010678289075</v>
      </c>
      <c r="AP100">
        <f t="shared" si="42"/>
        <v>255.17119665296374</v>
      </c>
      <c r="AQ100">
        <f t="shared" si="43"/>
        <v>233.96995245123489</v>
      </c>
      <c r="AR100">
        <f>$AC100/$X100</f>
        <v>245.67209950700581</v>
      </c>
      <c r="AV100">
        <f>((0.07/0.115)*100)</f>
        <v>60.869565217391312</v>
      </c>
      <c r="AW100">
        <f>((0.075/0.105)*100)</f>
        <v>71.428571428571431</v>
      </c>
      <c r="AX100">
        <f>((0.075/0.115)*100)</f>
        <v>65.217391304347814</v>
      </c>
      <c r="AY100">
        <f>((0.075/0.11)*100)</f>
        <v>68.181818181818173</v>
      </c>
      <c r="BA100">
        <f>((0.045/0.115)*100)</f>
        <v>39.130434782608688</v>
      </c>
      <c r="BB100">
        <f>((0.03/0.105)*100)</f>
        <v>28.571428571428569</v>
      </c>
      <c r="BC100">
        <f>((0.04/0.115)*100)</f>
        <v>34.782608695652172</v>
      </c>
      <c r="BD100">
        <f>((0.035/0.11)*100)</f>
        <v>31.818181818181824</v>
      </c>
      <c r="BF100">
        <f>ABS($B$100-$D$100)</f>
        <v>1.3599779999999999</v>
      </c>
      <c r="BG100">
        <f>ABS($F$100-$H$100)</f>
        <v>3.1752450000000003</v>
      </c>
      <c r="BL100">
        <f>SQRT((ABS($A$100-$E$100)^2+(ABS($B$100-$F$100)^2)))</f>
        <v>2.756929140370675</v>
      </c>
      <c r="BM100">
        <f>SQRT((ABS($C$100-$G$100)^2+(ABS($D$100-$H$100)^2)))</f>
        <v>0.44507398074702803</v>
      </c>
      <c r="BO100">
        <f>SQRT((ABS($A$100-$G$100)^2+(ABS($B$100-$H$100)^2)))</f>
        <v>2.8345861553540752</v>
      </c>
      <c r="BP100">
        <f>SQRT((ABS($C$100-$E$100)^2+(ABS($D$100-$F$100)^2)))</f>
        <v>2.8454246984216627</v>
      </c>
      <c r="BU100">
        <v>14</v>
      </c>
      <c r="BV100">
        <v>13</v>
      </c>
      <c r="BW100">
        <v>6</v>
      </c>
      <c r="BX100">
        <v>7</v>
      </c>
      <c r="BY100">
        <v>15</v>
      </c>
      <c r="BZ100">
        <v>13</v>
      </c>
      <c r="CA100">
        <v>7</v>
      </c>
      <c r="CB100">
        <v>8</v>
      </c>
      <c r="CC100">
        <v>15</v>
      </c>
      <c r="CD100">
        <v>7</v>
      </c>
      <c r="CE100">
        <v>7</v>
      </c>
      <c r="CF100">
        <v>15</v>
      </c>
      <c r="CG100">
        <v>15</v>
      </c>
      <c r="CH100">
        <v>7</v>
      </c>
      <c r="CI100">
        <v>7</v>
      </c>
      <c r="CJ100">
        <v>15</v>
      </c>
      <c r="CL100">
        <v>9</v>
      </c>
      <c r="CM100">
        <v>5</v>
      </c>
      <c r="CN100">
        <v>0</v>
      </c>
      <c r="CO100">
        <v>0</v>
      </c>
      <c r="CP100">
        <v>6</v>
      </c>
      <c r="CQ100">
        <v>5</v>
      </c>
      <c r="CR100">
        <v>0</v>
      </c>
      <c r="CS100">
        <v>0</v>
      </c>
      <c r="CT100">
        <v>8</v>
      </c>
      <c r="CU100">
        <v>0</v>
      </c>
      <c r="CV100">
        <v>0</v>
      </c>
      <c r="CW100">
        <v>7</v>
      </c>
      <c r="CX100">
        <v>7</v>
      </c>
      <c r="CY100">
        <v>0</v>
      </c>
      <c r="CZ100">
        <v>0</v>
      </c>
      <c r="DA100">
        <v>7</v>
      </c>
      <c r="DC100">
        <f>((13/14)*100)</f>
        <v>92.857142857142861</v>
      </c>
      <c r="DD100">
        <f>((6/14)*100)</f>
        <v>42.857142857142854</v>
      </c>
      <c r="DE100">
        <f>((7/14)*100)</f>
        <v>50</v>
      </c>
      <c r="DF100">
        <f>((13/15)*100)</f>
        <v>86.666666666666671</v>
      </c>
      <c r="DG100">
        <f>((7/15)*100)</f>
        <v>46.666666666666664</v>
      </c>
      <c r="DH100">
        <f>((8/15)*100)</f>
        <v>53.333333333333336</v>
      </c>
      <c r="DI100">
        <f>((7/15)*100)</f>
        <v>46.666666666666664</v>
      </c>
      <c r="DJ100">
        <f>((7/15)*100)</f>
        <v>46.666666666666664</v>
      </c>
      <c r="DK100">
        <f>((15/15)*100)</f>
        <v>100</v>
      </c>
      <c r="DL100">
        <f>((7/15)*100)</f>
        <v>46.666666666666664</v>
      </c>
      <c r="DM100">
        <f>((7/15)*100)</f>
        <v>46.666666666666664</v>
      </c>
      <c r="DN100">
        <f>((15/15)*100)</f>
        <v>100</v>
      </c>
      <c r="DP100">
        <f>((5/9)*100)</f>
        <v>55.555555555555557</v>
      </c>
      <c r="DQ100">
        <f>((0/9)*100)</f>
        <v>0</v>
      </c>
      <c r="DR100">
        <f>((0/9)*100)</f>
        <v>0</v>
      </c>
      <c r="DS100">
        <f>((5/6)*100)</f>
        <v>83.333333333333343</v>
      </c>
      <c r="DT100">
        <f>((0/6)*100)</f>
        <v>0</v>
      </c>
      <c r="DU100">
        <f>((0/6)*100)</f>
        <v>0</v>
      </c>
      <c r="DV100">
        <f>((0/8)*100)</f>
        <v>0</v>
      </c>
      <c r="DW100">
        <f>((0/8)*100)</f>
        <v>0</v>
      </c>
      <c r="DX100">
        <f>((7/8)*100)</f>
        <v>87.5</v>
      </c>
      <c r="DY100">
        <f>((0/7)*100)</f>
        <v>0</v>
      </c>
      <c r="DZ100">
        <f>((0/7)*100)</f>
        <v>0</v>
      </c>
      <c r="EA100">
        <f>((7/7)*100)</f>
        <v>100</v>
      </c>
    </row>
    <row r="101" spans="1:131" x14ac:dyDescent="0.25">
      <c r="A101">
        <v>107.544905</v>
      </c>
      <c r="B101">
        <v>6.7544769999999996</v>
      </c>
      <c r="C101">
        <v>109.859312</v>
      </c>
      <c r="D101">
        <v>5.2580479999999996</v>
      </c>
      <c r="E101">
        <v>110.301996</v>
      </c>
      <c r="F101">
        <v>7.5547469999999999</v>
      </c>
      <c r="G101">
        <v>110.31709900000001</v>
      </c>
      <c r="H101">
        <v>3.9257759999999999</v>
      </c>
      <c r="K101">
        <f>(15/200)</f>
        <v>7.4999999999999997E-2</v>
      </c>
      <c r="L101">
        <f>(15/200)</f>
        <v>7.4999999999999997E-2</v>
      </c>
      <c r="M101">
        <f>(16/200)</f>
        <v>0.08</v>
      </c>
      <c r="N101">
        <f>(14/200)</f>
        <v>7.0000000000000007E-2</v>
      </c>
      <c r="P101">
        <f>(8/200)</f>
        <v>0.04</v>
      </c>
      <c r="Q101">
        <f>(8/200)</f>
        <v>0.04</v>
      </c>
      <c r="R101">
        <f>(7/200)</f>
        <v>3.5000000000000003E-2</v>
      </c>
      <c r="S101">
        <f>(8/200)</f>
        <v>0.04</v>
      </c>
      <c r="U101">
        <f>0.075+0.04</f>
        <v>0.11499999999999999</v>
      </c>
      <c r="V101">
        <f>0.075+0.04</f>
        <v>0.11499999999999999</v>
      </c>
      <c r="W101">
        <f>0.08+0.035</f>
        <v>0.115</v>
      </c>
      <c r="X101">
        <f>0.07+0.04</f>
        <v>0.11000000000000001</v>
      </c>
      <c r="Z101">
        <f>SQRT((ABS($A$102-$A$101)^2+(ABS($B$102-$B$101)^2)))</f>
        <v>27.943660678037602</v>
      </c>
      <c r="AA101">
        <f>SQRT((ABS($C$102-$C$101)^2+(ABS($D$102-$D$101)^2)))</f>
        <v>27.653196724146699</v>
      </c>
      <c r="AB101">
        <f>SQRT((ABS($E$102-$E$101)^2+(ABS($F$102-$F$101)^2)))</f>
        <v>39.699705114638121</v>
      </c>
      <c r="AC101">
        <f>SQRT((ABS($G$102-$G$101)^2+(ABS($H$102-$H$101)^2)))</f>
        <v>27.545474974815168</v>
      </c>
      <c r="AJ101">
        <f>1/0.115</f>
        <v>8.695652173913043</v>
      </c>
      <c r="AK101">
        <f>1/0.115</f>
        <v>8.695652173913043</v>
      </c>
      <c r="AL101">
        <f>1/0.115</f>
        <v>8.695652173913043</v>
      </c>
      <c r="AM101">
        <f>1/0.11</f>
        <v>9.0909090909090917</v>
      </c>
      <c r="AO101">
        <f t="shared" si="41"/>
        <v>242.98835372206614</v>
      </c>
      <c r="AP101">
        <f t="shared" si="42"/>
        <v>240.46258020997132</v>
      </c>
      <c r="AQ101">
        <f t="shared" si="43"/>
        <v>345.21482708380972</v>
      </c>
      <c r="AR101">
        <f>$AC101/$X101</f>
        <v>250.41340886195604</v>
      </c>
      <c r="AV101">
        <f>((0.075/0.115)*100)</f>
        <v>65.217391304347814</v>
      </c>
      <c r="AW101">
        <f>((0.075/0.115)*100)</f>
        <v>65.217391304347814</v>
      </c>
      <c r="AX101">
        <f>((0.08/0.115)*100)</f>
        <v>69.565217391304344</v>
      </c>
      <c r="AY101">
        <f>((0.07/0.11)*100)</f>
        <v>63.636363636363647</v>
      </c>
      <c r="BA101">
        <f>((0.04/0.115)*100)</f>
        <v>34.782608695652172</v>
      </c>
      <c r="BB101">
        <f>((0.04/0.115)*100)</f>
        <v>34.782608695652172</v>
      </c>
      <c r="BC101">
        <f>((0.035/0.115)*100)</f>
        <v>30.434782608695656</v>
      </c>
      <c r="BD101">
        <f>((0.04/0.11)*100)</f>
        <v>36.363636363636367</v>
      </c>
      <c r="BF101">
        <f>ABS($B$101-$D$101)</f>
        <v>1.496429</v>
      </c>
      <c r="BG101">
        <f>ABS($F$101-$H$101)</f>
        <v>3.6289709999999999</v>
      </c>
      <c r="BL101">
        <f>SQRT((ABS($A$101-$E$101)^2+(ABS($B$101-$F$101)^2)))</f>
        <v>2.8708853782728796</v>
      </c>
      <c r="BM101">
        <f>SQRT((ABS($C$101-$G$101)^2+(ABS($D$101-$H$101)^2)))</f>
        <v>1.4087290794730578</v>
      </c>
      <c r="BO101">
        <f>SQRT((ABS($A$101-$G$101)^2+(ABS($B$101-$H$101)^2)))</f>
        <v>3.9606323890304527</v>
      </c>
      <c r="BP101">
        <f>SQRT((ABS($C$101-$E$101)^2+(ABS($D$101-$F$101)^2)))</f>
        <v>2.3389731551381692</v>
      </c>
      <c r="BU101">
        <v>15</v>
      </c>
      <c r="BV101">
        <v>13</v>
      </c>
      <c r="BW101">
        <v>8</v>
      </c>
      <c r="BX101">
        <v>7</v>
      </c>
      <c r="BY101">
        <v>15</v>
      </c>
      <c r="BZ101">
        <v>13</v>
      </c>
      <c r="CA101">
        <v>8</v>
      </c>
      <c r="CB101">
        <v>7</v>
      </c>
      <c r="CC101">
        <v>16</v>
      </c>
      <c r="CD101">
        <v>8</v>
      </c>
      <c r="CE101">
        <v>9</v>
      </c>
      <c r="CF101">
        <v>14</v>
      </c>
      <c r="CG101">
        <v>14</v>
      </c>
      <c r="CH101">
        <v>6</v>
      </c>
      <c r="CI101">
        <v>7</v>
      </c>
      <c r="CJ101">
        <v>14</v>
      </c>
      <c r="CL101">
        <v>8</v>
      </c>
      <c r="CM101">
        <v>6</v>
      </c>
      <c r="CN101">
        <v>0</v>
      </c>
      <c r="CO101">
        <v>0</v>
      </c>
      <c r="CP101">
        <v>8</v>
      </c>
      <c r="CQ101">
        <v>6</v>
      </c>
      <c r="CR101">
        <v>0</v>
      </c>
      <c r="CS101">
        <v>0</v>
      </c>
      <c r="CT101">
        <v>7</v>
      </c>
      <c r="CU101">
        <v>0</v>
      </c>
      <c r="CV101">
        <v>0</v>
      </c>
      <c r="CW101">
        <v>7</v>
      </c>
      <c r="CX101">
        <v>8</v>
      </c>
      <c r="CY101">
        <v>0</v>
      </c>
      <c r="CZ101">
        <v>0</v>
      </c>
      <c r="DA101">
        <v>7</v>
      </c>
      <c r="DC101">
        <f>((13/15)*100)</f>
        <v>86.666666666666671</v>
      </c>
      <c r="DD101">
        <f>((8/15)*100)</f>
        <v>53.333333333333336</v>
      </c>
      <c r="DE101">
        <f>((7/15)*100)</f>
        <v>46.666666666666664</v>
      </c>
      <c r="DF101">
        <f>((13/15)*100)</f>
        <v>86.666666666666671</v>
      </c>
      <c r="DG101">
        <f>((8/15)*100)</f>
        <v>53.333333333333336</v>
      </c>
      <c r="DH101">
        <f>((7/15)*100)</f>
        <v>46.666666666666664</v>
      </c>
      <c r="DI101">
        <f>((8/16)*100)</f>
        <v>50</v>
      </c>
      <c r="DJ101">
        <f>((9/16)*100)</f>
        <v>56.25</v>
      </c>
      <c r="DK101">
        <f>((14/16)*100)</f>
        <v>87.5</v>
      </c>
      <c r="DL101">
        <f>((6/14)*100)</f>
        <v>42.857142857142854</v>
      </c>
      <c r="DM101">
        <f>((7/14)*100)</f>
        <v>50</v>
      </c>
      <c r="DN101">
        <f>((14/14)*100)</f>
        <v>100</v>
      </c>
      <c r="DP101">
        <f>((6/8)*100)</f>
        <v>75</v>
      </c>
      <c r="DQ101">
        <f>((0/8)*100)</f>
        <v>0</v>
      </c>
      <c r="DR101">
        <f>((0/8)*100)</f>
        <v>0</v>
      </c>
      <c r="DS101">
        <f>((6/8)*100)</f>
        <v>75</v>
      </c>
      <c r="DT101">
        <f>((0/8)*100)</f>
        <v>0</v>
      </c>
      <c r="DU101">
        <f>((0/8)*100)</f>
        <v>0</v>
      </c>
      <c r="DV101">
        <f>((0/7)*100)</f>
        <v>0</v>
      </c>
      <c r="DW101">
        <f>((0/7)*100)</f>
        <v>0</v>
      </c>
      <c r="DX101">
        <f>((7/7)*100)</f>
        <v>100</v>
      </c>
      <c r="DY101">
        <f>((0/8)*100)</f>
        <v>0</v>
      </c>
      <c r="DZ101">
        <f>((0/8)*100)</f>
        <v>0</v>
      </c>
      <c r="EA101">
        <f>((7/8)*100)</f>
        <v>87.5</v>
      </c>
    </row>
    <row r="102" spans="1:131" x14ac:dyDescent="0.25">
      <c r="A102">
        <v>135.468908</v>
      </c>
      <c r="B102">
        <v>5.7065130000000002</v>
      </c>
      <c r="C102">
        <v>137.49572600000002</v>
      </c>
      <c r="D102">
        <v>4.2947670000000002</v>
      </c>
      <c r="E102">
        <v>149.998726</v>
      </c>
      <c r="F102">
        <v>8.0407650000000004</v>
      </c>
      <c r="G102">
        <v>137.86138700000001</v>
      </c>
      <c r="H102">
        <v>3.670061</v>
      </c>
      <c r="K102">
        <f>(18/200)</f>
        <v>0.09</v>
      </c>
      <c r="L102">
        <f>(16/200)</f>
        <v>0.08</v>
      </c>
      <c r="M102">
        <f>(17/200)</f>
        <v>8.5000000000000006E-2</v>
      </c>
      <c r="N102">
        <f>(18/200)</f>
        <v>0.09</v>
      </c>
      <c r="P102">
        <f>(8/200)</f>
        <v>0.04</v>
      </c>
      <c r="Q102">
        <f>(7/200)</f>
        <v>3.5000000000000003E-2</v>
      </c>
      <c r="R102">
        <f>(6/200)</f>
        <v>0.03</v>
      </c>
      <c r="S102">
        <f>(7/200)</f>
        <v>3.5000000000000003E-2</v>
      </c>
      <c r="U102">
        <f>0.09+0.04</f>
        <v>0.13</v>
      </c>
      <c r="V102">
        <f>0.08+0.035</f>
        <v>0.115</v>
      </c>
      <c r="W102">
        <f>0.085+0.03</f>
        <v>0.115</v>
      </c>
      <c r="X102">
        <f>0.09+0.035</f>
        <v>0.125</v>
      </c>
      <c r="Z102">
        <f>SQRT((ABS($A$103-$A$102)^2+(ABS($B$103-$B$102)^2)))</f>
        <v>41.26577109519959</v>
      </c>
      <c r="AA102">
        <f>SQRT((ABS($C$103-$C$102)^2+(ABS($D$103-$D$102)^2)))</f>
        <v>37.647218885126257</v>
      </c>
      <c r="AB102">
        <f>SQRT((ABS($E$103-$E$102)^2+(ABS($F$103-$F$102)^2)))</f>
        <v>28.668989370754897</v>
      </c>
      <c r="AC102">
        <f>SQRT((ABS($G$103-$G$102)^2+(ABS($H$103-$H$102)^2)))</f>
        <v>40.974167345458525</v>
      </c>
      <c r="AJ102">
        <f>1/0.13</f>
        <v>7.6923076923076916</v>
      </c>
      <c r="AK102">
        <f>1/0.115</f>
        <v>8.695652173913043</v>
      </c>
      <c r="AL102">
        <f>1/0.115</f>
        <v>8.695652173913043</v>
      </c>
      <c r="AM102">
        <f>1/0.125</f>
        <v>8</v>
      </c>
      <c r="AO102">
        <f t="shared" si="41"/>
        <v>317.42900842461222</v>
      </c>
      <c r="AP102">
        <f t="shared" si="42"/>
        <v>327.3671207402283</v>
      </c>
      <c r="AQ102">
        <f t="shared" si="43"/>
        <v>249.29555974569473</v>
      </c>
      <c r="AR102">
        <f>$AC102/$X102</f>
        <v>327.7933387636682</v>
      </c>
      <c r="AV102">
        <f>((0.09/0.13)*100)</f>
        <v>69.230769230769226</v>
      </c>
      <c r="AW102">
        <f>((0.08/0.115)*100)</f>
        <v>69.565217391304344</v>
      </c>
      <c r="AX102">
        <f>((0.085/0.115)*100)</f>
        <v>73.913043478260875</v>
      </c>
      <c r="AY102">
        <f>((0.09/0.125)*100)</f>
        <v>72</v>
      </c>
      <c r="BA102">
        <f>((0.04/0.13)*100)</f>
        <v>30.76923076923077</v>
      </c>
      <c r="BB102">
        <f>((0.035/0.115)*100)</f>
        <v>30.434782608695656</v>
      </c>
      <c r="BC102">
        <f>((0.03/0.115)*100)</f>
        <v>26.086956521739129</v>
      </c>
      <c r="BD102">
        <f>((0.035/0.125)*100)</f>
        <v>28.000000000000004</v>
      </c>
      <c r="BF102">
        <f>ABS($B$102-$D$102)</f>
        <v>1.4117459999999999</v>
      </c>
      <c r="BG102">
        <f>ABS($F$102-$H$102)</f>
        <v>4.3707039999999999</v>
      </c>
      <c r="BL102">
        <f>SQRT((ABS($A$102-$E$102)^2+(ABS($B$102-$F$102)^2)))</f>
        <v>14.716125288697027</v>
      </c>
      <c r="BM102">
        <f>SQRT((ABS($C$102-$G$102)^2+(ABS($D$102-$H$102)^2)))</f>
        <v>0.72385464933023125</v>
      </c>
      <c r="BO102">
        <f>SQRT((ABS($A$102-$G$102)^2+(ABS($B$102-$H$102)^2)))</f>
        <v>3.1418294851479516</v>
      </c>
      <c r="BP102">
        <f>SQRT((ABS($C$102-$E$102)^2+(ABS($D$102-$F$102)^2)))</f>
        <v>13.052107493274933</v>
      </c>
      <c r="BU102">
        <v>18</v>
      </c>
      <c r="BV102">
        <v>16</v>
      </c>
      <c r="BW102">
        <v>12</v>
      </c>
      <c r="BX102">
        <v>11</v>
      </c>
      <c r="BY102">
        <v>16</v>
      </c>
      <c r="BZ102">
        <v>16</v>
      </c>
      <c r="CA102">
        <v>10</v>
      </c>
      <c r="CB102">
        <v>9</v>
      </c>
      <c r="CC102">
        <v>17</v>
      </c>
      <c r="CD102">
        <v>10</v>
      </c>
      <c r="CE102">
        <v>10</v>
      </c>
      <c r="CF102">
        <v>17</v>
      </c>
      <c r="CG102">
        <v>18</v>
      </c>
      <c r="CH102">
        <v>11</v>
      </c>
      <c r="CI102">
        <v>11</v>
      </c>
      <c r="CJ102">
        <v>17</v>
      </c>
      <c r="CL102">
        <v>8</v>
      </c>
      <c r="CM102">
        <v>6</v>
      </c>
      <c r="CN102">
        <v>0</v>
      </c>
      <c r="CO102">
        <v>0</v>
      </c>
      <c r="CP102">
        <v>7</v>
      </c>
      <c r="CQ102">
        <v>6</v>
      </c>
      <c r="CR102">
        <v>0</v>
      </c>
      <c r="CS102">
        <v>0</v>
      </c>
      <c r="CT102">
        <v>6</v>
      </c>
      <c r="CU102">
        <v>0</v>
      </c>
      <c r="CV102">
        <v>0</v>
      </c>
      <c r="CW102">
        <v>6</v>
      </c>
      <c r="CX102">
        <v>7</v>
      </c>
      <c r="CY102">
        <v>0</v>
      </c>
      <c r="CZ102">
        <v>0</v>
      </c>
      <c r="DA102">
        <v>6</v>
      </c>
      <c r="DC102">
        <f>((16/18)*100)</f>
        <v>88.888888888888886</v>
      </c>
      <c r="DD102">
        <f>((12/18)*100)</f>
        <v>66.666666666666657</v>
      </c>
      <c r="DE102">
        <f>((11/18)*100)</f>
        <v>61.111111111111114</v>
      </c>
      <c r="DF102">
        <f>((16/16)*100)</f>
        <v>100</v>
      </c>
      <c r="DG102">
        <f>((10/16)*100)</f>
        <v>62.5</v>
      </c>
      <c r="DH102">
        <f>((9/16)*100)</f>
        <v>56.25</v>
      </c>
      <c r="DI102">
        <f>((10/17)*100)</f>
        <v>58.82352941176471</v>
      </c>
      <c r="DJ102">
        <f>((10/17)*100)</f>
        <v>58.82352941176471</v>
      </c>
      <c r="DK102">
        <f>((17/17)*100)</f>
        <v>100</v>
      </c>
      <c r="DL102">
        <f>((11/18)*100)</f>
        <v>61.111111111111114</v>
      </c>
      <c r="DM102">
        <f>((11/18)*100)</f>
        <v>61.111111111111114</v>
      </c>
      <c r="DN102">
        <f>((17/18)*100)</f>
        <v>94.444444444444443</v>
      </c>
      <c r="DP102">
        <f>((6/8)*100)</f>
        <v>75</v>
      </c>
      <c r="DQ102">
        <f>((0/8)*100)</f>
        <v>0</v>
      </c>
      <c r="DR102">
        <f>((0/8)*100)</f>
        <v>0</v>
      </c>
      <c r="DS102">
        <f>((6/7)*100)</f>
        <v>85.714285714285708</v>
      </c>
      <c r="DT102">
        <f t="shared" ref="DT102:DU104" si="44">((0/7)*100)</f>
        <v>0</v>
      </c>
      <c r="DU102">
        <f t="shared" si="44"/>
        <v>0</v>
      </c>
      <c r="DV102">
        <f>((0/6)*100)</f>
        <v>0</v>
      </c>
      <c r="DW102">
        <f>((0/6)*100)</f>
        <v>0</v>
      </c>
      <c r="DX102">
        <f>((6/6)*100)</f>
        <v>100</v>
      </c>
      <c r="DY102">
        <f>((0/7)*100)</f>
        <v>0</v>
      </c>
      <c r="DZ102">
        <f>((0/7)*100)</f>
        <v>0</v>
      </c>
      <c r="EA102">
        <f>((6/7)*100)</f>
        <v>85.714285714285708</v>
      </c>
    </row>
    <row r="103" spans="1:131" x14ac:dyDescent="0.25">
      <c r="A103">
        <v>176.732091</v>
      </c>
      <c r="B103">
        <v>6.1686740000000002</v>
      </c>
      <c r="C103">
        <v>175.13489799999999</v>
      </c>
      <c r="D103">
        <v>5.0731120000000001</v>
      </c>
      <c r="E103">
        <v>178.65464299999999</v>
      </c>
      <c r="F103">
        <v>7.1751019999999999</v>
      </c>
      <c r="G103">
        <v>178.83408299999999</v>
      </c>
      <c r="H103">
        <v>4.017296</v>
      </c>
      <c r="K103">
        <f>(16/200)</f>
        <v>0.08</v>
      </c>
      <c r="L103">
        <f>(16/200)</f>
        <v>0.08</v>
      </c>
      <c r="M103">
        <f>(17/200)</f>
        <v>8.5000000000000006E-2</v>
      </c>
      <c r="N103">
        <f>(16/200)</f>
        <v>0.08</v>
      </c>
      <c r="P103">
        <f>(7/200)</f>
        <v>3.5000000000000003E-2</v>
      </c>
      <c r="Q103">
        <f>(7/200)</f>
        <v>3.5000000000000003E-2</v>
      </c>
      <c r="R103">
        <f>(8/200)</f>
        <v>0.04</v>
      </c>
      <c r="S103">
        <f>(7/200)</f>
        <v>3.5000000000000003E-2</v>
      </c>
      <c r="U103">
        <f>0.08+0.035</f>
        <v>0.115</v>
      </c>
      <c r="V103">
        <f>0.08+0.035</f>
        <v>0.115</v>
      </c>
      <c r="W103">
        <f>0.085+0.04</f>
        <v>0.125</v>
      </c>
      <c r="X103">
        <f>0.08+0.035</f>
        <v>0.115</v>
      </c>
      <c r="Z103">
        <f>SQRT((ABS($A$104-$A$103)^2+(ABS($B$104-$B$103)^2)))</f>
        <v>31.419130668015459</v>
      </c>
      <c r="AA103">
        <f>SQRT((ABS($C$104-$C$103)^2+(ABS($D$104-$D$103)^2)))</f>
        <v>31.85956971629318</v>
      </c>
      <c r="AB103">
        <f>SQRT((ABS($E$104-$E$103)^2+(ABS($F$104-$F$103)^2)))</f>
        <v>34.26544668698012</v>
      </c>
      <c r="AC103">
        <f>SQRT((ABS($G$104-$G$103)^2+(ABS($H$104-$H$103)^2)))</f>
        <v>31.639643612267992</v>
      </c>
      <c r="AJ103">
        <f>1/0.115</f>
        <v>8.695652173913043</v>
      </c>
      <c r="AK103">
        <f>1/0.115</f>
        <v>8.695652173913043</v>
      </c>
      <c r="AL103">
        <f>1/0.125</f>
        <v>8</v>
      </c>
      <c r="AM103">
        <f>1/0.115</f>
        <v>8.695652173913043</v>
      </c>
      <c r="AO103">
        <f t="shared" si="41"/>
        <v>273.20983189578658</v>
      </c>
      <c r="AP103">
        <f t="shared" si="42"/>
        <v>277.03973666341892</v>
      </c>
      <c r="AQ103">
        <f t="shared" si="43"/>
        <v>274.12357349584096</v>
      </c>
      <c r="AR103">
        <f>$AC103/$X103</f>
        <v>275.1273357588521</v>
      </c>
      <c r="AV103">
        <f>((0.08/0.115)*100)</f>
        <v>69.565217391304344</v>
      </c>
      <c r="AW103">
        <f>((0.08/0.115)*100)</f>
        <v>69.565217391304344</v>
      </c>
      <c r="AX103">
        <f>((0.085/0.125)*100)</f>
        <v>68</v>
      </c>
      <c r="AY103">
        <f>((0.08/0.115)*100)</f>
        <v>69.565217391304344</v>
      </c>
      <c r="BA103">
        <f>((0.035/0.115)*100)</f>
        <v>30.434782608695656</v>
      </c>
      <c r="BB103">
        <f>((0.035/0.115)*100)</f>
        <v>30.434782608695656</v>
      </c>
      <c r="BC103">
        <f>((0.04/0.125)*100)</f>
        <v>32</v>
      </c>
      <c r="BD103">
        <f>((0.035/0.115)*100)</f>
        <v>30.434782608695656</v>
      </c>
      <c r="BF103">
        <f>ABS($B$103-$D$103)</f>
        <v>1.0955620000000001</v>
      </c>
      <c r="BG103">
        <f>ABS($F$103-$H$103)</f>
        <v>3.1578059999999999</v>
      </c>
      <c r="BL103">
        <f>SQRT((ABS($A$103-$E$103)^2+(ABS($B$103-$F$103)^2)))</f>
        <v>2.1700468916334468</v>
      </c>
      <c r="BM103">
        <f>SQRT((ABS($C$103-$G$103)^2+(ABS($D$103-$H$103)^2)))</f>
        <v>3.8469100704436801</v>
      </c>
      <c r="BO103">
        <f>SQRT((ABS($A$103-$G$103)^2+(ABS($B$103-$H$103)^2)))</f>
        <v>3.0077894984436631</v>
      </c>
      <c r="BP103">
        <f>SQRT((ABS($C$103-$E$103)^2+(ABS($D$103-$F$103)^2)))</f>
        <v>4.099630083937452</v>
      </c>
      <c r="BU103">
        <v>16</v>
      </c>
      <c r="BV103">
        <v>15</v>
      </c>
      <c r="BW103">
        <v>8</v>
      </c>
      <c r="BX103">
        <v>9</v>
      </c>
      <c r="BY103">
        <v>16</v>
      </c>
      <c r="BZ103">
        <v>15</v>
      </c>
      <c r="CA103">
        <v>8</v>
      </c>
      <c r="CB103">
        <v>9</v>
      </c>
      <c r="CC103">
        <v>17</v>
      </c>
      <c r="CD103">
        <v>10</v>
      </c>
      <c r="CE103">
        <v>10</v>
      </c>
      <c r="CF103">
        <v>16</v>
      </c>
      <c r="CG103">
        <v>16</v>
      </c>
      <c r="CH103">
        <v>9</v>
      </c>
      <c r="CI103">
        <v>9</v>
      </c>
      <c r="CJ103">
        <v>16</v>
      </c>
      <c r="CL103">
        <v>7</v>
      </c>
      <c r="CM103">
        <v>6</v>
      </c>
      <c r="CN103">
        <v>0</v>
      </c>
      <c r="CO103">
        <v>0</v>
      </c>
      <c r="CP103">
        <v>7</v>
      </c>
      <c r="CQ103">
        <v>6</v>
      </c>
      <c r="CR103">
        <v>0</v>
      </c>
      <c r="CS103">
        <v>0</v>
      </c>
      <c r="CT103">
        <v>8</v>
      </c>
      <c r="CU103">
        <v>0</v>
      </c>
      <c r="CV103">
        <v>0</v>
      </c>
      <c r="CW103">
        <v>7</v>
      </c>
      <c r="CX103">
        <v>7</v>
      </c>
      <c r="CY103">
        <v>0</v>
      </c>
      <c r="CZ103">
        <v>0</v>
      </c>
      <c r="DA103">
        <v>7</v>
      </c>
      <c r="DC103">
        <f>((15/16)*100)</f>
        <v>93.75</v>
      </c>
      <c r="DD103">
        <f>((8/16)*100)</f>
        <v>50</v>
      </c>
      <c r="DE103">
        <f>((9/16)*100)</f>
        <v>56.25</v>
      </c>
      <c r="DF103">
        <f>((15/16)*100)</f>
        <v>93.75</v>
      </c>
      <c r="DG103">
        <f>((8/16)*100)</f>
        <v>50</v>
      </c>
      <c r="DH103">
        <f>((9/16)*100)</f>
        <v>56.25</v>
      </c>
      <c r="DI103">
        <f>((10/17)*100)</f>
        <v>58.82352941176471</v>
      </c>
      <c r="DJ103">
        <f>((10/17)*100)</f>
        <v>58.82352941176471</v>
      </c>
      <c r="DK103">
        <f>((16/17)*100)</f>
        <v>94.117647058823522</v>
      </c>
      <c r="DL103">
        <f>((9/16)*100)</f>
        <v>56.25</v>
      </c>
      <c r="DM103">
        <f>((9/16)*100)</f>
        <v>56.25</v>
      </c>
      <c r="DN103">
        <f>((16/16)*100)</f>
        <v>100</v>
      </c>
      <c r="DP103">
        <f>((6/7)*100)</f>
        <v>85.714285714285708</v>
      </c>
      <c r="DQ103">
        <f>((0/7)*100)</f>
        <v>0</v>
      </c>
      <c r="DR103">
        <f>((0/7)*100)</f>
        <v>0</v>
      </c>
      <c r="DS103">
        <f>((6/7)*100)</f>
        <v>85.714285714285708</v>
      </c>
      <c r="DT103">
        <f t="shared" si="44"/>
        <v>0</v>
      </c>
      <c r="DU103">
        <f t="shared" si="44"/>
        <v>0</v>
      </c>
      <c r="DV103">
        <f>((0/8)*100)</f>
        <v>0</v>
      </c>
      <c r="DW103">
        <f>((0/8)*100)</f>
        <v>0</v>
      </c>
      <c r="DX103">
        <f>((7/8)*100)</f>
        <v>87.5</v>
      </c>
      <c r="DY103">
        <f>((0/7)*100)</f>
        <v>0</v>
      </c>
      <c r="DZ103">
        <f>((0/7)*100)</f>
        <v>0</v>
      </c>
      <c r="EA103">
        <f>((7/7)*100)</f>
        <v>100</v>
      </c>
    </row>
    <row r="104" spans="1:131" x14ac:dyDescent="0.25">
      <c r="A104">
        <v>208.15082100000001</v>
      </c>
      <c r="B104">
        <v>6.3273469999999996</v>
      </c>
      <c r="C104">
        <v>206.99418600000001</v>
      </c>
      <c r="D104">
        <v>5.2070920000000003</v>
      </c>
      <c r="E104">
        <v>212.91865300000001</v>
      </c>
      <c r="F104">
        <v>6.861326</v>
      </c>
      <c r="G104">
        <v>210.473724</v>
      </c>
      <c r="H104">
        <v>4.0044389999999996</v>
      </c>
      <c r="K104">
        <f>(16/200)</f>
        <v>0.08</v>
      </c>
      <c r="L104">
        <f>(17/200)</f>
        <v>8.5000000000000006E-2</v>
      </c>
      <c r="M104">
        <f>(16/200)</f>
        <v>0.08</v>
      </c>
      <c r="P104">
        <f>(7/200)</f>
        <v>3.5000000000000003E-2</v>
      </c>
      <c r="Q104">
        <f>(7/200)</f>
        <v>3.5000000000000003E-2</v>
      </c>
      <c r="R104">
        <f>(8/200)</f>
        <v>0.04</v>
      </c>
      <c r="S104">
        <f>(9/200)</f>
        <v>4.4999999999999998E-2</v>
      </c>
      <c r="U104">
        <f>0.08+0.035</f>
        <v>0.115</v>
      </c>
      <c r="V104">
        <f>0.085+0.035</f>
        <v>0.12000000000000001</v>
      </c>
      <c r="W104">
        <f>0.08+0.04</f>
        <v>0.12</v>
      </c>
      <c r="Z104">
        <f>SQRT((ABS($A$105-$A$104)^2+(ABS($B$105-$B$104)^2)))</f>
        <v>27.042651133556646</v>
      </c>
      <c r="AA104">
        <f>SQRT((ABS($C$105-$C$104)^2+(ABS($D$105-$D$104)^2)))</f>
        <v>26.601535404361488</v>
      </c>
      <c r="AB104">
        <f>SQRT((ABS($E$105-$E$104)^2+(ABS($F$105-$F$104)^2)))</f>
        <v>25.848440155398471</v>
      </c>
      <c r="AJ104">
        <f>1/0.115</f>
        <v>8.695652173913043</v>
      </c>
      <c r="AK104">
        <f>1/0.12</f>
        <v>8.3333333333333339</v>
      </c>
      <c r="AL104">
        <f>1/0.12</f>
        <v>8.3333333333333339</v>
      </c>
      <c r="AO104">
        <f t="shared" si="41"/>
        <v>235.15348811788388</v>
      </c>
      <c r="AP104">
        <f t="shared" si="42"/>
        <v>221.67946170301238</v>
      </c>
      <c r="AQ104">
        <f t="shared" si="43"/>
        <v>215.40366796165392</v>
      </c>
      <c r="AV104">
        <f>((0.08/0.115)*100)</f>
        <v>69.565217391304344</v>
      </c>
      <c r="AW104">
        <f>((0.085/0.12)*100)</f>
        <v>70.833333333333343</v>
      </c>
      <c r="AX104">
        <f>((0.08/0.12)*100)</f>
        <v>66.666666666666671</v>
      </c>
      <c r="BA104">
        <f>((0.035/0.115)*100)</f>
        <v>30.434782608695656</v>
      </c>
      <c r="BB104">
        <f>((0.035/0.12)*100)</f>
        <v>29.166666666666668</v>
      </c>
      <c r="BC104">
        <f>((0.04/0.12)*100)</f>
        <v>33.333333333333336</v>
      </c>
      <c r="BF104">
        <f>ABS($B$104-$D$104)</f>
        <v>1.1202549999999993</v>
      </c>
      <c r="BG104">
        <f>ABS($F$104-$H$104)</f>
        <v>2.8568870000000004</v>
      </c>
      <c r="BI104">
        <v>1.8186775000000002</v>
      </c>
      <c r="BJ104">
        <v>2.0376860000000008</v>
      </c>
      <c r="BL104">
        <f>SQRT((ABS($A$104-$E$104)^2+(ABS($B$104-$F$104)^2)))</f>
        <v>4.7976406235424705</v>
      </c>
      <c r="BM104">
        <f>SQRT((ABS($C$104-$G$104)^2+(ABS($D$104-$H$104)^2)))</f>
        <v>3.6815158470191243</v>
      </c>
      <c r="BO104">
        <f>SQRT((ABS($A$104-$G$104)^2+(ABS($B$104-$H$104)^2)))</f>
        <v>3.2850844622129554</v>
      </c>
      <c r="BP104">
        <f>SQRT((ABS($C$104-$E$104)^2+(ABS($D$104-$F$104)^2)))</f>
        <v>6.1510811538171817</v>
      </c>
      <c r="BU104">
        <v>16</v>
      </c>
      <c r="BV104">
        <v>16</v>
      </c>
      <c r="BW104">
        <v>8</v>
      </c>
      <c r="BX104">
        <v>7</v>
      </c>
      <c r="BY104">
        <v>17</v>
      </c>
      <c r="BZ104">
        <v>16</v>
      </c>
      <c r="CA104">
        <v>9</v>
      </c>
      <c r="CB104">
        <v>8</v>
      </c>
      <c r="CC104">
        <v>16</v>
      </c>
      <c r="CD104">
        <v>6</v>
      </c>
      <c r="CE104">
        <v>8</v>
      </c>
      <c r="CF104">
        <v>16</v>
      </c>
      <c r="CL104">
        <v>7</v>
      </c>
      <c r="CM104">
        <v>6</v>
      </c>
      <c r="CN104">
        <v>0</v>
      </c>
      <c r="CO104">
        <v>0</v>
      </c>
      <c r="CP104">
        <v>7</v>
      </c>
      <c r="CQ104">
        <v>6</v>
      </c>
      <c r="CR104">
        <v>0</v>
      </c>
      <c r="CS104">
        <v>0</v>
      </c>
      <c r="CT104">
        <v>8</v>
      </c>
      <c r="CU104">
        <v>0</v>
      </c>
      <c r="CV104">
        <v>0</v>
      </c>
      <c r="CW104">
        <v>8</v>
      </c>
      <c r="CX104">
        <v>9</v>
      </c>
      <c r="CY104">
        <v>0</v>
      </c>
      <c r="CZ104">
        <v>0</v>
      </c>
      <c r="DA104">
        <v>8</v>
      </c>
      <c r="DC104">
        <f>((16/16)*100)</f>
        <v>100</v>
      </c>
      <c r="DD104">
        <f>((8/16)*100)</f>
        <v>50</v>
      </c>
      <c r="DE104">
        <f>((7/16)*100)</f>
        <v>43.75</v>
      </c>
      <c r="DF104">
        <f>((16/17)*100)</f>
        <v>94.117647058823522</v>
      </c>
      <c r="DG104">
        <f>((9/17)*100)</f>
        <v>52.941176470588239</v>
      </c>
      <c r="DH104">
        <f>((8/17)*100)</f>
        <v>47.058823529411761</v>
      </c>
      <c r="DI104">
        <f>((6/16)*100)</f>
        <v>37.5</v>
      </c>
      <c r="DJ104">
        <f>((8/16)*100)</f>
        <v>50</v>
      </c>
      <c r="DK104">
        <f>((16/16)*100)</f>
        <v>100</v>
      </c>
      <c r="DP104">
        <f>((6/7)*100)</f>
        <v>85.714285714285708</v>
      </c>
      <c r="DQ104">
        <f>((0/7)*100)</f>
        <v>0</v>
      </c>
      <c r="DR104">
        <f>((0/7)*100)</f>
        <v>0</v>
      </c>
      <c r="DS104">
        <f>((6/7)*100)</f>
        <v>85.714285714285708</v>
      </c>
      <c r="DT104">
        <f t="shared" si="44"/>
        <v>0</v>
      </c>
      <c r="DU104">
        <f t="shared" si="44"/>
        <v>0</v>
      </c>
      <c r="DV104">
        <f>((0/8)*100)</f>
        <v>0</v>
      </c>
      <c r="DW104">
        <f>((0/8)*100)</f>
        <v>0</v>
      </c>
      <c r="DX104">
        <f>((8/8)*100)</f>
        <v>100</v>
      </c>
      <c r="DY104">
        <f>((0/9)*100)</f>
        <v>0</v>
      </c>
      <c r="DZ104">
        <f>((0/9)*100)</f>
        <v>0</v>
      </c>
      <c r="EA104">
        <f>((8/9)*100)</f>
        <v>88.888888888888886</v>
      </c>
    </row>
    <row r="105" spans="1:131" x14ac:dyDescent="0.25">
      <c r="A105">
        <v>235.186419</v>
      </c>
      <c r="B105">
        <v>5.7097540000000002</v>
      </c>
      <c r="C105">
        <v>233.58731900000001</v>
      </c>
      <c r="D105">
        <v>4.5385390000000001</v>
      </c>
      <c r="E105">
        <v>238.74011300000001</v>
      </c>
      <c r="F105">
        <v>8.0420300000000005</v>
      </c>
      <c r="P105">
        <f>(10/200)</f>
        <v>0.05</v>
      </c>
      <c r="Q105">
        <f>(8/200)</f>
        <v>0.04</v>
      </c>
      <c r="BF105">
        <f>ABS($B$105-$D$105)</f>
        <v>1.1712150000000001</v>
      </c>
      <c r="BP105">
        <f>SQRT((ABS($C$105-$E$105)^2+(ABS($D$105-$F$105)^2)))</f>
        <v>6.2310300266903713</v>
      </c>
      <c r="CL105">
        <v>10</v>
      </c>
      <c r="CM105">
        <v>8</v>
      </c>
      <c r="CN105">
        <v>0</v>
      </c>
      <c r="CO105">
        <v>0</v>
      </c>
      <c r="CP105">
        <v>8</v>
      </c>
      <c r="CQ105">
        <v>8</v>
      </c>
      <c r="CR105">
        <v>0</v>
      </c>
      <c r="CS105">
        <v>0</v>
      </c>
      <c r="DP105">
        <f>((8/10)*100)</f>
        <v>80</v>
      </c>
      <c r="DQ105">
        <f>((0/10)*100)</f>
        <v>0</v>
      </c>
      <c r="DR105">
        <f>((0/10)*100)</f>
        <v>0</v>
      </c>
      <c r="DS105">
        <f>((8/8)*100)</f>
        <v>100</v>
      </c>
      <c r="DT105">
        <f>((0/8)*100)</f>
        <v>0</v>
      </c>
      <c r="DU105">
        <f>((0/8)*100)</f>
        <v>0</v>
      </c>
    </row>
    <row r="106" spans="1:131" x14ac:dyDescent="0.25">
      <c r="A106" t="s">
        <v>22</v>
      </c>
      <c r="B106" t="s">
        <v>22</v>
      </c>
      <c r="C106" t="s">
        <v>22</v>
      </c>
      <c r="D106" t="s">
        <v>22</v>
      </c>
      <c r="E106" t="s">
        <v>22</v>
      </c>
      <c r="F106" t="s">
        <v>22</v>
      </c>
      <c r="G106" t="s">
        <v>22</v>
      </c>
      <c r="H106" t="s">
        <v>22</v>
      </c>
    </row>
    <row r="107" spans="1:131" x14ac:dyDescent="0.25">
      <c r="A107">
        <v>200.33056199999999</v>
      </c>
      <c r="B107">
        <v>4.5036230000000002</v>
      </c>
      <c r="C107">
        <v>204.093932</v>
      </c>
      <c r="D107">
        <v>5.7532139999999998</v>
      </c>
      <c r="E107">
        <v>200.37372500000001</v>
      </c>
      <c r="F107">
        <v>4.2522450000000003</v>
      </c>
      <c r="G107">
        <v>200.003421</v>
      </c>
      <c r="H107">
        <v>7.6841840000000001</v>
      </c>
      <c r="K107">
        <f>(13/200)</f>
        <v>6.5000000000000002E-2</v>
      </c>
      <c r="L107">
        <f>(13/200)</f>
        <v>6.5000000000000002E-2</v>
      </c>
      <c r="M107">
        <f>(14/200)</f>
        <v>7.0000000000000007E-2</v>
      </c>
      <c r="N107">
        <f>(13/200)</f>
        <v>6.5000000000000002E-2</v>
      </c>
      <c r="P107">
        <f>(7/200)</f>
        <v>3.5000000000000003E-2</v>
      </c>
      <c r="Q107">
        <f>(8/200)</f>
        <v>0.04</v>
      </c>
      <c r="R107">
        <f>(8/200)</f>
        <v>0.04</v>
      </c>
      <c r="S107">
        <f>(9/200)</f>
        <v>4.4999999999999998E-2</v>
      </c>
      <c r="U107">
        <f>0.065+0.035</f>
        <v>0.1</v>
      </c>
      <c r="V107">
        <f>0.065+0.04</f>
        <v>0.10500000000000001</v>
      </c>
      <c r="W107">
        <f>0.07+0.04</f>
        <v>0.11000000000000001</v>
      </c>
      <c r="X107">
        <f>0.065+0.045</f>
        <v>0.11</v>
      </c>
      <c r="Z107">
        <f>SQRT((ABS($A$108-$A$107)^2+(ABS($B$108-$B$107)^2)))</f>
        <v>24.365431132347826</v>
      </c>
      <c r="AA107">
        <f>SQRT((ABS($C$108-$C$107)^2+(ABS($D$108-$D$107)^2)))</f>
        <v>23.696234550018659</v>
      </c>
      <c r="AB107">
        <f>SQRT((ABS($E$108-$E$107)^2+(ABS($F$108-$F$107)^2)))</f>
        <v>26.10792184569673</v>
      </c>
      <c r="AC107">
        <f>SQRT((ABS($G$108-$G$107)^2+(ABS($H$108-$H$107)^2)))</f>
        <v>25.682068303648791</v>
      </c>
      <c r="AJ107">
        <f>1/0.1</f>
        <v>10</v>
      </c>
      <c r="AK107">
        <f>1/0.105</f>
        <v>9.5238095238095237</v>
      </c>
      <c r="AL107">
        <f>1/0.11</f>
        <v>9.0909090909090917</v>
      </c>
      <c r="AM107">
        <f>1/0.11</f>
        <v>9.0909090909090917</v>
      </c>
      <c r="AO107">
        <f t="shared" ref="AO107:AO112" si="45">$Z107/$U107</f>
        <v>243.65431132347825</v>
      </c>
      <c r="AP107">
        <f t="shared" ref="AP107:AP112" si="46">$AA107/$V107</f>
        <v>225.67842428589196</v>
      </c>
      <c r="AQ107">
        <f>$AB107/$W107</f>
        <v>237.34474405178841</v>
      </c>
      <c r="AR107">
        <f t="shared" ref="AR107:AR112" si="47">$AC107/$X107</f>
        <v>233.47334821498902</v>
      </c>
      <c r="AV107">
        <f>((0.065/0.1)*100)</f>
        <v>65</v>
      </c>
      <c r="AW107">
        <f>((0.065/0.105)*100)</f>
        <v>61.904761904761905</v>
      </c>
      <c r="AX107">
        <f>((0.07/0.11)*100)</f>
        <v>63.636363636363647</v>
      </c>
      <c r="AY107">
        <f>((0.065/0.11)*100)</f>
        <v>59.090909090909093</v>
      </c>
      <c r="BA107">
        <f>((0.035/0.1)*100)</f>
        <v>35</v>
      </c>
      <c r="BB107">
        <f>((0.04/0.105)*100)</f>
        <v>38.095238095238102</v>
      </c>
      <c r="BC107">
        <f>((0.04/0.11)*100)</f>
        <v>36.363636363636367</v>
      </c>
      <c r="BD107">
        <f>((0.045/0.11)*100)</f>
        <v>40.909090909090907</v>
      </c>
      <c r="BF107">
        <f>ABS($B$107-$D$107)</f>
        <v>1.2495909999999997</v>
      </c>
      <c r="BG107">
        <f>ABS($F$107-$H$107)</f>
        <v>3.4319389999999999</v>
      </c>
      <c r="BL107">
        <f>SQRT((ABS($A$107-$E$107)^2+(ABS($B$107-$F$107)^2)))</f>
        <v>0.25505674555479174</v>
      </c>
      <c r="BM107">
        <f>SQRT((ABS($C$107-$G$107)^2+(ABS($D$107-$H$107)^2)))</f>
        <v>4.5233754411966443</v>
      </c>
      <c r="BO107">
        <f>SQRT((ABS($A$107-$G$107)^2+(ABS($B$107-$H$107)^2)))</f>
        <v>3.1973410059926342</v>
      </c>
      <c r="BP107">
        <f>SQRT((ABS($C$107-$E$107)^2+(ABS($D$107-$F$107)^2)))</f>
        <v>4.0115892189766775</v>
      </c>
      <c r="BU107">
        <v>13</v>
      </c>
      <c r="BV107">
        <v>10</v>
      </c>
      <c r="BW107">
        <v>5</v>
      </c>
      <c r="BX107">
        <v>4</v>
      </c>
      <c r="BY107">
        <v>13</v>
      </c>
      <c r="BZ107">
        <v>10</v>
      </c>
      <c r="CA107">
        <v>5</v>
      </c>
      <c r="CB107">
        <v>4</v>
      </c>
      <c r="CC107">
        <v>14</v>
      </c>
      <c r="CD107">
        <v>6</v>
      </c>
      <c r="CE107">
        <v>6</v>
      </c>
      <c r="CF107">
        <v>13</v>
      </c>
      <c r="CG107">
        <v>13</v>
      </c>
      <c r="CH107">
        <v>5</v>
      </c>
      <c r="CI107">
        <v>5</v>
      </c>
      <c r="CJ107">
        <v>13</v>
      </c>
      <c r="CL107">
        <v>7</v>
      </c>
      <c r="CM107">
        <v>4</v>
      </c>
      <c r="CN107">
        <v>0</v>
      </c>
      <c r="CO107">
        <v>0</v>
      </c>
      <c r="CP107">
        <v>8</v>
      </c>
      <c r="CQ107">
        <v>4</v>
      </c>
      <c r="CR107">
        <v>0</v>
      </c>
      <c r="CS107">
        <v>0</v>
      </c>
      <c r="CT107">
        <v>8</v>
      </c>
      <c r="CU107">
        <v>0</v>
      </c>
      <c r="CV107">
        <v>0</v>
      </c>
      <c r="CW107">
        <v>8</v>
      </c>
      <c r="CX107">
        <v>9</v>
      </c>
      <c r="CY107">
        <v>0</v>
      </c>
      <c r="CZ107">
        <v>0</v>
      </c>
      <c r="DA107">
        <v>8</v>
      </c>
      <c r="DC107">
        <f>((10/13)*100)</f>
        <v>76.923076923076934</v>
      </c>
      <c r="DD107">
        <f>((5/13)*100)</f>
        <v>38.461538461538467</v>
      </c>
      <c r="DE107">
        <f>((4/13)*100)</f>
        <v>30.76923076923077</v>
      </c>
      <c r="DF107">
        <f>((10/13)*100)</f>
        <v>76.923076923076934</v>
      </c>
      <c r="DG107">
        <f>((5/13)*100)</f>
        <v>38.461538461538467</v>
      </c>
      <c r="DH107">
        <f>((4/13)*100)</f>
        <v>30.76923076923077</v>
      </c>
      <c r="DI107">
        <f>((6/14)*100)</f>
        <v>42.857142857142854</v>
      </c>
      <c r="DJ107">
        <f>((6/14)*100)</f>
        <v>42.857142857142854</v>
      </c>
      <c r="DK107">
        <f>((13/14)*100)</f>
        <v>92.857142857142861</v>
      </c>
      <c r="DL107">
        <f>((5/13)*100)</f>
        <v>38.461538461538467</v>
      </c>
      <c r="DM107">
        <f>((5/13)*100)</f>
        <v>38.461538461538467</v>
      </c>
      <c r="DN107">
        <f>((13/13)*100)</f>
        <v>100</v>
      </c>
      <c r="DP107">
        <f>((4/7)*100)</f>
        <v>57.142857142857139</v>
      </c>
      <c r="DQ107">
        <f>((0/7)*100)</f>
        <v>0</v>
      </c>
      <c r="DR107">
        <f>((0/7)*100)</f>
        <v>0</v>
      </c>
      <c r="DS107">
        <f>((4/8)*100)</f>
        <v>50</v>
      </c>
      <c r="DT107">
        <f t="shared" ref="DT107:DW108" si="48">((0/8)*100)</f>
        <v>0</v>
      </c>
      <c r="DU107">
        <f t="shared" si="48"/>
        <v>0</v>
      </c>
      <c r="DV107">
        <f t="shared" si="48"/>
        <v>0</v>
      </c>
      <c r="DW107">
        <f t="shared" si="48"/>
        <v>0</v>
      </c>
      <c r="DX107">
        <f>((8/8)*100)</f>
        <v>100</v>
      </c>
      <c r="DY107">
        <f>((0/9)*100)</f>
        <v>0</v>
      </c>
      <c r="DZ107">
        <f>((0/9)*100)</f>
        <v>0</v>
      </c>
      <c r="EA107">
        <f>((8/9)*100)</f>
        <v>88.888888888888886</v>
      </c>
    </row>
    <row r="108" spans="1:131" x14ac:dyDescent="0.25">
      <c r="A108">
        <v>175.96678700000001</v>
      </c>
      <c r="B108">
        <v>4.7877039999999997</v>
      </c>
      <c r="C108">
        <v>180.39887899999999</v>
      </c>
      <c r="D108">
        <v>5.9898470000000001</v>
      </c>
      <c r="E108">
        <v>174.265817</v>
      </c>
      <c r="F108">
        <v>4.2253569999999998</v>
      </c>
      <c r="G108">
        <v>174.32138</v>
      </c>
      <c r="H108">
        <v>7.6467349999999996</v>
      </c>
      <c r="K108">
        <f>(14/200)</f>
        <v>7.0000000000000007E-2</v>
      </c>
      <c r="L108">
        <f>(16/200)</f>
        <v>0.08</v>
      </c>
      <c r="M108">
        <f>(13/200)</f>
        <v>6.5000000000000002E-2</v>
      </c>
      <c r="N108">
        <f>(14/200)</f>
        <v>7.0000000000000007E-2</v>
      </c>
      <c r="P108">
        <f>(8/200)</f>
        <v>0.04</v>
      </c>
      <c r="Q108">
        <f>(8/200)</f>
        <v>0.04</v>
      </c>
      <c r="R108">
        <f>(8/200)</f>
        <v>0.04</v>
      </c>
      <c r="S108">
        <f>(8/200)</f>
        <v>0.04</v>
      </c>
      <c r="U108">
        <f>0.07+0.04</f>
        <v>0.11000000000000001</v>
      </c>
      <c r="V108">
        <f>0.08+0.04</f>
        <v>0.12</v>
      </c>
      <c r="W108">
        <f>0.065+0.04</f>
        <v>0.10500000000000001</v>
      </c>
      <c r="X108">
        <f>0.07+0.04</f>
        <v>0.11000000000000001</v>
      </c>
      <c r="Z108">
        <f>SQRT((ABS($A$109-$A$108)^2+(ABS($B$109-$B$108)^2)))</f>
        <v>22.728297716419185</v>
      </c>
      <c r="AA108">
        <f>SQRT((ABS($C$109-$C$108)^2+(ABS($D$109-$D$108)^2)))</f>
        <v>26.650783031701138</v>
      </c>
      <c r="AB108">
        <f>SQRT((ABS($E$109-$E$108)^2+(ABS($F$109-$F$108)^2)))</f>
        <v>22.883524974607898</v>
      </c>
      <c r="AC108">
        <f>SQRT((ABS($G$109-$G$108)^2+(ABS($H$109-$H$108)^2)))</f>
        <v>23.353898941386841</v>
      </c>
      <c r="AJ108">
        <f>1/0.11</f>
        <v>9.0909090909090917</v>
      </c>
      <c r="AK108">
        <f>1/0.12</f>
        <v>8.3333333333333339</v>
      </c>
      <c r="AL108">
        <f>1/0.105</f>
        <v>9.5238095238095237</v>
      </c>
      <c r="AM108">
        <f>1/0.11</f>
        <v>9.0909090909090917</v>
      </c>
      <c r="AO108">
        <f t="shared" si="45"/>
        <v>206.62088833108348</v>
      </c>
      <c r="AP108">
        <f t="shared" si="46"/>
        <v>222.0898585975095</v>
      </c>
      <c r="AQ108">
        <f>$AB108/$W108</f>
        <v>217.93833309150378</v>
      </c>
      <c r="AR108">
        <f t="shared" si="47"/>
        <v>212.30817219442579</v>
      </c>
      <c r="AV108">
        <f>((0.07/0.11)*100)</f>
        <v>63.636363636363647</v>
      </c>
      <c r="AW108">
        <f>((0.08/0.12)*100)</f>
        <v>66.666666666666671</v>
      </c>
      <c r="AX108">
        <f>((0.065/0.105)*100)</f>
        <v>61.904761904761905</v>
      </c>
      <c r="AY108">
        <f>((0.07/0.11)*100)</f>
        <v>63.636363636363647</v>
      </c>
      <c r="BA108">
        <f>((0.04/0.11)*100)</f>
        <v>36.363636363636367</v>
      </c>
      <c r="BB108">
        <f>((0.04/0.12)*100)</f>
        <v>33.333333333333336</v>
      </c>
      <c r="BC108">
        <f>((0.04/0.105)*100)</f>
        <v>38.095238095238102</v>
      </c>
      <c r="BD108">
        <f>((0.04/0.11)*100)</f>
        <v>36.363636363636367</v>
      </c>
      <c r="BF108">
        <f>ABS($B$108-$D$108)</f>
        <v>1.2021430000000004</v>
      </c>
      <c r="BG108">
        <f>ABS($F$108-$H$108)</f>
        <v>3.4213779999999998</v>
      </c>
      <c r="BL108">
        <f>SQRT((ABS($A$108-$E$108)^2+(ABS($B$108-$F$108)^2)))</f>
        <v>1.7915169799108916</v>
      </c>
      <c r="BM108">
        <f>SQRT((ABS($C$108-$G$108)^2+(ABS($D$108-$H$108)^2)))</f>
        <v>6.2993072587027266</v>
      </c>
      <c r="BO108">
        <f>SQRT((ABS($A$108-$G$108)^2+(ABS($B$108-$H$108)^2)))</f>
        <v>3.2987001158956564</v>
      </c>
      <c r="BP108">
        <f>SQRT((ABS($C$108-$E$108)^2+(ABS($D$108-$F$108)^2)))</f>
        <v>6.3818394257411351</v>
      </c>
      <c r="BU108">
        <v>14</v>
      </c>
      <c r="BV108">
        <v>13</v>
      </c>
      <c r="BW108">
        <v>6</v>
      </c>
      <c r="BX108">
        <v>6</v>
      </c>
      <c r="BY108">
        <v>16</v>
      </c>
      <c r="BZ108">
        <v>13</v>
      </c>
      <c r="CA108">
        <v>8</v>
      </c>
      <c r="CB108">
        <v>8</v>
      </c>
      <c r="CC108">
        <v>13</v>
      </c>
      <c r="CD108">
        <v>6</v>
      </c>
      <c r="CE108">
        <v>6</v>
      </c>
      <c r="CF108">
        <v>13</v>
      </c>
      <c r="CG108">
        <v>14</v>
      </c>
      <c r="CH108">
        <v>7</v>
      </c>
      <c r="CI108">
        <v>7</v>
      </c>
      <c r="CJ108">
        <v>13</v>
      </c>
      <c r="CL108">
        <v>8</v>
      </c>
      <c r="CM108">
        <v>5</v>
      </c>
      <c r="CN108">
        <v>0</v>
      </c>
      <c r="CO108">
        <v>0</v>
      </c>
      <c r="CP108">
        <v>8</v>
      </c>
      <c r="CQ108">
        <v>5</v>
      </c>
      <c r="CR108">
        <v>0</v>
      </c>
      <c r="CS108">
        <v>0</v>
      </c>
      <c r="CT108">
        <v>8</v>
      </c>
      <c r="CU108">
        <v>0</v>
      </c>
      <c r="CV108">
        <v>0</v>
      </c>
      <c r="CW108">
        <v>8</v>
      </c>
      <c r="CX108">
        <v>8</v>
      </c>
      <c r="CY108">
        <v>0</v>
      </c>
      <c r="CZ108">
        <v>0</v>
      </c>
      <c r="DA108">
        <v>8</v>
      </c>
      <c r="DC108">
        <f>((13/14)*100)</f>
        <v>92.857142857142861</v>
      </c>
      <c r="DD108">
        <f>((6/14)*100)</f>
        <v>42.857142857142854</v>
      </c>
      <c r="DE108">
        <f>((6/14)*100)</f>
        <v>42.857142857142854</v>
      </c>
      <c r="DF108">
        <f>((13/16)*100)</f>
        <v>81.25</v>
      </c>
      <c r="DG108">
        <f>((8/16)*100)</f>
        <v>50</v>
      </c>
      <c r="DH108">
        <f>((8/16)*100)</f>
        <v>50</v>
      </c>
      <c r="DI108">
        <f>((6/13)*100)</f>
        <v>46.153846153846153</v>
      </c>
      <c r="DJ108">
        <f>((6/13)*100)</f>
        <v>46.153846153846153</v>
      </c>
      <c r="DK108">
        <f>((13/13)*100)</f>
        <v>100</v>
      </c>
      <c r="DL108">
        <f>((7/14)*100)</f>
        <v>50</v>
      </c>
      <c r="DM108">
        <f>((7/14)*100)</f>
        <v>50</v>
      </c>
      <c r="DN108">
        <f>((13/14)*100)</f>
        <v>92.857142857142861</v>
      </c>
      <c r="DP108">
        <f>((5/8)*100)</f>
        <v>62.5</v>
      </c>
      <c r="DQ108">
        <f>((0/8)*100)</f>
        <v>0</v>
      </c>
      <c r="DR108">
        <f>((0/8)*100)</f>
        <v>0</v>
      </c>
      <c r="DS108">
        <f>((5/8)*100)</f>
        <v>62.5</v>
      </c>
      <c r="DT108">
        <f t="shared" si="48"/>
        <v>0</v>
      </c>
      <c r="DU108">
        <f t="shared" si="48"/>
        <v>0</v>
      </c>
      <c r="DV108">
        <f t="shared" si="48"/>
        <v>0</v>
      </c>
      <c r="DW108">
        <f t="shared" si="48"/>
        <v>0</v>
      </c>
      <c r="DX108">
        <f>((8/8)*100)</f>
        <v>100</v>
      </c>
      <c r="DY108">
        <f>((0/8)*100)</f>
        <v>0</v>
      </c>
      <c r="DZ108">
        <f>((0/8)*100)</f>
        <v>0</v>
      </c>
      <c r="EA108">
        <f>((8/8)*100)</f>
        <v>100</v>
      </c>
    </row>
    <row r="109" spans="1:131" x14ac:dyDescent="0.25">
      <c r="A109">
        <v>153.253726</v>
      </c>
      <c r="B109">
        <v>5.619796</v>
      </c>
      <c r="C109">
        <v>153.75495000000001</v>
      </c>
      <c r="D109">
        <v>6.5942340000000002</v>
      </c>
      <c r="E109">
        <v>151.39066500000001</v>
      </c>
      <c r="F109">
        <v>4.8443370000000003</v>
      </c>
      <c r="G109">
        <v>150.967502</v>
      </c>
      <c r="H109">
        <v>7.6780099999999996</v>
      </c>
      <c r="K109">
        <f>(13/200)</f>
        <v>6.5000000000000002E-2</v>
      </c>
      <c r="L109">
        <f>(15/200)</f>
        <v>7.4999999999999997E-2</v>
      </c>
      <c r="M109">
        <f>(12/200)</f>
        <v>0.06</v>
      </c>
      <c r="N109">
        <f>(11/200)</f>
        <v>5.5E-2</v>
      </c>
      <c r="P109">
        <f>(7/200)</f>
        <v>3.5000000000000003E-2</v>
      </c>
      <c r="Q109">
        <f>(7/200)</f>
        <v>3.5000000000000003E-2</v>
      </c>
      <c r="R109">
        <f>(8/200)</f>
        <v>0.04</v>
      </c>
      <c r="S109">
        <f>(8/200)</f>
        <v>0.04</v>
      </c>
      <c r="U109">
        <f>0.065+0.035</f>
        <v>0.1</v>
      </c>
      <c r="V109">
        <f>0.075+0.035</f>
        <v>0.11</v>
      </c>
      <c r="W109">
        <f>0.06+0.04</f>
        <v>0.1</v>
      </c>
      <c r="X109">
        <f>0.055+0.04</f>
        <v>9.5000000000000001E-2</v>
      </c>
      <c r="Z109">
        <f>SQRT((ABS($A$110-$A$109)^2+(ABS($B$110-$B$109)^2)))</f>
        <v>33.637442783607668</v>
      </c>
      <c r="AA109">
        <f>SQRT((ABS($C$110-$C$109)^2+(ABS($D$110-$D$109)^2)))</f>
        <v>34.640112639067404</v>
      </c>
      <c r="AB109">
        <f>SQRT((ABS($E$110-$E$109)^2+(ABS($F$110-$F$109)^2)))</f>
        <v>33.207422849985598</v>
      </c>
      <c r="AC109">
        <f>SQRT((ABS($G$110-$G$109)^2+(ABS($H$110-$H$109)^2)))</f>
        <v>32.585510151971349</v>
      </c>
      <c r="AJ109">
        <f>1/0.1</f>
        <v>10</v>
      </c>
      <c r="AK109">
        <f>1/0.11</f>
        <v>9.0909090909090917</v>
      </c>
      <c r="AL109">
        <f>1/0.1</f>
        <v>10</v>
      </c>
      <c r="AM109">
        <f>1/0.095</f>
        <v>10.526315789473685</v>
      </c>
      <c r="AO109">
        <f t="shared" si="45"/>
        <v>336.37442783607668</v>
      </c>
      <c r="AP109">
        <f t="shared" si="46"/>
        <v>314.91011490061277</v>
      </c>
      <c r="AQ109">
        <f>$AB109/$W109</f>
        <v>332.07422849985596</v>
      </c>
      <c r="AR109">
        <f t="shared" si="47"/>
        <v>343.00537002075106</v>
      </c>
      <c r="AV109">
        <f>((0.065/0.1)*100)</f>
        <v>65</v>
      </c>
      <c r="AW109">
        <f>((0.075/0.11)*100)</f>
        <v>68.181818181818173</v>
      </c>
      <c r="AX109">
        <f>((0.06/0.1)*100)</f>
        <v>60</v>
      </c>
      <c r="AY109">
        <f>((0.055/0.095)*100)</f>
        <v>57.894736842105267</v>
      </c>
      <c r="BA109">
        <f>((0.035/0.1)*100)</f>
        <v>35</v>
      </c>
      <c r="BB109">
        <f>((0.035/0.11)*100)</f>
        <v>31.818181818181824</v>
      </c>
      <c r="BC109">
        <f>((0.04/0.1)*100)</f>
        <v>40</v>
      </c>
      <c r="BD109">
        <f>((0.04/0.095)*100)</f>
        <v>42.105263157894733</v>
      </c>
      <c r="BF109">
        <f>ABS($B$109-$D$109)</f>
        <v>0.97443800000000014</v>
      </c>
      <c r="BG109">
        <f>ABS($F$109-$H$109)</f>
        <v>2.8336729999999992</v>
      </c>
      <c r="BL109">
        <f>SQRT((ABS($A$109-$E$109)^2+(ABS($B$109-$F$109)^2)))</f>
        <v>2.0180022176404941</v>
      </c>
      <c r="BM109">
        <f>SQRT((ABS($C$109-$G$109)^2+(ABS($D$109-$H$109)^2)))</f>
        <v>2.9907251245943791</v>
      </c>
      <c r="BO109">
        <f>SQRT((ABS($A$109-$G$109)^2+(ABS($B$109-$H$109)^2)))</f>
        <v>3.0762095260193214</v>
      </c>
      <c r="BP109">
        <f>SQRT((ABS($C$109-$E$109)^2+(ABS($D$109-$F$109)^2)))</f>
        <v>2.9414253469761862</v>
      </c>
      <c r="BU109">
        <v>13</v>
      </c>
      <c r="BV109">
        <v>13</v>
      </c>
      <c r="BW109">
        <v>5</v>
      </c>
      <c r="BX109">
        <v>5</v>
      </c>
      <c r="BY109">
        <v>15</v>
      </c>
      <c r="BZ109">
        <v>13</v>
      </c>
      <c r="CA109">
        <v>7</v>
      </c>
      <c r="CB109">
        <v>7</v>
      </c>
      <c r="CC109">
        <v>12</v>
      </c>
      <c r="CD109">
        <v>5</v>
      </c>
      <c r="CE109">
        <v>5</v>
      </c>
      <c r="CF109">
        <v>11</v>
      </c>
      <c r="CG109">
        <v>11</v>
      </c>
      <c r="CH109">
        <v>4</v>
      </c>
      <c r="CI109">
        <v>4</v>
      </c>
      <c r="CJ109">
        <v>11</v>
      </c>
      <c r="CL109">
        <v>7</v>
      </c>
      <c r="CM109">
        <v>6</v>
      </c>
      <c r="CN109">
        <v>0</v>
      </c>
      <c r="CO109">
        <v>0</v>
      </c>
      <c r="CP109">
        <v>7</v>
      </c>
      <c r="CQ109">
        <v>6</v>
      </c>
      <c r="CR109">
        <v>0</v>
      </c>
      <c r="CS109">
        <v>0</v>
      </c>
      <c r="CT109">
        <v>8</v>
      </c>
      <c r="CU109">
        <v>0</v>
      </c>
      <c r="CV109">
        <v>0</v>
      </c>
      <c r="CW109">
        <v>7</v>
      </c>
      <c r="CX109">
        <v>8</v>
      </c>
      <c r="CY109">
        <v>0</v>
      </c>
      <c r="CZ109">
        <v>0</v>
      </c>
      <c r="DA109">
        <v>7</v>
      </c>
      <c r="DC109">
        <f>((13/13)*100)</f>
        <v>100</v>
      </c>
      <c r="DD109">
        <f>((5/13)*100)</f>
        <v>38.461538461538467</v>
      </c>
      <c r="DE109">
        <f>((5/13)*100)</f>
        <v>38.461538461538467</v>
      </c>
      <c r="DF109">
        <f>((13/15)*100)</f>
        <v>86.666666666666671</v>
      </c>
      <c r="DG109">
        <f>((7/15)*100)</f>
        <v>46.666666666666664</v>
      </c>
      <c r="DH109">
        <f>((7/15)*100)</f>
        <v>46.666666666666664</v>
      </c>
      <c r="DI109">
        <f>((5/12)*100)</f>
        <v>41.666666666666671</v>
      </c>
      <c r="DJ109">
        <f>((5/12)*100)</f>
        <v>41.666666666666671</v>
      </c>
      <c r="DK109">
        <f>((11/12)*100)</f>
        <v>91.666666666666657</v>
      </c>
      <c r="DL109">
        <f>((4/11)*100)</f>
        <v>36.363636363636367</v>
      </c>
      <c r="DM109">
        <f>((4/11)*100)</f>
        <v>36.363636363636367</v>
      </c>
      <c r="DN109">
        <f>((11/11)*100)</f>
        <v>100</v>
      </c>
      <c r="DP109">
        <f>((6/7)*100)</f>
        <v>85.714285714285708</v>
      </c>
      <c r="DQ109">
        <f>((0/7)*100)</f>
        <v>0</v>
      </c>
      <c r="DR109">
        <f>((0/7)*100)</f>
        <v>0</v>
      </c>
      <c r="DS109">
        <f>((6/7)*100)</f>
        <v>85.714285714285708</v>
      </c>
      <c r="DT109">
        <f>((0/7)*100)</f>
        <v>0</v>
      </c>
      <c r="DU109">
        <f>((0/7)*100)</f>
        <v>0</v>
      </c>
      <c r="DV109">
        <f>((0/8)*100)</f>
        <v>0</v>
      </c>
      <c r="DW109">
        <f>((0/8)*100)</f>
        <v>0</v>
      </c>
      <c r="DX109">
        <f>((7/8)*100)</f>
        <v>87.5</v>
      </c>
      <c r="DY109">
        <f>((0/8)*100)</f>
        <v>0</v>
      </c>
      <c r="DZ109">
        <f>((0/8)*100)</f>
        <v>0</v>
      </c>
      <c r="EA109">
        <f>((7/8)*100)</f>
        <v>87.5</v>
      </c>
    </row>
    <row r="110" spans="1:131" x14ac:dyDescent="0.25">
      <c r="A110">
        <v>119.66206200000001</v>
      </c>
      <c r="B110">
        <v>3.8654679999999999</v>
      </c>
      <c r="C110">
        <v>119.12740100000001</v>
      </c>
      <c r="D110">
        <v>5.6613600000000002</v>
      </c>
      <c r="E110">
        <v>118.244741</v>
      </c>
      <c r="F110">
        <v>2.824274</v>
      </c>
      <c r="G110">
        <v>118.39087900000001</v>
      </c>
      <c r="H110">
        <v>6.9170199999999999</v>
      </c>
      <c r="K110">
        <f>(17/200)</f>
        <v>8.5000000000000006E-2</v>
      </c>
      <c r="L110">
        <f>(12/200)</f>
        <v>0.06</v>
      </c>
      <c r="M110">
        <f>(14/200)</f>
        <v>7.0000000000000007E-2</v>
      </c>
      <c r="N110">
        <f>(14/200)</f>
        <v>7.0000000000000007E-2</v>
      </c>
      <c r="P110">
        <f>(7/200)</f>
        <v>3.5000000000000003E-2</v>
      </c>
      <c r="Q110">
        <f>(8/200)</f>
        <v>0.04</v>
      </c>
      <c r="R110">
        <f>(8/200)</f>
        <v>0.04</v>
      </c>
      <c r="S110">
        <f>(8/200)</f>
        <v>0.04</v>
      </c>
      <c r="U110">
        <f>0.085+0.035</f>
        <v>0.12000000000000001</v>
      </c>
      <c r="V110">
        <f>0.06+0.04</f>
        <v>0.1</v>
      </c>
      <c r="W110">
        <f>0.07+0.04</f>
        <v>0.11000000000000001</v>
      </c>
      <c r="X110">
        <f>0.07+0.04</f>
        <v>0.11000000000000001</v>
      </c>
      <c r="Z110">
        <f>SQRT((ABS($A$111-$A$110)^2+(ABS($B$111-$B$110)^2)))</f>
        <v>33.329316656154909</v>
      </c>
      <c r="AA110">
        <f>SQRT((ABS($C$111-$C$110)^2+(ABS($D$111-$D$110)^2)))</f>
        <v>28.913090752172518</v>
      </c>
      <c r="AB110">
        <f>SQRT((ABS($E$111-$E$110)^2+(ABS($F$111-$F$110)^2)))</f>
        <v>32.578081027903174</v>
      </c>
      <c r="AC110">
        <f>SQRT((ABS($G$111-$G$110)^2+(ABS($H$111-$H$110)^2)))</f>
        <v>33.35193707695224</v>
      </c>
      <c r="AJ110">
        <f>1/0.12</f>
        <v>8.3333333333333339</v>
      </c>
      <c r="AK110">
        <f>1/0.1</f>
        <v>10</v>
      </c>
      <c r="AL110">
        <f>1/0.11</f>
        <v>9.0909090909090917</v>
      </c>
      <c r="AM110">
        <f>1/0.11</f>
        <v>9.0909090909090917</v>
      </c>
      <c r="AO110">
        <f t="shared" si="45"/>
        <v>277.74430546795753</v>
      </c>
      <c r="AP110">
        <f t="shared" si="46"/>
        <v>289.13090752172519</v>
      </c>
      <c r="AQ110">
        <f>$AB110/$W110</f>
        <v>296.16437298093791</v>
      </c>
      <c r="AR110">
        <f t="shared" si="47"/>
        <v>303.19942797229305</v>
      </c>
      <c r="AV110">
        <f>((0.085/0.12)*100)</f>
        <v>70.833333333333343</v>
      </c>
      <c r="AW110">
        <f>((0.06/0.1)*100)</f>
        <v>60</v>
      </c>
      <c r="AX110">
        <f>((0.07/0.11)*100)</f>
        <v>63.636363636363647</v>
      </c>
      <c r="AY110">
        <f>((0.07/0.11)*100)</f>
        <v>63.636363636363647</v>
      </c>
      <c r="BA110">
        <f>((0.035/0.12)*100)</f>
        <v>29.166666666666668</v>
      </c>
      <c r="BB110">
        <f>((0.04/0.1)*100)</f>
        <v>40</v>
      </c>
      <c r="BC110">
        <f>((0.04/0.11)*100)</f>
        <v>36.363636363636367</v>
      </c>
      <c r="BD110">
        <f>((0.04/0.11)*100)</f>
        <v>36.363636363636367</v>
      </c>
      <c r="BF110">
        <f>ABS($B$110-$D$110)</f>
        <v>1.7958920000000003</v>
      </c>
      <c r="BG110">
        <f>ABS($F$110-$H$110)</f>
        <v>4.092746</v>
      </c>
      <c r="BL110">
        <f>SQRT((ABS($A$110-$E$110)^2+(ABS($B$110-$F$110)^2)))</f>
        <v>1.7586596494708699</v>
      </c>
      <c r="BM110">
        <f>SQRT((ABS($C$110-$G$110)^2+(ABS($D$110-$H$110)^2)))</f>
        <v>1.4557289212226259</v>
      </c>
      <c r="BO110">
        <f>SQRT((ABS($A$110-$G$110)^2+(ABS($B$110-$H$110)^2)))</f>
        <v>3.3057337805989437</v>
      </c>
      <c r="BP110">
        <f>SQRT((ABS($C$110-$E$110)^2+(ABS($D$110-$F$110)^2)))</f>
        <v>2.9712195555017478</v>
      </c>
      <c r="BU110">
        <v>17</v>
      </c>
      <c r="BV110">
        <v>12</v>
      </c>
      <c r="BW110">
        <v>9</v>
      </c>
      <c r="BX110">
        <v>9</v>
      </c>
      <c r="BY110">
        <v>12</v>
      </c>
      <c r="BZ110">
        <v>12</v>
      </c>
      <c r="CA110">
        <v>5</v>
      </c>
      <c r="CB110">
        <v>5</v>
      </c>
      <c r="CC110">
        <v>14</v>
      </c>
      <c r="CD110">
        <v>8</v>
      </c>
      <c r="CE110">
        <v>7</v>
      </c>
      <c r="CF110">
        <v>14</v>
      </c>
      <c r="CG110">
        <v>14</v>
      </c>
      <c r="CH110">
        <v>8</v>
      </c>
      <c r="CI110">
        <v>7</v>
      </c>
      <c r="CJ110">
        <v>14</v>
      </c>
      <c r="CL110">
        <v>7</v>
      </c>
      <c r="CM110">
        <v>6</v>
      </c>
      <c r="CN110">
        <v>0</v>
      </c>
      <c r="CO110">
        <v>0</v>
      </c>
      <c r="CP110">
        <v>8</v>
      </c>
      <c r="CQ110">
        <v>6</v>
      </c>
      <c r="CR110">
        <v>1</v>
      </c>
      <c r="CS110">
        <v>1</v>
      </c>
      <c r="CT110">
        <v>8</v>
      </c>
      <c r="CU110">
        <v>0</v>
      </c>
      <c r="CV110">
        <v>1</v>
      </c>
      <c r="CW110">
        <v>8</v>
      </c>
      <c r="CX110">
        <v>8</v>
      </c>
      <c r="CY110">
        <v>0</v>
      </c>
      <c r="CZ110">
        <v>1</v>
      </c>
      <c r="DA110">
        <v>8</v>
      </c>
      <c r="DC110">
        <f>((12/17)*100)</f>
        <v>70.588235294117652</v>
      </c>
      <c r="DD110">
        <f>((9/17)*100)</f>
        <v>52.941176470588239</v>
      </c>
      <c r="DE110">
        <f>((9/17)*100)</f>
        <v>52.941176470588239</v>
      </c>
      <c r="DF110">
        <f>((12/12)*100)</f>
        <v>100</v>
      </c>
      <c r="DG110">
        <f>((5/12)*100)</f>
        <v>41.666666666666671</v>
      </c>
      <c r="DH110">
        <f>((5/12)*100)</f>
        <v>41.666666666666671</v>
      </c>
      <c r="DI110">
        <f>((8/14)*100)</f>
        <v>57.142857142857139</v>
      </c>
      <c r="DJ110">
        <f>((7/14)*100)</f>
        <v>50</v>
      </c>
      <c r="DK110">
        <f>((14/14)*100)</f>
        <v>100</v>
      </c>
      <c r="DL110">
        <f>((8/14)*100)</f>
        <v>57.142857142857139</v>
      </c>
      <c r="DM110">
        <f>((7/14)*100)</f>
        <v>50</v>
      </c>
      <c r="DN110">
        <f>((14/14)*100)</f>
        <v>100</v>
      </c>
      <c r="DP110">
        <f>((6/7)*100)</f>
        <v>85.714285714285708</v>
      </c>
      <c r="DQ110">
        <f>((0/7)*100)</f>
        <v>0</v>
      </c>
      <c r="DR110">
        <f>((0/7)*100)</f>
        <v>0</v>
      </c>
      <c r="DS110">
        <f>((6/8)*100)</f>
        <v>75</v>
      </c>
      <c r="DT110">
        <f>((1/8)*100)</f>
        <v>12.5</v>
      </c>
      <c r="DU110">
        <f>((1/8)*100)</f>
        <v>12.5</v>
      </c>
      <c r="DV110">
        <f>((0/8)*100)</f>
        <v>0</v>
      </c>
      <c r="DW110">
        <f>((1/8)*100)</f>
        <v>12.5</v>
      </c>
      <c r="DX110">
        <f>((8/8)*100)</f>
        <v>100</v>
      </c>
      <c r="DY110">
        <f>((0/8)*100)</f>
        <v>0</v>
      </c>
      <c r="DZ110">
        <f>((1/8)*100)</f>
        <v>12.5</v>
      </c>
      <c r="EA110">
        <f>((8/8)*100)</f>
        <v>100</v>
      </c>
    </row>
    <row r="111" spans="1:131" x14ac:dyDescent="0.25">
      <c r="A111">
        <v>86.362671000000006</v>
      </c>
      <c r="B111">
        <v>5.2775259999999999</v>
      </c>
      <c r="C111">
        <v>90.219231000000008</v>
      </c>
      <c r="D111">
        <v>6.1947679999999998</v>
      </c>
      <c r="E111">
        <v>85.74140100000001</v>
      </c>
      <c r="F111">
        <v>5.0297790000000004</v>
      </c>
      <c r="G111">
        <v>85.063313000000008</v>
      </c>
      <c r="H111">
        <v>8.1917950000000008</v>
      </c>
      <c r="K111">
        <f>(15/200)</f>
        <v>7.4999999999999997E-2</v>
      </c>
      <c r="L111">
        <f>(14/200)</f>
        <v>7.0000000000000007E-2</v>
      </c>
      <c r="M111">
        <f>(15/200)</f>
        <v>7.4999999999999997E-2</v>
      </c>
      <c r="N111">
        <f>(15/200)</f>
        <v>7.4999999999999997E-2</v>
      </c>
      <c r="P111">
        <f>(6/200)</f>
        <v>0.03</v>
      </c>
      <c r="Q111">
        <f t="shared" ref="Q111:S112" si="49">(7/200)</f>
        <v>3.5000000000000003E-2</v>
      </c>
      <c r="R111">
        <f t="shared" si="49"/>
        <v>3.5000000000000003E-2</v>
      </c>
      <c r="S111">
        <f t="shared" si="49"/>
        <v>3.5000000000000003E-2</v>
      </c>
      <c r="U111">
        <f>0.075+0.03</f>
        <v>0.105</v>
      </c>
      <c r="V111">
        <f>0.07+0.035</f>
        <v>0.10500000000000001</v>
      </c>
      <c r="W111">
        <f>0.075+0.035</f>
        <v>0.11</v>
      </c>
      <c r="X111">
        <f>0.075+0.035</f>
        <v>0.11</v>
      </c>
      <c r="Z111">
        <f>SQRT((ABS($A$112-$A$111)^2+(ABS($B$112-$B$111)^2)))</f>
        <v>28.036535352018884</v>
      </c>
      <c r="AA111">
        <f>SQRT((ABS($C$112-$C$111)^2+(ABS($D$112-$D$111)^2)))</f>
        <v>27.769829845918206</v>
      </c>
      <c r="AB111">
        <f>SQRT((ABS($E$112-$E$111)^2+(ABS($F$112-$F$111)^2)))</f>
        <v>29.829278196572321</v>
      </c>
      <c r="AC111">
        <f>SQRT((ABS($G$112-$G$111)^2+(ABS($H$112-$H$111)^2)))</f>
        <v>28.984536359687052</v>
      </c>
      <c r="AJ111">
        <f>1/0.105</f>
        <v>9.5238095238095237</v>
      </c>
      <c r="AK111">
        <f>1/0.105</f>
        <v>9.5238095238095237</v>
      </c>
      <c r="AL111">
        <f>1/0.11</f>
        <v>9.0909090909090917</v>
      </c>
      <c r="AM111">
        <f>1/0.11</f>
        <v>9.0909090909090917</v>
      </c>
      <c r="AO111">
        <f t="shared" si="45"/>
        <v>267.01462240017986</v>
      </c>
      <c r="AP111">
        <f t="shared" si="46"/>
        <v>264.47456996112572</v>
      </c>
      <c r="AQ111">
        <f>$AB111/$W111</f>
        <v>271.17525633247567</v>
      </c>
      <c r="AR111">
        <f t="shared" si="47"/>
        <v>263.49578508806411</v>
      </c>
      <c r="AV111">
        <f>((0.075/0.105)*100)</f>
        <v>71.428571428571431</v>
      </c>
      <c r="AW111">
        <f>((0.07/0.105)*100)</f>
        <v>66.666666666666671</v>
      </c>
      <c r="AX111">
        <f>((0.075/0.11)*100)</f>
        <v>68.181818181818173</v>
      </c>
      <c r="AY111">
        <f>((0.075/0.11)*100)</f>
        <v>68.181818181818173</v>
      </c>
      <c r="BA111">
        <f>((0.03/0.105)*100)</f>
        <v>28.571428571428569</v>
      </c>
      <c r="BB111">
        <f>((0.035/0.105)*100)</f>
        <v>33.333333333333336</v>
      </c>
      <c r="BC111">
        <f>((0.035/0.11)*100)</f>
        <v>31.818181818181824</v>
      </c>
      <c r="BD111">
        <f>((0.035/0.11)*100)</f>
        <v>31.818181818181824</v>
      </c>
      <c r="BF111">
        <f>ABS($B$111-$D$111)</f>
        <v>0.91724199999999989</v>
      </c>
      <c r="BG111">
        <f>ABS($F$111-$H$111)</f>
        <v>3.1620160000000004</v>
      </c>
      <c r="BL111">
        <f>SQRT((ABS($A$111-$E$111)^2+(ABS($B$111-$F$111)^2)))</f>
        <v>0.66884601285272993</v>
      </c>
      <c r="BM111">
        <f>SQRT((ABS($C$111-$G$111)^2+(ABS($D$111-$H$111)^2)))</f>
        <v>5.5291597247188475</v>
      </c>
      <c r="BO111">
        <f>SQRT((ABS($A$111-$G$111)^2+(ABS($B$111-$H$111)^2)))</f>
        <v>3.1908141620164909</v>
      </c>
      <c r="BP111">
        <f>SQRT((ABS($C$111-$E$111)^2+(ABS($D$111-$F$111)^2)))</f>
        <v>4.6268953823293835</v>
      </c>
      <c r="BU111">
        <v>15</v>
      </c>
      <c r="BV111">
        <v>12</v>
      </c>
      <c r="BW111">
        <v>8</v>
      </c>
      <c r="BX111">
        <v>8</v>
      </c>
      <c r="BY111">
        <v>14</v>
      </c>
      <c r="BZ111">
        <v>12</v>
      </c>
      <c r="CA111">
        <v>7</v>
      </c>
      <c r="CB111">
        <v>7</v>
      </c>
      <c r="CC111">
        <v>15</v>
      </c>
      <c r="CD111">
        <v>9</v>
      </c>
      <c r="CE111">
        <v>8</v>
      </c>
      <c r="CF111">
        <v>15</v>
      </c>
      <c r="CG111">
        <v>15</v>
      </c>
      <c r="CH111">
        <v>9</v>
      </c>
      <c r="CI111">
        <v>8</v>
      </c>
      <c r="CJ111">
        <v>15</v>
      </c>
      <c r="CL111">
        <v>6</v>
      </c>
      <c r="CM111">
        <v>4</v>
      </c>
      <c r="CN111">
        <v>0</v>
      </c>
      <c r="CO111">
        <v>0</v>
      </c>
      <c r="CP111">
        <v>7</v>
      </c>
      <c r="CQ111">
        <v>4</v>
      </c>
      <c r="CR111">
        <v>0</v>
      </c>
      <c r="CS111">
        <v>0</v>
      </c>
      <c r="CT111">
        <v>7</v>
      </c>
      <c r="CU111">
        <v>0</v>
      </c>
      <c r="CV111">
        <v>0</v>
      </c>
      <c r="CW111">
        <v>7</v>
      </c>
      <c r="CX111">
        <v>7</v>
      </c>
      <c r="CY111">
        <v>0</v>
      </c>
      <c r="CZ111">
        <v>0</v>
      </c>
      <c r="DA111">
        <v>7</v>
      </c>
      <c r="DC111">
        <f>((12/15)*100)</f>
        <v>80</v>
      </c>
      <c r="DD111">
        <f>((8/15)*100)</f>
        <v>53.333333333333336</v>
      </c>
      <c r="DE111">
        <f>((8/15)*100)</f>
        <v>53.333333333333336</v>
      </c>
      <c r="DF111">
        <f>((12/14)*100)</f>
        <v>85.714285714285708</v>
      </c>
      <c r="DG111">
        <f>((7/14)*100)</f>
        <v>50</v>
      </c>
      <c r="DH111">
        <f>((7/14)*100)</f>
        <v>50</v>
      </c>
      <c r="DI111">
        <f>((9/15)*100)</f>
        <v>60</v>
      </c>
      <c r="DJ111">
        <f>((8/15)*100)</f>
        <v>53.333333333333336</v>
      </c>
      <c r="DK111">
        <f>((15/15)*100)</f>
        <v>100</v>
      </c>
      <c r="DL111">
        <f>((9/15)*100)</f>
        <v>60</v>
      </c>
      <c r="DM111">
        <f>((8/15)*100)</f>
        <v>53.333333333333336</v>
      </c>
      <c r="DN111">
        <f>((15/15)*100)</f>
        <v>100</v>
      </c>
      <c r="DP111">
        <f>((4/6)*100)</f>
        <v>66.666666666666657</v>
      </c>
      <c r="DQ111">
        <f>((0/6)*100)</f>
        <v>0</v>
      </c>
      <c r="DR111">
        <f>((0/6)*100)</f>
        <v>0</v>
      </c>
      <c r="DS111">
        <f>((4/7)*100)</f>
        <v>57.142857142857139</v>
      </c>
      <c r="DT111">
        <f t="shared" ref="DT111:DW112" si="50">((0/7)*100)</f>
        <v>0</v>
      </c>
      <c r="DU111">
        <f t="shared" si="50"/>
        <v>0</v>
      </c>
      <c r="DV111">
        <f t="shared" si="50"/>
        <v>0</v>
      </c>
      <c r="DW111">
        <f t="shared" si="50"/>
        <v>0</v>
      </c>
      <c r="DX111">
        <f>((7/7)*100)</f>
        <v>100</v>
      </c>
      <c r="DY111">
        <f>((0/7)*100)</f>
        <v>0</v>
      </c>
      <c r="DZ111">
        <f>((0/7)*100)</f>
        <v>0</v>
      </c>
      <c r="EA111">
        <f>((7/7)*100)</f>
        <v>100</v>
      </c>
    </row>
    <row r="112" spans="1:131" x14ac:dyDescent="0.25">
      <c r="A112">
        <v>58.32613700000001</v>
      </c>
      <c r="B112">
        <v>5.2862330000000002</v>
      </c>
      <c r="C112">
        <v>62.450226000000015</v>
      </c>
      <c r="D112">
        <v>6.4088029999999998</v>
      </c>
      <c r="E112">
        <v>55.92190200000001</v>
      </c>
      <c r="F112">
        <v>4.2660270000000002</v>
      </c>
      <c r="G112">
        <v>56.088528000000011</v>
      </c>
      <c r="H112">
        <v>7.4400089999999999</v>
      </c>
      <c r="K112">
        <f>(13/200)</f>
        <v>6.5000000000000002E-2</v>
      </c>
      <c r="L112">
        <f>(11/200)</f>
        <v>5.5E-2</v>
      </c>
      <c r="N112">
        <f>(13/200)</f>
        <v>6.5000000000000002E-2</v>
      </c>
      <c r="P112">
        <f>(6/200)</f>
        <v>0.03</v>
      </c>
      <c r="Q112">
        <f t="shared" si="49"/>
        <v>3.5000000000000003E-2</v>
      </c>
      <c r="R112">
        <f t="shared" si="49"/>
        <v>3.5000000000000003E-2</v>
      </c>
      <c r="S112">
        <f t="shared" si="49"/>
        <v>3.5000000000000003E-2</v>
      </c>
      <c r="U112">
        <f>0.065+0.03</f>
        <v>9.5000000000000001E-2</v>
      </c>
      <c r="V112">
        <f>0.055+0.035</f>
        <v>0.09</v>
      </c>
      <c r="X112">
        <f>0.065+0.035</f>
        <v>0.1</v>
      </c>
      <c r="Z112">
        <f>SQRT((ABS($A$113-$A$112)^2+(ABS($B$113-$B$112)^2)))</f>
        <v>27.222413630004095</v>
      </c>
      <c r="AA112">
        <f>SQRT((ABS($C$113-$C$112)^2+(ABS($D$113-$D$112)^2)))</f>
        <v>27.781167578660369</v>
      </c>
      <c r="AC112">
        <f>SQRT((ABS($G$113-$G$112)^2+(ABS($H$113-$H$112)^2)))</f>
        <v>26.345105042724068</v>
      </c>
      <c r="AJ112">
        <f>1/0.095</f>
        <v>10.526315789473685</v>
      </c>
      <c r="AK112">
        <f>1/0.09</f>
        <v>11.111111111111111</v>
      </c>
      <c r="AM112">
        <f>1/0.1</f>
        <v>10</v>
      </c>
      <c r="AO112">
        <f t="shared" si="45"/>
        <v>286.55172242109575</v>
      </c>
      <c r="AP112">
        <f t="shared" si="46"/>
        <v>308.67963976289303</v>
      </c>
      <c r="AR112">
        <f t="shared" si="47"/>
        <v>263.45105042724066</v>
      </c>
      <c r="AV112">
        <f>((0.065/0.095)*100)</f>
        <v>68.421052631578945</v>
      </c>
      <c r="AW112">
        <f>((0.055/0.09)*100)</f>
        <v>61.111111111111114</v>
      </c>
      <c r="AY112">
        <f>((0.065/0.1)*100)</f>
        <v>65</v>
      </c>
      <c r="BA112">
        <f>((0.03/0.095)*100)</f>
        <v>31.578947368421051</v>
      </c>
      <c r="BB112">
        <f>((0.035/0.09)*100)</f>
        <v>38.888888888888893</v>
      </c>
      <c r="BD112">
        <f>((0.035/0.1)*100)</f>
        <v>35</v>
      </c>
      <c r="BF112">
        <f>ABS($B$112-$D$112)</f>
        <v>1.1225699999999996</v>
      </c>
      <c r="BG112">
        <f>ABS($F$112-$H$112)</f>
        <v>3.1739819999999996</v>
      </c>
      <c r="BL112">
        <f>SQRT((ABS($A$112-$E$112)^2+(ABS($B$112-$F$112)^2)))</f>
        <v>2.6117362458068003</v>
      </c>
      <c r="BM112">
        <f>SQRT((ABS($C$112-$G$112)^2+(ABS($D$112-$H$112)^2)))</f>
        <v>6.444733296082938</v>
      </c>
      <c r="BO112">
        <f>SQRT((ABS($A$112-$G$112)^2+(ABS($B$112-$H$112)^2)))</f>
        <v>3.1057438875504522</v>
      </c>
      <c r="BP112">
        <f>SQRT((ABS($C$112-$E$112)^2+(ABS($D$112-$F$112)^2)))</f>
        <v>6.8709899748982357</v>
      </c>
      <c r="BU112">
        <v>13</v>
      </c>
      <c r="BV112">
        <v>9</v>
      </c>
      <c r="BW112">
        <v>6</v>
      </c>
      <c r="BX112">
        <v>6</v>
      </c>
      <c r="BY112">
        <v>11</v>
      </c>
      <c r="BZ112">
        <v>9</v>
      </c>
      <c r="CA112">
        <v>4</v>
      </c>
      <c r="CB112">
        <v>4</v>
      </c>
      <c r="CG112">
        <v>13</v>
      </c>
      <c r="CH112">
        <v>5</v>
      </c>
      <c r="CI112">
        <v>4</v>
      </c>
      <c r="CJ112">
        <v>13</v>
      </c>
      <c r="CL112">
        <v>6</v>
      </c>
      <c r="CM112">
        <v>4</v>
      </c>
      <c r="CN112">
        <v>0</v>
      </c>
      <c r="CO112">
        <v>0</v>
      </c>
      <c r="CP112">
        <v>7</v>
      </c>
      <c r="CQ112">
        <v>4</v>
      </c>
      <c r="CR112">
        <v>0</v>
      </c>
      <c r="CS112">
        <v>0</v>
      </c>
      <c r="CT112">
        <v>7</v>
      </c>
      <c r="CU112">
        <v>0</v>
      </c>
      <c r="CV112">
        <v>0</v>
      </c>
      <c r="CW112">
        <v>7</v>
      </c>
      <c r="CX112">
        <v>7</v>
      </c>
      <c r="CY112">
        <v>0</v>
      </c>
      <c r="CZ112">
        <v>0</v>
      </c>
      <c r="DA112">
        <v>7</v>
      </c>
      <c r="DC112">
        <f>((9/13)*100)</f>
        <v>69.230769230769226</v>
      </c>
      <c r="DD112">
        <f>((6/13)*100)</f>
        <v>46.153846153846153</v>
      </c>
      <c r="DE112">
        <f>((6/13)*100)</f>
        <v>46.153846153846153</v>
      </c>
      <c r="DF112">
        <f>((9/11)*100)</f>
        <v>81.818181818181827</v>
      </c>
      <c r="DG112">
        <f>((4/11)*100)</f>
        <v>36.363636363636367</v>
      </c>
      <c r="DH112">
        <f>((4/11)*100)</f>
        <v>36.363636363636367</v>
      </c>
      <c r="DL112">
        <f>((5/13)*100)</f>
        <v>38.461538461538467</v>
      </c>
      <c r="DM112">
        <f>((4/13)*100)</f>
        <v>30.76923076923077</v>
      </c>
      <c r="DN112">
        <f>((13/13)*100)</f>
        <v>100</v>
      </c>
      <c r="DP112">
        <f>((4/6)*100)</f>
        <v>66.666666666666657</v>
      </c>
      <c r="DQ112">
        <f>((0/6)*100)</f>
        <v>0</v>
      </c>
      <c r="DR112">
        <f>((0/6)*100)</f>
        <v>0</v>
      </c>
      <c r="DS112">
        <f>((4/7)*100)</f>
        <v>57.142857142857139</v>
      </c>
      <c r="DT112">
        <f t="shared" si="50"/>
        <v>0</v>
      </c>
      <c r="DU112">
        <f t="shared" si="50"/>
        <v>0</v>
      </c>
      <c r="DV112">
        <f t="shared" si="50"/>
        <v>0</v>
      </c>
      <c r="DW112">
        <f t="shared" si="50"/>
        <v>0</v>
      </c>
      <c r="DX112">
        <f>((7/7)*100)</f>
        <v>100</v>
      </c>
      <c r="DY112">
        <f>((0/7)*100)</f>
        <v>0</v>
      </c>
      <c r="DZ112">
        <f>((0/7)*100)</f>
        <v>0</v>
      </c>
      <c r="EA112">
        <f>((7/7)*100)</f>
        <v>100</v>
      </c>
    </row>
    <row r="113" spans="1:131" x14ac:dyDescent="0.25">
      <c r="A113">
        <v>31.105385000000012</v>
      </c>
      <c r="B113">
        <v>5.5870059999999997</v>
      </c>
      <c r="C113">
        <v>34.673553000000013</v>
      </c>
      <c r="D113">
        <v>6.908512</v>
      </c>
      <c r="G113">
        <v>29.743935000000008</v>
      </c>
      <c r="H113">
        <v>7.6042630000000004</v>
      </c>
      <c r="P113">
        <f>(8/200)</f>
        <v>0.04</v>
      </c>
      <c r="Q113">
        <f>(9/200)</f>
        <v>4.4999999999999998E-2</v>
      </c>
      <c r="BF113">
        <f>ABS($B$113-$D$113)</f>
        <v>1.3215060000000003</v>
      </c>
      <c r="BI113">
        <v>1.5404395000000002</v>
      </c>
      <c r="BJ113">
        <v>1.8536500000000002</v>
      </c>
      <c r="BO113">
        <f>SQRT((ABS($A$113-$G$113)^2+(ABS($B$113-$H$113)^2)))</f>
        <v>2.4336951137209066</v>
      </c>
      <c r="CL113">
        <v>8</v>
      </c>
      <c r="CM113">
        <v>5</v>
      </c>
      <c r="CN113">
        <v>0</v>
      </c>
      <c r="CO113">
        <v>0</v>
      </c>
      <c r="CP113">
        <v>9</v>
      </c>
      <c r="CQ113">
        <v>5</v>
      </c>
      <c r="CR113">
        <v>0</v>
      </c>
      <c r="CS113">
        <v>0</v>
      </c>
      <c r="DP113">
        <f>((5/8)*100)</f>
        <v>62.5</v>
      </c>
      <c r="DQ113">
        <f>((0/8)*100)</f>
        <v>0</v>
      </c>
      <c r="DR113">
        <f>((0/8)*100)</f>
        <v>0</v>
      </c>
      <c r="DS113">
        <f>((5/9)*100)</f>
        <v>55.555555555555557</v>
      </c>
      <c r="DT113">
        <f>((0/9)*100)</f>
        <v>0</v>
      </c>
      <c r="DU113">
        <f>((0/9)*100)</f>
        <v>0</v>
      </c>
    </row>
    <row r="114" spans="1:131" x14ac:dyDescent="0.25">
      <c r="A114" t="s">
        <v>22</v>
      </c>
      <c r="B114" t="s">
        <v>22</v>
      </c>
      <c r="C114" t="s">
        <v>22</v>
      </c>
      <c r="D114" t="s">
        <v>22</v>
      </c>
      <c r="E114" t="s">
        <v>22</v>
      </c>
      <c r="F114" t="s">
        <v>22</v>
      </c>
      <c r="G114" t="s">
        <v>22</v>
      </c>
      <c r="H114" t="s">
        <v>22</v>
      </c>
    </row>
    <row r="115" spans="1:131" x14ac:dyDescent="0.25">
      <c r="A115">
        <v>50.189327000000013</v>
      </c>
      <c r="B115">
        <v>7.9327709999999998</v>
      </c>
      <c r="C115">
        <v>47.874981000000012</v>
      </c>
      <c r="D115">
        <v>6.4556430000000002</v>
      </c>
      <c r="E115">
        <v>47.783932000000014</v>
      </c>
      <c r="F115">
        <v>8.5365789999999997</v>
      </c>
      <c r="G115">
        <v>47.64525600000001</v>
      </c>
      <c r="H115">
        <v>5.1347160000000001</v>
      </c>
      <c r="K115">
        <f>(14/200)</f>
        <v>7.0000000000000007E-2</v>
      </c>
      <c r="L115">
        <f>(16/200)</f>
        <v>0.08</v>
      </c>
      <c r="M115">
        <f>(15/200)</f>
        <v>7.4999999999999997E-2</v>
      </c>
      <c r="N115">
        <f>(15/200)</f>
        <v>7.4999999999999997E-2</v>
      </c>
      <c r="P115">
        <f>(11/200)</f>
        <v>5.5E-2</v>
      </c>
      <c r="Q115">
        <f>(10/200)</f>
        <v>0.05</v>
      </c>
      <c r="R115">
        <f>(10/200)</f>
        <v>0.05</v>
      </c>
      <c r="S115">
        <f>(10/200)</f>
        <v>0.05</v>
      </c>
      <c r="U115">
        <f>0.07+0.055</f>
        <v>0.125</v>
      </c>
      <c r="V115">
        <f>0.08+0.05</f>
        <v>0.13</v>
      </c>
      <c r="W115">
        <f>0.075+0.05</f>
        <v>0.125</v>
      </c>
      <c r="X115">
        <f>0.075+0.05</f>
        <v>0.125</v>
      </c>
      <c r="Z115">
        <f>SQRT((ABS($A$116-$A$115)^2+(ABS($B$116-$B$115)^2)))</f>
        <v>23.172563157574508</v>
      </c>
      <c r="AA115">
        <f>SQRT((ABS($C$116-$C$115)^2+(ABS($D$116-$D$115)^2)))</f>
        <v>24.45989403187939</v>
      </c>
      <c r="AB115">
        <f>SQRT((ABS($E$116-$E$115)^2+(ABS($F$116-$F$115)^2)))</f>
        <v>26.1486596190793</v>
      </c>
      <c r="AC115">
        <f>SQRT((ABS($G$116-$G$115)^2+(ABS($H$116-$H$115)^2)))</f>
        <v>26.469526422218458</v>
      </c>
      <c r="AJ115">
        <f>1/0.125</f>
        <v>8</v>
      </c>
      <c r="AK115">
        <f>1/0.13</f>
        <v>7.6923076923076916</v>
      </c>
      <c r="AL115">
        <f>1/0.125</f>
        <v>8</v>
      </c>
      <c r="AM115">
        <f>1/0.125</f>
        <v>8</v>
      </c>
      <c r="AO115">
        <f t="shared" ref="AO115:AO121" si="51">$Z115/$U115</f>
        <v>185.38050526059607</v>
      </c>
      <c r="AP115">
        <f t="shared" ref="AP115:AP121" si="52">$AA115/$V115</f>
        <v>188.15303101445684</v>
      </c>
      <c r="AQ115">
        <f t="shared" ref="AQ115:AQ120" si="53">$AB115/$W115</f>
        <v>209.1892769526344</v>
      </c>
      <c r="AR115">
        <f t="shared" ref="AR115:AR120" si="54">$AC115/$X115</f>
        <v>211.75621137774766</v>
      </c>
      <c r="AV115">
        <f>((0.07/0.125)*100)</f>
        <v>56.000000000000007</v>
      </c>
      <c r="AW115">
        <f>((0.08/0.13)*100)</f>
        <v>61.53846153846154</v>
      </c>
      <c r="AX115">
        <f>((0.075/0.125)*100)</f>
        <v>60</v>
      </c>
      <c r="AY115">
        <f>((0.075/0.125)*100)</f>
        <v>60</v>
      </c>
      <c r="BA115">
        <f>((0.055/0.125)*100)</f>
        <v>44</v>
      </c>
      <c r="BB115">
        <f>((0.05/0.13)*100)</f>
        <v>38.461538461538467</v>
      </c>
      <c r="BC115">
        <f>((0.05/0.125)*100)</f>
        <v>40</v>
      </c>
      <c r="BD115">
        <f>((0.05/0.125)*100)</f>
        <v>40</v>
      </c>
      <c r="BF115">
        <f>ABS($B$115-$D$115)</f>
        <v>1.4771279999999996</v>
      </c>
      <c r="BG115">
        <f>ABS($F$115-$H$115)</f>
        <v>3.4018629999999996</v>
      </c>
      <c r="BL115">
        <f>SQRT((ABS($A$115-$E$115)^2+(ABS($B$115-$F$115)^2)))</f>
        <v>2.480022017420207</v>
      </c>
      <c r="BM115">
        <f>SQRT((ABS($C$115-$G$115)^2+(ABS($D$115-$H$115)^2)))</f>
        <v>1.3407541590291643</v>
      </c>
      <c r="BO115">
        <f>SQRT((ABS($A$115-$G$115)^2+(ABS($B$115-$H$115)^2)))</f>
        <v>3.7817203804705093</v>
      </c>
      <c r="BP115">
        <f>SQRT((ABS($C$115-$E$115)^2+(ABS($D$115-$F$115)^2)))</f>
        <v>2.0829269205848284</v>
      </c>
      <c r="BU115">
        <v>14</v>
      </c>
      <c r="BV115">
        <v>13</v>
      </c>
      <c r="BW115">
        <v>7</v>
      </c>
      <c r="BX115">
        <v>7</v>
      </c>
      <c r="BY115">
        <v>16</v>
      </c>
      <c r="BZ115">
        <v>13</v>
      </c>
      <c r="CA115">
        <v>6</v>
      </c>
      <c r="CB115">
        <v>6</v>
      </c>
      <c r="CC115">
        <v>15</v>
      </c>
      <c r="CD115">
        <v>7</v>
      </c>
      <c r="CE115">
        <v>7</v>
      </c>
      <c r="CF115">
        <v>15</v>
      </c>
      <c r="CG115">
        <v>15</v>
      </c>
      <c r="CH115">
        <v>7</v>
      </c>
      <c r="CI115">
        <v>7</v>
      </c>
      <c r="CJ115">
        <v>15</v>
      </c>
      <c r="CL115">
        <v>11</v>
      </c>
      <c r="CM115">
        <v>8</v>
      </c>
      <c r="CN115">
        <v>3</v>
      </c>
      <c r="CO115">
        <v>3</v>
      </c>
      <c r="CP115">
        <v>10</v>
      </c>
      <c r="CQ115">
        <v>8</v>
      </c>
      <c r="CR115">
        <v>0</v>
      </c>
      <c r="CS115">
        <v>0</v>
      </c>
      <c r="CT115">
        <v>10</v>
      </c>
      <c r="CU115">
        <v>3</v>
      </c>
      <c r="CV115">
        <v>0</v>
      </c>
      <c r="CW115">
        <v>10</v>
      </c>
      <c r="CX115">
        <v>10</v>
      </c>
      <c r="CY115">
        <v>3</v>
      </c>
      <c r="CZ115">
        <v>0</v>
      </c>
      <c r="DA115">
        <v>10</v>
      </c>
      <c r="DC115">
        <f>((13/14)*100)</f>
        <v>92.857142857142861</v>
      </c>
      <c r="DD115">
        <f>((7/14)*100)</f>
        <v>50</v>
      </c>
      <c r="DE115">
        <f>((7/14)*100)</f>
        <v>50</v>
      </c>
      <c r="DF115">
        <f>((13/16)*100)</f>
        <v>81.25</v>
      </c>
      <c r="DG115">
        <f>((6/16)*100)</f>
        <v>37.5</v>
      </c>
      <c r="DH115">
        <f>((6/16)*100)</f>
        <v>37.5</v>
      </c>
      <c r="DI115">
        <f>((7/15)*100)</f>
        <v>46.666666666666664</v>
      </c>
      <c r="DJ115">
        <f>((7/15)*100)</f>
        <v>46.666666666666664</v>
      </c>
      <c r="DK115">
        <f>((15/15)*100)</f>
        <v>100</v>
      </c>
      <c r="DL115">
        <f>((7/15)*100)</f>
        <v>46.666666666666664</v>
      </c>
      <c r="DM115">
        <f>((7/15)*100)</f>
        <v>46.666666666666664</v>
      </c>
      <c r="DN115">
        <f>((15/15)*100)</f>
        <v>100</v>
      </c>
      <c r="DP115">
        <f>((8/11)*100)</f>
        <v>72.727272727272734</v>
      </c>
      <c r="DQ115">
        <f>((3/11)*100)</f>
        <v>27.27272727272727</v>
      </c>
      <c r="DR115">
        <f>((3/11)*100)</f>
        <v>27.27272727272727</v>
      </c>
      <c r="DS115">
        <f>((8/10)*100)</f>
        <v>80</v>
      </c>
      <c r="DT115">
        <f>((0/10)*100)</f>
        <v>0</v>
      </c>
      <c r="DU115">
        <f>((0/10)*100)</f>
        <v>0</v>
      </c>
      <c r="DV115">
        <f>((3/10)*100)</f>
        <v>30</v>
      </c>
      <c r="DW115">
        <f>((0/10)*100)</f>
        <v>0</v>
      </c>
      <c r="DX115">
        <f>((10/10)*100)</f>
        <v>100</v>
      </c>
      <c r="DY115">
        <f>((3/10)*100)</f>
        <v>30</v>
      </c>
      <c r="DZ115">
        <f>((0/10)*100)</f>
        <v>0</v>
      </c>
      <c r="EA115">
        <f>((10/10)*100)</f>
        <v>100</v>
      </c>
    </row>
    <row r="116" spans="1:131" x14ac:dyDescent="0.25">
      <c r="A116">
        <v>73.361761000000001</v>
      </c>
      <c r="B116">
        <v>8.0101390000000006</v>
      </c>
      <c r="C116">
        <v>72.331869000000012</v>
      </c>
      <c r="D116">
        <v>6.8391080000000004</v>
      </c>
      <c r="E116">
        <v>73.926157000000003</v>
      </c>
      <c r="F116">
        <v>9.1166409999999996</v>
      </c>
      <c r="G116">
        <v>74.111616000000012</v>
      </c>
      <c r="H116">
        <v>5.5441269999999996</v>
      </c>
      <c r="K116">
        <f>(16/200)</f>
        <v>0.08</v>
      </c>
      <c r="L116">
        <f>(15/200)</f>
        <v>7.4999999999999997E-2</v>
      </c>
      <c r="M116">
        <f>(15/200)</f>
        <v>7.4999999999999997E-2</v>
      </c>
      <c r="N116">
        <f>(15/200)</f>
        <v>7.4999999999999997E-2</v>
      </c>
      <c r="P116">
        <f>(8/200)</f>
        <v>0.04</v>
      </c>
      <c r="Q116">
        <f>(8/200)</f>
        <v>0.04</v>
      </c>
      <c r="R116">
        <f>(7/200)</f>
        <v>3.5000000000000003E-2</v>
      </c>
      <c r="S116">
        <f>(7/200)</f>
        <v>3.5000000000000003E-2</v>
      </c>
      <c r="U116">
        <f>0.08+0.04</f>
        <v>0.12</v>
      </c>
      <c r="V116">
        <f>0.075+0.04</f>
        <v>0.11499999999999999</v>
      </c>
      <c r="W116">
        <f>0.075+0.035</f>
        <v>0.11</v>
      </c>
      <c r="X116">
        <f>0.075+0.035</f>
        <v>0.11</v>
      </c>
      <c r="Z116">
        <f>SQRT((ABS($A$117-$A$116)^2+(ABS($B$117-$B$116)^2)))</f>
        <v>30.852779438903394</v>
      </c>
      <c r="AA116">
        <f>SQRT((ABS($C$117-$C$116)^2+(ABS($D$117-$D$116)^2)))</f>
        <v>28.023044184180307</v>
      </c>
      <c r="AB116">
        <f>SQRT((ABS($E$117-$E$116)^2+(ABS($F$117-$F$116)^2)))</f>
        <v>31.427216553571053</v>
      </c>
      <c r="AC116">
        <f>SQRT((ABS($G$117-$G$116)^2+(ABS($H$117-$H$116)^2)))</f>
        <v>31.151137435844227</v>
      </c>
      <c r="AJ116">
        <f>1/0.12</f>
        <v>8.3333333333333339</v>
      </c>
      <c r="AK116">
        <f>1/0.115</f>
        <v>8.695652173913043</v>
      </c>
      <c r="AL116">
        <f>1/0.11</f>
        <v>9.0909090909090917</v>
      </c>
      <c r="AM116">
        <f>1/0.11</f>
        <v>9.0909090909090917</v>
      </c>
      <c r="AO116">
        <f t="shared" si="51"/>
        <v>257.10649532419495</v>
      </c>
      <c r="AP116">
        <f t="shared" si="52"/>
        <v>243.67864507982878</v>
      </c>
      <c r="AQ116">
        <f t="shared" si="53"/>
        <v>285.70196866882776</v>
      </c>
      <c r="AR116">
        <f t="shared" si="54"/>
        <v>283.19215850767478</v>
      </c>
      <c r="AV116">
        <f>((0.08/0.12)*100)</f>
        <v>66.666666666666671</v>
      </c>
      <c r="AW116">
        <f>((0.075/0.115)*100)</f>
        <v>65.217391304347814</v>
      </c>
      <c r="AX116">
        <f>((0.075/0.11)*100)</f>
        <v>68.181818181818173</v>
      </c>
      <c r="AY116">
        <f>((0.075/0.11)*100)</f>
        <v>68.181818181818173</v>
      </c>
      <c r="BA116">
        <f>((0.04/0.12)*100)</f>
        <v>33.333333333333336</v>
      </c>
      <c r="BB116">
        <f>((0.04/0.115)*100)</f>
        <v>34.782608695652172</v>
      </c>
      <c r="BC116">
        <f>((0.035/0.11)*100)</f>
        <v>31.818181818181824</v>
      </c>
      <c r="BD116">
        <f>((0.035/0.11)*100)</f>
        <v>31.818181818181824</v>
      </c>
      <c r="BF116">
        <f>ABS($B$116-$D$116)</f>
        <v>1.1710310000000002</v>
      </c>
      <c r="BG116">
        <f>ABS($F$116-$H$116)</f>
        <v>3.572514</v>
      </c>
      <c r="BL116">
        <f>SQRT((ABS($A$116-$E$116)^2+(ABS($B$116-$F$116)^2)))</f>
        <v>1.2421310401161385</v>
      </c>
      <c r="BM116">
        <f>SQRT((ABS($C$116-$G$116)^2+(ABS($D$116-$H$116)^2)))</f>
        <v>2.2010168500877052</v>
      </c>
      <c r="BO116">
        <f>SQRT((ABS($A$116-$G$116)^2+(ABS($B$116-$H$116)^2)))</f>
        <v>2.5774983424182878</v>
      </c>
      <c r="BP116">
        <f>SQRT((ABS($C$116-$E$116)^2+(ABS($D$116-$F$116)^2)))</f>
        <v>2.7800918677326059</v>
      </c>
      <c r="BU116">
        <v>16</v>
      </c>
      <c r="BV116">
        <v>14</v>
      </c>
      <c r="BW116">
        <v>9</v>
      </c>
      <c r="BX116">
        <v>9</v>
      </c>
      <c r="BY116">
        <v>15</v>
      </c>
      <c r="BZ116">
        <v>14</v>
      </c>
      <c r="CA116">
        <v>8</v>
      </c>
      <c r="CB116">
        <v>8</v>
      </c>
      <c r="CC116">
        <v>15</v>
      </c>
      <c r="CD116">
        <v>9</v>
      </c>
      <c r="CE116">
        <v>9</v>
      </c>
      <c r="CF116">
        <v>15</v>
      </c>
      <c r="CG116">
        <v>15</v>
      </c>
      <c r="CH116">
        <v>9</v>
      </c>
      <c r="CI116">
        <v>9</v>
      </c>
      <c r="CJ116">
        <v>15</v>
      </c>
      <c r="CL116">
        <v>8</v>
      </c>
      <c r="CM116">
        <v>7</v>
      </c>
      <c r="CN116">
        <v>0</v>
      </c>
      <c r="CO116">
        <v>0</v>
      </c>
      <c r="CP116">
        <v>8</v>
      </c>
      <c r="CQ116">
        <v>7</v>
      </c>
      <c r="CR116">
        <v>0</v>
      </c>
      <c r="CS116">
        <v>0</v>
      </c>
      <c r="CT116">
        <v>7</v>
      </c>
      <c r="CU116">
        <v>0</v>
      </c>
      <c r="CV116">
        <v>0</v>
      </c>
      <c r="CW116">
        <v>7</v>
      </c>
      <c r="CX116">
        <v>7</v>
      </c>
      <c r="CY116">
        <v>0</v>
      </c>
      <c r="CZ116">
        <v>0</v>
      </c>
      <c r="DA116">
        <v>7</v>
      </c>
      <c r="DC116">
        <f>((14/16)*100)</f>
        <v>87.5</v>
      </c>
      <c r="DD116">
        <f>((9/16)*100)</f>
        <v>56.25</v>
      </c>
      <c r="DE116">
        <f>((9/16)*100)</f>
        <v>56.25</v>
      </c>
      <c r="DF116">
        <f>((14/15)*100)</f>
        <v>93.333333333333329</v>
      </c>
      <c r="DG116">
        <f>((8/15)*100)</f>
        <v>53.333333333333336</v>
      </c>
      <c r="DH116">
        <f>((8/15)*100)</f>
        <v>53.333333333333336</v>
      </c>
      <c r="DI116">
        <f>((9/15)*100)</f>
        <v>60</v>
      </c>
      <c r="DJ116">
        <f>((9/15)*100)</f>
        <v>60</v>
      </c>
      <c r="DK116">
        <f>((15/15)*100)</f>
        <v>100</v>
      </c>
      <c r="DL116">
        <f>((9/15)*100)</f>
        <v>60</v>
      </c>
      <c r="DM116">
        <f>((9/15)*100)</f>
        <v>60</v>
      </c>
      <c r="DN116">
        <f>((15/15)*100)</f>
        <v>100</v>
      </c>
      <c r="DP116">
        <f>((7/8)*100)</f>
        <v>87.5</v>
      </c>
      <c r="DQ116">
        <f>((0/8)*100)</f>
        <v>0</v>
      </c>
      <c r="DR116">
        <f>((0/8)*100)</f>
        <v>0</v>
      </c>
      <c r="DS116">
        <f>((7/8)*100)</f>
        <v>87.5</v>
      </c>
      <c r="DT116">
        <f>((0/8)*100)</f>
        <v>0</v>
      </c>
      <c r="DU116">
        <f>((0/8)*100)</f>
        <v>0</v>
      </c>
      <c r="DV116">
        <f>((0/7)*100)</f>
        <v>0</v>
      </c>
      <c r="DW116">
        <f>((0/7)*100)</f>
        <v>0</v>
      </c>
      <c r="DX116">
        <f>((7/7)*100)</f>
        <v>100</v>
      </c>
      <c r="DY116">
        <f>((0/7)*100)</f>
        <v>0</v>
      </c>
      <c r="DZ116">
        <f>((0/7)*100)</f>
        <v>0</v>
      </c>
      <c r="EA116">
        <f>((7/7)*100)</f>
        <v>100</v>
      </c>
    </row>
    <row r="117" spans="1:131" x14ac:dyDescent="0.25">
      <c r="A117">
        <v>104.202223</v>
      </c>
      <c r="B117">
        <v>7.1384150000000002</v>
      </c>
      <c r="C117">
        <v>100.33555800000001</v>
      </c>
      <c r="D117">
        <v>5.7977590000000001</v>
      </c>
      <c r="E117">
        <v>105.34054800000001</v>
      </c>
      <c r="F117">
        <v>8.2188780000000001</v>
      </c>
      <c r="G117">
        <v>105.236906</v>
      </c>
      <c r="H117">
        <v>4.2753930000000002</v>
      </c>
      <c r="K117">
        <f>(16/200)</f>
        <v>0.08</v>
      </c>
      <c r="L117">
        <f>(19/200)</f>
        <v>9.5000000000000001E-2</v>
      </c>
      <c r="M117">
        <f>(16/200)</f>
        <v>0.08</v>
      </c>
      <c r="N117">
        <f>(16/200)</f>
        <v>0.08</v>
      </c>
      <c r="P117">
        <f>(6/200)</f>
        <v>0.03</v>
      </c>
      <c r="Q117">
        <f>(6/200)</f>
        <v>0.03</v>
      </c>
      <c r="R117">
        <f>(7/200)</f>
        <v>3.5000000000000003E-2</v>
      </c>
      <c r="S117">
        <f>(7/200)</f>
        <v>3.5000000000000003E-2</v>
      </c>
      <c r="U117">
        <f>0.08+0.03</f>
        <v>0.11</v>
      </c>
      <c r="V117">
        <f>0.095+0.03</f>
        <v>0.125</v>
      </c>
      <c r="W117">
        <f>0.08+0.035</f>
        <v>0.115</v>
      </c>
      <c r="X117">
        <f>0.08+0.035</f>
        <v>0.115</v>
      </c>
      <c r="Z117">
        <f>SQRT((ABS($A$118-$A$117)^2+(ABS($B$118-$B$117)^2)))</f>
        <v>46.05239207583157</v>
      </c>
      <c r="AA117">
        <f>SQRT((ABS($C$118-$C$117)^2+(ABS($D$118-$D$117)^2)))</f>
        <v>50.895749376081739</v>
      </c>
      <c r="AB117">
        <f>SQRT((ABS($E$118-$E$117)^2+(ABS($F$118-$F$117)^2)))</f>
        <v>46.798703961614606</v>
      </c>
      <c r="AC117">
        <f>SQRT((ABS($G$118-$G$117)^2+(ABS($H$118-$H$117)^2)))</f>
        <v>46.908479802539411</v>
      </c>
      <c r="AJ117">
        <f>1/0.11</f>
        <v>9.0909090909090917</v>
      </c>
      <c r="AK117">
        <f>1/0.125</f>
        <v>8</v>
      </c>
      <c r="AL117">
        <f>1/0.115</f>
        <v>8.695652173913043</v>
      </c>
      <c r="AM117">
        <f>1/0.115</f>
        <v>8.695652173913043</v>
      </c>
      <c r="AO117">
        <f t="shared" si="51"/>
        <v>418.65810978028702</v>
      </c>
      <c r="AP117">
        <f t="shared" si="52"/>
        <v>407.16599500865391</v>
      </c>
      <c r="AQ117">
        <f t="shared" si="53"/>
        <v>406.94525184012701</v>
      </c>
      <c r="AR117">
        <f t="shared" si="54"/>
        <v>407.89982436990789</v>
      </c>
      <c r="AV117">
        <f>((0.08/0.11)*100)</f>
        <v>72.727272727272734</v>
      </c>
      <c r="AW117">
        <f>((0.095/0.125)*100)</f>
        <v>76</v>
      </c>
      <c r="AX117">
        <f>((0.08/0.115)*100)</f>
        <v>69.565217391304344</v>
      </c>
      <c r="AY117">
        <f>((0.08/0.115)*100)</f>
        <v>69.565217391304344</v>
      </c>
      <c r="BA117">
        <f>((0.03/0.11)*100)</f>
        <v>27.27272727272727</v>
      </c>
      <c r="BB117">
        <f>((0.03/0.125)*100)</f>
        <v>24</v>
      </c>
      <c r="BC117">
        <f>((0.035/0.115)*100)</f>
        <v>30.434782608695656</v>
      </c>
      <c r="BD117">
        <f>((0.035/0.115)*100)</f>
        <v>30.434782608695656</v>
      </c>
      <c r="BF117">
        <f>ABS($B$117-$D$117)</f>
        <v>1.3406560000000001</v>
      </c>
      <c r="BG117">
        <f>ABS($F$117-$H$117)</f>
        <v>3.9434849999999999</v>
      </c>
      <c r="BL117">
        <f>SQRT((ABS($A$117-$E$117)^2+(ABS($B$117-$F$117)^2)))</f>
        <v>1.569453439893653</v>
      </c>
      <c r="BM117">
        <f>SQRT((ABS($C$117-$G$117)^2+(ABS($D$117-$H$117)^2)))</f>
        <v>5.1323299246112368</v>
      </c>
      <c r="BO117">
        <f>SQRT((ABS($A$117-$G$117)^2+(ABS($B$117-$H$117)^2)))</f>
        <v>3.044250955978006</v>
      </c>
      <c r="BP117">
        <f>SQRT((ABS($C$117-$E$117)^2+(ABS($D$117-$F$117)^2)))</f>
        <v>5.5598329212541149</v>
      </c>
      <c r="BU117">
        <v>16</v>
      </c>
      <c r="BV117">
        <v>16</v>
      </c>
      <c r="BW117">
        <v>9</v>
      </c>
      <c r="BX117">
        <v>9</v>
      </c>
      <c r="BY117">
        <v>19</v>
      </c>
      <c r="BZ117">
        <v>16</v>
      </c>
      <c r="CA117">
        <v>12</v>
      </c>
      <c r="CB117">
        <v>12</v>
      </c>
      <c r="CC117">
        <v>16</v>
      </c>
      <c r="CD117">
        <v>11</v>
      </c>
      <c r="CE117">
        <v>10</v>
      </c>
      <c r="CF117">
        <v>16</v>
      </c>
      <c r="CG117">
        <v>16</v>
      </c>
      <c r="CH117">
        <v>11</v>
      </c>
      <c r="CI117">
        <v>10</v>
      </c>
      <c r="CJ117">
        <v>16</v>
      </c>
      <c r="CL117">
        <v>6</v>
      </c>
      <c r="CM117">
        <v>4</v>
      </c>
      <c r="CN117">
        <v>0</v>
      </c>
      <c r="CO117">
        <v>0</v>
      </c>
      <c r="CP117">
        <v>6</v>
      </c>
      <c r="CQ117">
        <v>4</v>
      </c>
      <c r="CR117">
        <v>0</v>
      </c>
      <c r="CS117">
        <v>0</v>
      </c>
      <c r="CT117">
        <v>7</v>
      </c>
      <c r="CU117">
        <v>0</v>
      </c>
      <c r="CV117">
        <v>0</v>
      </c>
      <c r="CW117">
        <v>7</v>
      </c>
      <c r="CX117">
        <v>7</v>
      </c>
      <c r="CY117">
        <v>0</v>
      </c>
      <c r="CZ117">
        <v>0</v>
      </c>
      <c r="DA117">
        <v>7</v>
      </c>
      <c r="DC117">
        <f>((16/16)*100)</f>
        <v>100</v>
      </c>
      <c r="DD117">
        <f>((9/16)*100)</f>
        <v>56.25</v>
      </c>
      <c r="DE117">
        <f>((9/16)*100)</f>
        <v>56.25</v>
      </c>
      <c r="DF117">
        <f>((16/19)*100)</f>
        <v>84.210526315789465</v>
      </c>
      <c r="DG117">
        <f>((12/19)*100)</f>
        <v>63.157894736842103</v>
      </c>
      <c r="DH117">
        <f>((12/19)*100)</f>
        <v>63.157894736842103</v>
      </c>
      <c r="DI117">
        <f>((11/16)*100)</f>
        <v>68.75</v>
      </c>
      <c r="DJ117">
        <f>((10/16)*100)</f>
        <v>62.5</v>
      </c>
      <c r="DK117">
        <f>((16/16)*100)</f>
        <v>100</v>
      </c>
      <c r="DL117">
        <f>((11/16)*100)</f>
        <v>68.75</v>
      </c>
      <c r="DM117">
        <f>((10/16)*100)</f>
        <v>62.5</v>
      </c>
      <c r="DN117">
        <f>((16/16)*100)</f>
        <v>100</v>
      </c>
      <c r="DP117">
        <f>((4/6)*100)</f>
        <v>66.666666666666657</v>
      </c>
      <c r="DQ117">
        <f>((0/6)*100)</f>
        <v>0</v>
      </c>
      <c r="DR117">
        <f>((0/6)*100)</f>
        <v>0</v>
      </c>
      <c r="DS117">
        <f>((4/6)*100)</f>
        <v>66.666666666666657</v>
      </c>
      <c r="DT117">
        <f t="shared" ref="DT117:DU120" si="55">((0/6)*100)</f>
        <v>0</v>
      </c>
      <c r="DU117">
        <f t="shared" si="55"/>
        <v>0</v>
      </c>
      <c r="DV117">
        <f>((0/7)*100)</f>
        <v>0</v>
      </c>
      <c r="DW117">
        <f>((0/7)*100)</f>
        <v>0</v>
      </c>
      <c r="DX117">
        <f>((7/7)*100)</f>
        <v>100</v>
      </c>
      <c r="DY117">
        <f>((0/7)*100)</f>
        <v>0</v>
      </c>
      <c r="DZ117">
        <f>((0/7)*100)</f>
        <v>0</v>
      </c>
      <c r="EA117">
        <f>((7/7)*100)</f>
        <v>100</v>
      </c>
    </row>
    <row r="118" spans="1:131" x14ac:dyDescent="0.25">
      <c r="A118">
        <v>150.23944</v>
      </c>
      <c r="B118">
        <v>8.3205600000000004</v>
      </c>
      <c r="C118">
        <v>151.217195</v>
      </c>
      <c r="D118">
        <v>6.9962249999999999</v>
      </c>
      <c r="E118">
        <v>152.13076699999999</v>
      </c>
      <c r="F118">
        <v>9.11</v>
      </c>
      <c r="G118">
        <v>152.119338</v>
      </c>
      <c r="H118">
        <v>5.8384179999999999</v>
      </c>
      <c r="K118">
        <f>(19/200)</f>
        <v>9.5000000000000001E-2</v>
      </c>
      <c r="L118">
        <f>(15/200)</f>
        <v>7.4999999999999997E-2</v>
      </c>
      <c r="M118">
        <f>(16/200)</f>
        <v>0.08</v>
      </c>
      <c r="N118">
        <f>(16/200)</f>
        <v>0.08</v>
      </c>
      <c r="P118">
        <f>(5/200)</f>
        <v>2.5000000000000001E-2</v>
      </c>
      <c r="Q118">
        <f>(6/200)</f>
        <v>0.03</v>
      </c>
      <c r="R118">
        <f>(6/200)</f>
        <v>0.03</v>
      </c>
      <c r="S118">
        <f>(6/200)</f>
        <v>0.03</v>
      </c>
      <c r="U118">
        <f>0.095+0.025</f>
        <v>0.12</v>
      </c>
      <c r="V118">
        <f>0.075+0.03</f>
        <v>0.105</v>
      </c>
      <c r="W118">
        <f>0.08+0.03</f>
        <v>0.11</v>
      </c>
      <c r="X118">
        <f>0.08+0.03</f>
        <v>0.11</v>
      </c>
      <c r="Z118">
        <f>SQRT((ABS($A$119-$A$118)^2+(ABS($B$119-$B$118)^2)))</f>
        <v>36.007911901983498</v>
      </c>
      <c r="AA118">
        <f>SQRT((ABS($C$119-$C$118)^2+(ABS($D$119-$D$118)^2)))</f>
        <v>31.997898511719072</v>
      </c>
      <c r="AB118">
        <f>SQRT((ABS($E$119-$E$118)^2+(ABS($F$119-$F$118)^2)))</f>
        <v>34.260550270192269</v>
      </c>
      <c r="AC118">
        <f>SQRT((ABS($G$119-$G$118)^2+(ABS($H$119-$H$118)^2)))</f>
        <v>34.475839572444308</v>
      </c>
      <c r="AJ118">
        <f>1/0.12</f>
        <v>8.3333333333333339</v>
      </c>
      <c r="AK118">
        <f>1/0.105</f>
        <v>9.5238095238095237</v>
      </c>
      <c r="AL118">
        <f>1/0.11</f>
        <v>9.0909090909090917</v>
      </c>
      <c r="AM118">
        <f>1/0.11</f>
        <v>9.0909090909090917</v>
      </c>
      <c r="AO118">
        <f t="shared" si="51"/>
        <v>300.06593251652913</v>
      </c>
      <c r="AP118">
        <f t="shared" si="52"/>
        <v>304.7418905878007</v>
      </c>
      <c r="AQ118">
        <f t="shared" si="53"/>
        <v>311.45954791083881</v>
      </c>
      <c r="AR118">
        <f t="shared" si="54"/>
        <v>313.41672338585732</v>
      </c>
      <c r="AV118">
        <f>((0.095/0.12)*100)</f>
        <v>79.166666666666671</v>
      </c>
      <c r="AW118">
        <f>((0.075/0.105)*100)</f>
        <v>71.428571428571431</v>
      </c>
      <c r="AX118">
        <f>((0.08/0.11)*100)</f>
        <v>72.727272727272734</v>
      </c>
      <c r="AY118">
        <f>((0.08/0.11)*100)</f>
        <v>72.727272727272734</v>
      </c>
      <c r="BA118">
        <f>((0.025/0.12)*100)</f>
        <v>20.833333333333336</v>
      </c>
      <c r="BB118">
        <f>((0.03/0.105)*100)</f>
        <v>28.571428571428569</v>
      </c>
      <c r="BC118">
        <f>((0.03/0.11)*100)</f>
        <v>27.27272727272727</v>
      </c>
      <c r="BD118">
        <f>((0.03/0.11)*100)</f>
        <v>27.27272727272727</v>
      </c>
      <c r="BF118">
        <f>ABS($B$118-$D$118)</f>
        <v>1.3243350000000005</v>
      </c>
      <c r="BG118">
        <f>ABS($F$118-$H$118)</f>
        <v>3.2715819999999995</v>
      </c>
      <c r="BL118">
        <f>SQRT((ABS($A$118-$E$118)^2+(ABS($B$118-$F$118)^2)))</f>
        <v>2.0494714768761626</v>
      </c>
      <c r="BM118">
        <f>SQRT((ABS($C$118-$G$118)^2+(ABS($D$118-$H$118)^2)))</f>
        <v>1.4677803111153902</v>
      </c>
      <c r="BO118">
        <f>SQRT((ABS($A$118-$G$118)^2+(ABS($B$118-$H$118)^2)))</f>
        <v>3.1136867855595223</v>
      </c>
      <c r="BP118">
        <f>SQRT((ABS($C$118-$E$118)^2+(ABS($D$118-$F$118)^2)))</f>
        <v>2.3027502143760565</v>
      </c>
      <c r="BU118">
        <v>19</v>
      </c>
      <c r="BV118">
        <v>15</v>
      </c>
      <c r="BW118">
        <v>13</v>
      </c>
      <c r="BX118">
        <v>13</v>
      </c>
      <c r="BY118">
        <v>15</v>
      </c>
      <c r="BZ118">
        <v>15</v>
      </c>
      <c r="CA118">
        <v>9</v>
      </c>
      <c r="CB118">
        <v>9</v>
      </c>
      <c r="CC118">
        <v>16</v>
      </c>
      <c r="CD118">
        <v>11</v>
      </c>
      <c r="CE118">
        <v>10</v>
      </c>
      <c r="CF118">
        <v>16</v>
      </c>
      <c r="CG118">
        <v>16</v>
      </c>
      <c r="CH118">
        <v>11</v>
      </c>
      <c r="CI118">
        <v>10</v>
      </c>
      <c r="CJ118">
        <v>16</v>
      </c>
      <c r="CL118">
        <v>5</v>
      </c>
      <c r="CM118">
        <v>4</v>
      </c>
      <c r="CN118">
        <v>0</v>
      </c>
      <c r="CO118">
        <v>0</v>
      </c>
      <c r="CP118">
        <v>6</v>
      </c>
      <c r="CQ118">
        <v>4</v>
      </c>
      <c r="CR118">
        <v>0</v>
      </c>
      <c r="CS118">
        <v>0</v>
      </c>
      <c r="CT118">
        <v>6</v>
      </c>
      <c r="CU118">
        <v>0</v>
      </c>
      <c r="CV118">
        <v>0</v>
      </c>
      <c r="CW118">
        <v>6</v>
      </c>
      <c r="CX118">
        <v>6</v>
      </c>
      <c r="CY118">
        <v>0</v>
      </c>
      <c r="CZ118">
        <v>0</v>
      </c>
      <c r="DA118">
        <v>6</v>
      </c>
      <c r="DC118">
        <f>((15/19)*100)</f>
        <v>78.94736842105263</v>
      </c>
      <c r="DD118">
        <f>((13/19)*100)</f>
        <v>68.421052631578945</v>
      </c>
      <c r="DE118">
        <f>((13/19)*100)</f>
        <v>68.421052631578945</v>
      </c>
      <c r="DF118">
        <f>((15/15)*100)</f>
        <v>100</v>
      </c>
      <c r="DG118">
        <f>((9/15)*100)</f>
        <v>60</v>
      </c>
      <c r="DH118">
        <f>((9/15)*100)</f>
        <v>60</v>
      </c>
      <c r="DI118">
        <f>((11/16)*100)</f>
        <v>68.75</v>
      </c>
      <c r="DJ118">
        <f>((10/16)*100)</f>
        <v>62.5</v>
      </c>
      <c r="DK118">
        <f>((16/16)*100)</f>
        <v>100</v>
      </c>
      <c r="DL118">
        <f>((11/16)*100)</f>
        <v>68.75</v>
      </c>
      <c r="DM118">
        <f>((10/16)*100)</f>
        <v>62.5</v>
      </c>
      <c r="DN118">
        <f>((16/16)*100)</f>
        <v>100</v>
      </c>
      <c r="DP118">
        <f>((4/5)*100)</f>
        <v>80</v>
      </c>
      <c r="DQ118">
        <f>((0/5)*100)</f>
        <v>0</v>
      </c>
      <c r="DR118">
        <f>((0/5)*100)</f>
        <v>0</v>
      </c>
      <c r="DS118">
        <f>((4/6)*100)</f>
        <v>66.666666666666657</v>
      </c>
      <c r="DT118">
        <f t="shared" si="55"/>
        <v>0</v>
      </c>
      <c r="DU118">
        <f t="shared" si="55"/>
        <v>0</v>
      </c>
      <c r="DV118">
        <f>((0/6)*100)</f>
        <v>0</v>
      </c>
      <c r="DW118">
        <f>((0/6)*100)</f>
        <v>0</v>
      </c>
      <c r="DX118">
        <f>((6/6)*100)</f>
        <v>100</v>
      </c>
      <c r="DY118">
        <f>((0/6)*100)</f>
        <v>0</v>
      </c>
      <c r="DZ118">
        <f>((0/6)*100)</f>
        <v>0</v>
      </c>
      <c r="EA118">
        <f>((6/6)*100)</f>
        <v>100</v>
      </c>
    </row>
    <row r="119" spans="1:131" x14ac:dyDescent="0.25">
      <c r="A119">
        <v>186.239642</v>
      </c>
      <c r="B119">
        <v>7.5754590000000004</v>
      </c>
      <c r="C119">
        <v>183.20372700000001</v>
      </c>
      <c r="D119">
        <v>6.1434179999999996</v>
      </c>
      <c r="E119">
        <v>186.38790800000001</v>
      </c>
      <c r="F119">
        <v>8.6266829999999999</v>
      </c>
      <c r="G119">
        <v>186.55959200000001</v>
      </c>
      <c r="H119">
        <v>4.2723979999999999</v>
      </c>
      <c r="K119">
        <f>(15/200)</f>
        <v>7.4999999999999997E-2</v>
      </c>
      <c r="L119">
        <f>(14/200)</f>
        <v>7.0000000000000007E-2</v>
      </c>
      <c r="M119">
        <f>(18/200)</f>
        <v>0.09</v>
      </c>
      <c r="N119">
        <f>(16/200)</f>
        <v>0.08</v>
      </c>
      <c r="P119">
        <f>(6/200)</f>
        <v>0.03</v>
      </c>
      <c r="Q119">
        <f>(6/200)</f>
        <v>0.03</v>
      </c>
      <c r="R119">
        <f>(7/200)</f>
        <v>3.5000000000000003E-2</v>
      </c>
      <c r="S119">
        <f>(7/200)</f>
        <v>3.5000000000000003E-2</v>
      </c>
      <c r="U119">
        <f>0.075+0.03</f>
        <v>0.105</v>
      </c>
      <c r="V119">
        <f>0.07+0.03</f>
        <v>0.1</v>
      </c>
      <c r="W119">
        <f>0.09+0.035</f>
        <v>0.125</v>
      </c>
      <c r="X119">
        <f>0.08+0.035</f>
        <v>0.115</v>
      </c>
      <c r="Z119">
        <f>SQRT((ABS($A$120-$A$119)^2+(ABS($B$120-$B$119)^2)))</f>
        <v>31.846686260788502</v>
      </c>
      <c r="AA119">
        <f>SQRT((ABS($C$120-$C$119)^2+(ABS($D$120-$D$119)^2)))</f>
        <v>31.005688950721414</v>
      </c>
      <c r="AB119">
        <f>SQRT((ABS($E$120-$E$119)^2+(ABS($F$120-$F$119)^2)))</f>
        <v>34.529893759200235</v>
      </c>
      <c r="AC119">
        <f>SQRT((ABS($G$120-$G$119)^2+(ABS($H$120-$H$119)^2)))</f>
        <v>33.860416714915985</v>
      </c>
      <c r="AJ119">
        <f>1/0.105</f>
        <v>9.5238095238095237</v>
      </c>
      <c r="AK119">
        <f>1/0.1</f>
        <v>10</v>
      </c>
      <c r="AL119">
        <f>1/0.125</f>
        <v>8</v>
      </c>
      <c r="AM119">
        <f>1/0.115</f>
        <v>8.695652173913043</v>
      </c>
      <c r="AO119">
        <f t="shared" si="51"/>
        <v>303.30177391227147</v>
      </c>
      <c r="AP119">
        <f t="shared" si="52"/>
        <v>310.05688950721412</v>
      </c>
      <c r="AQ119">
        <f t="shared" si="53"/>
        <v>276.23915007360188</v>
      </c>
      <c r="AR119">
        <f t="shared" si="54"/>
        <v>294.43840621666072</v>
      </c>
      <c r="AV119">
        <f>((0.075/0.105)*100)</f>
        <v>71.428571428571431</v>
      </c>
      <c r="AW119">
        <f>((0.07/0.1)*100)</f>
        <v>70</v>
      </c>
      <c r="AX119">
        <f>((0.09/0.125)*100)</f>
        <v>72</v>
      </c>
      <c r="AY119">
        <f>((0.08/0.115)*100)</f>
        <v>69.565217391304344</v>
      </c>
      <c r="BA119">
        <f>((0.03/0.105)*100)</f>
        <v>28.571428571428569</v>
      </c>
      <c r="BB119">
        <f>((0.03/0.1)*100)</f>
        <v>30</v>
      </c>
      <c r="BC119">
        <f>((0.035/0.125)*100)</f>
        <v>28.000000000000004</v>
      </c>
      <c r="BD119">
        <f>((0.035/0.115)*100)</f>
        <v>30.434782608695656</v>
      </c>
      <c r="BF119">
        <f>ABS($B$119-$D$119)</f>
        <v>1.4320410000000008</v>
      </c>
      <c r="BG119">
        <f>ABS($F$119-$H$119)</f>
        <v>4.354285</v>
      </c>
      <c r="BL119">
        <f>SQRT((ABS($A$119-$E$119)^2+(ABS($B$119-$F$119)^2)))</f>
        <v>1.0616283271145324</v>
      </c>
      <c r="BM119">
        <f>SQRT((ABS($C$119-$G$119)^2+(ABS($D$119-$H$119)^2)))</f>
        <v>3.8422058428232293</v>
      </c>
      <c r="BO119">
        <f>SQRT((ABS($A$119-$G$119)^2+(ABS($B$119-$H$119)^2)))</f>
        <v>3.3185207506087719</v>
      </c>
      <c r="BP119">
        <f>SQRT((ABS($C$119-$E$119)^2+(ABS($D$119-$F$119)^2)))</f>
        <v>4.0380210129450758</v>
      </c>
      <c r="BU119">
        <v>15</v>
      </c>
      <c r="BV119">
        <v>12</v>
      </c>
      <c r="BW119">
        <v>9</v>
      </c>
      <c r="BX119">
        <v>9</v>
      </c>
      <c r="BY119">
        <v>14</v>
      </c>
      <c r="BZ119">
        <v>12</v>
      </c>
      <c r="CA119">
        <v>7</v>
      </c>
      <c r="CB119">
        <v>7</v>
      </c>
      <c r="CC119">
        <v>18</v>
      </c>
      <c r="CD119">
        <v>12</v>
      </c>
      <c r="CE119">
        <v>12</v>
      </c>
      <c r="CF119">
        <v>16</v>
      </c>
      <c r="CG119">
        <v>16</v>
      </c>
      <c r="CH119">
        <v>10</v>
      </c>
      <c r="CI119">
        <v>10</v>
      </c>
      <c r="CJ119">
        <v>16</v>
      </c>
      <c r="CL119">
        <v>6</v>
      </c>
      <c r="CM119">
        <v>4</v>
      </c>
      <c r="CN119">
        <v>1</v>
      </c>
      <c r="CO119">
        <v>1</v>
      </c>
      <c r="CP119">
        <v>6</v>
      </c>
      <c r="CQ119">
        <v>4</v>
      </c>
      <c r="CR119">
        <v>0</v>
      </c>
      <c r="CS119">
        <v>0</v>
      </c>
      <c r="CT119">
        <v>7</v>
      </c>
      <c r="CU119">
        <v>1</v>
      </c>
      <c r="CV119">
        <v>0</v>
      </c>
      <c r="CW119">
        <v>7</v>
      </c>
      <c r="CX119">
        <v>7</v>
      </c>
      <c r="CY119">
        <v>1</v>
      </c>
      <c r="CZ119">
        <v>0</v>
      </c>
      <c r="DA119">
        <v>7</v>
      </c>
      <c r="DC119">
        <f>((12/15)*100)</f>
        <v>80</v>
      </c>
      <c r="DD119">
        <f>((9/15)*100)</f>
        <v>60</v>
      </c>
      <c r="DE119">
        <f>((9/15)*100)</f>
        <v>60</v>
      </c>
      <c r="DF119">
        <f>((12/14)*100)</f>
        <v>85.714285714285708</v>
      </c>
      <c r="DG119">
        <f>((7/14)*100)</f>
        <v>50</v>
      </c>
      <c r="DH119">
        <f>((7/14)*100)</f>
        <v>50</v>
      </c>
      <c r="DI119">
        <f>((12/18)*100)</f>
        <v>66.666666666666657</v>
      </c>
      <c r="DJ119">
        <f>((12/18)*100)</f>
        <v>66.666666666666657</v>
      </c>
      <c r="DK119">
        <f>((16/18)*100)</f>
        <v>88.888888888888886</v>
      </c>
      <c r="DL119">
        <f>((10/16)*100)</f>
        <v>62.5</v>
      </c>
      <c r="DM119">
        <f>((10/16)*100)</f>
        <v>62.5</v>
      </c>
      <c r="DN119">
        <f>((16/16)*100)</f>
        <v>100</v>
      </c>
      <c r="DP119">
        <f>((4/6)*100)</f>
        <v>66.666666666666657</v>
      </c>
      <c r="DQ119">
        <f>((1/6)*100)</f>
        <v>16.666666666666664</v>
      </c>
      <c r="DR119">
        <f>((1/6)*100)</f>
        <v>16.666666666666664</v>
      </c>
      <c r="DS119">
        <f>((4/6)*100)</f>
        <v>66.666666666666657</v>
      </c>
      <c r="DT119">
        <f t="shared" si="55"/>
        <v>0</v>
      </c>
      <c r="DU119">
        <f t="shared" si="55"/>
        <v>0</v>
      </c>
      <c r="DV119">
        <f>((1/7)*100)</f>
        <v>14.285714285714285</v>
      </c>
      <c r="DW119">
        <f>((0/7)*100)</f>
        <v>0</v>
      </c>
      <c r="DX119">
        <f>((7/7)*100)</f>
        <v>100</v>
      </c>
      <c r="DY119">
        <f>((1/7)*100)</f>
        <v>14.285714285714285</v>
      </c>
      <c r="DZ119">
        <f>((0/7)*100)</f>
        <v>0</v>
      </c>
      <c r="EA119">
        <f>((7/7)*100)</f>
        <v>100</v>
      </c>
    </row>
    <row r="120" spans="1:131" x14ac:dyDescent="0.25">
      <c r="A120">
        <v>218.08312799999999</v>
      </c>
      <c r="B120">
        <v>8.0269290000000009</v>
      </c>
      <c r="C120">
        <v>214.20220799999998</v>
      </c>
      <c r="D120">
        <v>6.811941</v>
      </c>
      <c r="E120">
        <v>220.91553199999998</v>
      </c>
      <c r="F120">
        <v>9.0225919999999995</v>
      </c>
      <c r="G120">
        <v>220.38525300000001</v>
      </c>
      <c r="H120">
        <v>5.8061769999999999</v>
      </c>
      <c r="K120">
        <f>(13/200)</f>
        <v>6.5000000000000002E-2</v>
      </c>
      <c r="L120">
        <f>(14/200)</f>
        <v>7.0000000000000007E-2</v>
      </c>
      <c r="M120">
        <f>(15/200)</f>
        <v>7.4999999999999997E-2</v>
      </c>
      <c r="N120">
        <f>(13/200)</f>
        <v>6.5000000000000002E-2</v>
      </c>
      <c r="P120">
        <f>(6/200)</f>
        <v>0.03</v>
      </c>
      <c r="Q120">
        <f>(6/200)</f>
        <v>0.03</v>
      </c>
      <c r="R120">
        <f>(6/200)</f>
        <v>0.03</v>
      </c>
      <c r="S120">
        <f>(8/200)</f>
        <v>0.04</v>
      </c>
      <c r="U120">
        <f>0.065+0.03</f>
        <v>9.5000000000000001E-2</v>
      </c>
      <c r="V120">
        <f>0.07+0.03</f>
        <v>0.1</v>
      </c>
      <c r="W120">
        <f>0.075+0.03</f>
        <v>0.105</v>
      </c>
      <c r="X120">
        <f>0.065+0.04</f>
        <v>0.10500000000000001</v>
      </c>
      <c r="Z120">
        <f>SQRT((ABS($A$121-$A$120)^2+(ABS($B$121-$B$120)^2)))</f>
        <v>25.89960252511661</v>
      </c>
      <c r="AA120">
        <f>SQRT((ABS($C$121-$C$120)^2+(ABS($D$121-$D$120)^2)))</f>
        <v>27.124682892008178</v>
      </c>
      <c r="AB120">
        <f>SQRT((ABS($E$121-$E$120)^2+(ABS($F$121-$F$120)^2)))</f>
        <v>25.088443917433864</v>
      </c>
      <c r="AC120">
        <f>SQRT((ABS($G$121-$G$120)^2+(ABS($H$121-$H$120)^2)))</f>
        <v>23.608126110969941</v>
      </c>
      <c r="AJ120">
        <f>1/0.095</f>
        <v>10.526315789473685</v>
      </c>
      <c r="AK120">
        <f>1/0.1</f>
        <v>10</v>
      </c>
      <c r="AL120">
        <f>1/0.105</f>
        <v>9.5238095238095237</v>
      </c>
      <c r="AM120">
        <f>1/0.105</f>
        <v>9.5238095238095237</v>
      </c>
      <c r="AO120">
        <f t="shared" si="51"/>
        <v>272.62739500122746</v>
      </c>
      <c r="AP120">
        <f t="shared" si="52"/>
        <v>271.24682892008178</v>
      </c>
      <c r="AQ120">
        <f t="shared" si="53"/>
        <v>238.93756111841776</v>
      </c>
      <c r="AR120">
        <f t="shared" si="54"/>
        <v>224.83929629495179</v>
      </c>
      <c r="AV120">
        <f>((0.065/0.095)*100)</f>
        <v>68.421052631578945</v>
      </c>
      <c r="AW120">
        <f>((0.07/0.1)*100)</f>
        <v>70</v>
      </c>
      <c r="AX120">
        <f>((0.075/0.105)*100)</f>
        <v>71.428571428571431</v>
      </c>
      <c r="AY120">
        <f>((0.065/0.105)*100)</f>
        <v>61.904761904761905</v>
      </c>
      <c r="BA120">
        <f>((0.03/0.095)*100)</f>
        <v>31.578947368421051</v>
      </c>
      <c r="BB120">
        <f>((0.03/0.1)*100)</f>
        <v>30</v>
      </c>
      <c r="BC120">
        <f>((0.03/0.105)*100)</f>
        <v>28.571428571428569</v>
      </c>
      <c r="BD120">
        <f>((0.04/0.105)*100)</f>
        <v>38.095238095238102</v>
      </c>
      <c r="BF120">
        <f>ABS($B$120-$D$120)</f>
        <v>1.2149880000000008</v>
      </c>
      <c r="BG120">
        <f>ABS($F$120-$H$120)</f>
        <v>3.2164149999999996</v>
      </c>
      <c r="BL120">
        <f>SQRT((ABS($A$120-$E$120)^2+(ABS($B$120-$F$120)^2)))</f>
        <v>3.0023086498201645</v>
      </c>
      <c r="BM120">
        <f>SQRT((ABS($C$120-$G$120)^2+(ABS($D$120-$H$120)^2)))</f>
        <v>6.2643121486497826</v>
      </c>
      <c r="BO120">
        <f>SQRT((ABS($A$120-$G$120)^2+(ABS($B$120-$H$120)^2)))</f>
        <v>3.1986745631791127</v>
      </c>
      <c r="BP120">
        <f>SQRT((ABS($C$120-$E$120)^2+(ABS($D$120-$F$120)^2)))</f>
        <v>7.0679344205203964</v>
      </c>
      <c r="BU120">
        <v>13</v>
      </c>
      <c r="BV120">
        <v>11</v>
      </c>
      <c r="BW120">
        <v>7</v>
      </c>
      <c r="BX120">
        <v>5</v>
      </c>
      <c r="BY120">
        <v>14</v>
      </c>
      <c r="BZ120">
        <v>11</v>
      </c>
      <c r="CA120">
        <v>8</v>
      </c>
      <c r="CB120">
        <v>6</v>
      </c>
      <c r="CC120">
        <v>15</v>
      </c>
      <c r="CD120">
        <v>6</v>
      </c>
      <c r="CE120">
        <v>5</v>
      </c>
      <c r="CF120">
        <v>13</v>
      </c>
      <c r="CG120">
        <v>13</v>
      </c>
      <c r="CH120">
        <v>4</v>
      </c>
      <c r="CI120">
        <v>3</v>
      </c>
      <c r="CJ120">
        <v>13</v>
      </c>
      <c r="CL120">
        <v>6</v>
      </c>
      <c r="CM120">
        <v>3</v>
      </c>
      <c r="CN120">
        <v>0</v>
      </c>
      <c r="CO120">
        <v>0</v>
      </c>
      <c r="CP120">
        <v>6</v>
      </c>
      <c r="CQ120">
        <v>3</v>
      </c>
      <c r="CR120">
        <v>0</v>
      </c>
      <c r="CS120">
        <v>0</v>
      </c>
      <c r="CT120">
        <v>6</v>
      </c>
      <c r="CU120">
        <v>0</v>
      </c>
      <c r="CV120">
        <v>0</v>
      </c>
      <c r="CW120">
        <v>6</v>
      </c>
      <c r="CX120">
        <v>8</v>
      </c>
      <c r="CY120">
        <v>0</v>
      </c>
      <c r="CZ120">
        <v>0</v>
      </c>
      <c r="DA120">
        <v>6</v>
      </c>
      <c r="DC120">
        <f>((11/13)*100)</f>
        <v>84.615384615384613</v>
      </c>
      <c r="DD120">
        <f>((7/13)*100)</f>
        <v>53.846153846153847</v>
      </c>
      <c r="DE120">
        <f>((5/13)*100)</f>
        <v>38.461538461538467</v>
      </c>
      <c r="DF120">
        <f>((11/14)*100)</f>
        <v>78.571428571428569</v>
      </c>
      <c r="DG120">
        <f>((8/14)*100)</f>
        <v>57.142857142857139</v>
      </c>
      <c r="DH120">
        <f>((6/14)*100)</f>
        <v>42.857142857142854</v>
      </c>
      <c r="DI120">
        <f>((6/15)*100)</f>
        <v>40</v>
      </c>
      <c r="DJ120">
        <f>((5/15)*100)</f>
        <v>33.333333333333329</v>
      </c>
      <c r="DK120">
        <f>((13/15)*100)</f>
        <v>86.666666666666671</v>
      </c>
      <c r="DL120">
        <f>((4/13)*100)</f>
        <v>30.76923076923077</v>
      </c>
      <c r="DM120">
        <f>((3/13)*100)</f>
        <v>23.076923076923077</v>
      </c>
      <c r="DN120">
        <f>((13/13)*100)</f>
        <v>100</v>
      </c>
      <c r="DP120">
        <f>((3/6)*100)</f>
        <v>50</v>
      </c>
      <c r="DQ120">
        <f>((0/6)*100)</f>
        <v>0</v>
      </c>
      <c r="DR120">
        <f>((0/6)*100)</f>
        <v>0</v>
      </c>
      <c r="DS120">
        <f>((3/6)*100)</f>
        <v>50</v>
      </c>
      <c r="DT120">
        <f t="shared" si="55"/>
        <v>0</v>
      </c>
      <c r="DU120">
        <f t="shared" si="55"/>
        <v>0</v>
      </c>
      <c r="DV120">
        <f>((0/6)*100)</f>
        <v>0</v>
      </c>
      <c r="DW120">
        <f>((0/6)*100)</f>
        <v>0</v>
      </c>
      <c r="DX120">
        <f>((6/6)*100)</f>
        <v>100</v>
      </c>
      <c r="DY120">
        <f>((0/8)*100)</f>
        <v>0</v>
      </c>
      <c r="DZ120">
        <f>((0/8)*100)</f>
        <v>0</v>
      </c>
      <c r="EA120">
        <f>((6/8)*100)</f>
        <v>75</v>
      </c>
    </row>
    <row r="121" spans="1:131" x14ac:dyDescent="0.25">
      <c r="A121">
        <v>243.971879</v>
      </c>
      <c r="B121">
        <v>8.7765839999999997</v>
      </c>
      <c r="C121">
        <v>241.319928</v>
      </c>
      <c r="D121">
        <v>7.426501</v>
      </c>
      <c r="E121">
        <v>246.00059999999999</v>
      </c>
      <c r="F121">
        <v>9.4341519999999992</v>
      </c>
      <c r="G121">
        <v>243.993359</v>
      </c>
      <c r="H121">
        <v>5.8369920000000004</v>
      </c>
      <c r="K121">
        <f>(15/200)</f>
        <v>7.4999999999999997E-2</v>
      </c>
      <c r="L121">
        <f>(14/200)</f>
        <v>7.0000000000000007E-2</v>
      </c>
      <c r="P121">
        <f>(9/200)</f>
        <v>4.4999999999999998E-2</v>
      </c>
      <c r="Q121">
        <f>(10/200)</f>
        <v>0.05</v>
      </c>
      <c r="R121">
        <f>(10/200)</f>
        <v>0.05</v>
      </c>
      <c r="S121">
        <f>(11/200)</f>
        <v>5.5E-2</v>
      </c>
      <c r="U121">
        <f>0.075+0.045</f>
        <v>0.12</v>
      </c>
      <c r="V121">
        <f>0.07+0.05</f>
        <v>0.12000000000000001</v>
      </c>
      <c r="Z121">
        <f>SQRT((ABS($A$122-$A$121)^2+(ABS($B$122-$B$121)^2)))</f>
        <v>21.635565340962884</v>
      </c>
      <c r="AA121">
        <f>SQRT((ABS($C$122-$C$121)^2+(ABS($D$122-$D$121)^2)))</f>
        <v>22.00662947914768</v>
      </c>
      <c r="AJ121">
        <f>1/0.12</f>
        <v>8.3333333333333339</v>
      </c>
      <c r="AK121">
        <f>1/0.12</f>
        <v>8.3333333333333339</v>
      </c>
      <c r="AO121">
        <f t="shared" si="51"/>
        <v>180.29637784135738</v>
      </c>
      <c r="AP121">
        <f t="shared" si="52"/>
        <v>183.38857899289732</v>
      </c>
      <c r="AV121">
        <f>((0.075/0.12)*100)</f>
        <v>62.5</v>
      </c>
      <c r="AW121">
        <f>((0.07/0.12)*100)</f>
        <v>58.333333333333336</v>
      </c>
      <c r="BA121">
        <f>((0.045/0.12)*100)</f>
        <v>37.5</v>
      </c>
      <c r="BB121">
        <f>((0.05/0.12)*100)</f>
        <v>41.666666666666671</v>
      </c>
      <c r="BF121">
        <f>ABS($B$121-$D$121)</f>
        <v>1.3500829999999997</v>
      </c>
      <c r="BG121">
        <f>ABS($F$121-$H$121)</f>
        <v>3.5971599999999988</v>
      </c>
      <c r="BI121">
        <v>1.6518659999999996</v>
      </c>
      <c r="BJ121">
        <v>1.4823375000000008</v>
      </c>
      <c r="BL121">
        <f>SQRT((ABS($A$121-$E$121)^2+(ABS($B$121-$F$121)^2)))</f>
        <v>2.1326285589537055</v>
      </c>
      <c r="BM121">
        <f>SQRT((ABS($C$121-$G$121)^2+(ABS($D$121-$H$121)^2)))</f>
        <v>3.1102688264588907</v>
      </c>
      <c r="BO121">
        <f>SQRT((ABS($A$121-$G$121)^2+(ABS($B$121-$H$121)^2)))</f>
        <v>2.9396704775984666</v>
      </c>
      <c r="BP121">
        <f>SQRT((ABS($C$121-$E$121)^2+(ABS($D$121-$F$121)^2)))</f>
        <v>5.0930691051059647</v>
      </c>
      <c r="BU121">
        <v>15</v>
      </c>
      <c r="BV121">
        <v>13</v>
      </c>
      <c r="BW121">
        <v>5</v>
      </c>
      <c r="BX121">
        <v>4</v>
      </c>
      <c r="BY121">
        <v>14</v>
      </c>
      <c r="BZ121">
        <v>13</v>
      </c>
      <c r="CA121">
        <v>4</v>
      </c>
      <c r="CB121">
        <v>3</v>
      </c>
      <c r="CL121">
        <v>9</v>
      </c>
      <c r="CM121">
        <v>8</v>
      </c>
      <c r="CN121">
        <v>0</v>
      </c>
      <c r="CO121">
        <v>0</v>
      </c>
      <c r="CP121">
        <v>10</v>
      </c>
      <c r="CQ121">
        <v>8</v>
      </c>
      <c r="CR121">
        <v>0</v>
      </c>
      <c r="CS121">
        <v>0</v>
      </c>
      <c r="CT121">
        <v>10</v>
      </c>
      <c r="CU121">
        <v>0</v>
      </c>
      <c r="CV121">
        <v>0</v>
      </c>
      <c r="CW121">
        <v>9</v>
      </c>
      <c r="CX121">
        <v>11</v>
      </c>
      <c r="CY121">
        <v>0</v>
      </c>
      <c r="CZ121">
        <v>0</v>
      </c>
      <c r="DA121">
        <v>9</v>
      </c>
      <c r="DC121">
        <f>((13/15)*100)</f>
        <v>86.666666666666671</v>
      </c>
      <c r="DD121">
        <f>((5/15)*100)</f>
        <v>33.333333333333329</v>
      </c>
      <c r="DE121">
        <f>((4/15)*100)</f>
        <v>26.666666666666668</v>
      </c>
      <c r="DF121">
        <f>((13/14)*100)</f>
        <v>92.857142857142861</v>
      </c>
      <c r="DG121">
        <f>((4/14)*100)</f>
        <v>28.571428571428569</v>
      </c>
      <c r="DH121">
        <f>((3/14)*100)</f>
        <v>21.428571428571427</v>
      </c>
      <c r="DP121">
        <f>((8/9)*100)</f>
        <v>88.888888888888886</v>
      </c>
      <c r="DQ121">
        <f>((0/9)*100)</f>
        <v>0</v>
      </c>
      <c r="DR121">
        <f>((0/9)*100)</f>
        <v>0</v>
      </c>
      <c r="DS121">
        <f>((8/10)*100)</f>
        <v>80</v>
      </c>
      <c r="DT121">
        <f>((0/10)*100)</f>
        <v>0</v>
      </c>
      <c r="DU121">
        <f>((0/10)*100)</f>
        <v>0</v>
      </c>
      <c r="DV121">
        <f>((0/10)*100)</f>
        <v>0</v>
      </c>
      <c r="DW121">
        <f>((0/10)*100)</f>
        <v>0</v>
      </c>
      <c r="DX121">
        <f>((9/10)*100)</f>
        <v>90</v>
      </c>
      <c r="DY121">
        <f>((0/11)*100)</f>
        <v>0</v>
      </c>
      <c r="DZ121">
        <f>((0/11)*100)</f>
        <v>0</v>
      </c>
      <c r="EA121">
        <f>((9/11)*100)</f>
        <v>81.818181818181827</v>
      </c>
    </row>
    <row r="122" spans="1:131" x14ac:dyDescent="0.25">
      <c r="A122">
        <v>265.59917200000001</v>
      </c>
      <c r="B122">
        <v>8.1783490000000008</v>
      </c>
      <c r="C122">
        <v>263.31444599999998</v>
      </c>
      <c r="D122">
        <v>6.6964880000000004</v>
      </c>
      <c r="Q122">
        <f>(11/200)</f>
        <v>5.5E-2</v>
      </c>
      <c r="BF122">
        <f>ABS($B$122-$D$122)</f>
        <v>1.4818610000000003</v>
      </c>
      <c r="CP122">
        <v>11</v>
      </c>
      <c r="CQ122">
        <v>9</v>
      </c>
      <c r="CR122">
        <v>0</v>
      </c>
      <c r="CS122">
        <v>0</v>
      </c>
      <c r="DS122">
        <f>((9/11)*100)</f>
        <v>81.818181818181827</v>
      </c>
      <c r="DT122">
        <f>((0/11)*100)</f>
        <v>0</v>
      </c>
      <c r="DU122">
        <f>((0/11)*100)</f>
        <v>0</v>
      </c>
    </row>
    <row r="123" spans="1:131" x14ac:dyDescent="0.25">
      <c r="A123" t="s">
        <v>22</v>
      </c>
      <c r="B123" t="s">
        <v>22</v>
      </c>
      <c r="C123" t="s">
        <v>22</v>
      </c>
      <c r="D123" t="s">
        <v>22</v>
      </c>
      <c r="E123" t="s">
        <v>22</v>
      </c>
      <c r="F123" t="s">
        <v>22</v>
      </c>
      <c r="G123" t="s">
        <v>22</v>
      </c>
      <c r="H123" t="s">
        <v>22</v>
      </c>
    </row>
    <row r="124" spans="1:131" x14ac:dyDescent="0.25">
      <c r="A124">
        <v>195.06959499999999</v>
      </c>
      <c r="B124">
        <v>6.0475510000000003</v>
      </c>
      <c r="C124">
        <v>198.81495200000001</v>
      </c>
      <c r="D124">
        <v>7.2956630000000002</v>
      </c>
      <c r="E124">
        <v>194.25147899999999</v>
      </c>
      <c r="F124">
        <v>5.0736730000000003</v>
      </c>
      <c r="G124">
        <v>193.70347100000001</v>
      </c>
      <c r="H124">
        <v>8.9507650000000005</v>
      </c>
      <c r="K124">
        <f>(11/200)</f>
        <v>5.5E-2</v>
      </c>
      <c r="L124">
        <f>(12/200)</f>
        <v>0.06</v>
      </c>
      <c r="M124">
        <f>(12/200)</f>
        <v>0.06</v>
      </c>
      <c r="N124">
        <f>(11/200)</f>
        <v>5.5E-2</v>
      </c>
      <c r="P124">
        <f>(6/200)</f>
        <v>0.03</v>
      </c>
      <c r="Q124">
        <f>(7/200)</f>
        <v>3.5000000000000003E-2</v>
      </c>
      <c r="R124">
        <f>(7/200)</f>
        <v>3.5000000000000003E-2</v>
      </c>
      <c r="S124">
        <f>(8/200)</f>
        <v>0.04</v>
      </c>
      <c r="U124">
        <f>0.055+0.03</f>
        <v>8.4999999999999992E-2</v>
      </c>
      <c r="V124">
        <f>0.06+0.035</f>
        <v>9.5000000000000001E-2</v>
      </c>
      <c r="W124">
        <f>0.06+0.035</f>
        <v>9.5000000000000001E-2</v>
      </c>
      <c r="X124">
        <f>0.055+0.04</f>
        <v>9.5000000000000001E-2</v>
      </c>
      <c r="Z124">
        <f>SQRT((ABS($A$125-$A$124)^2+(ABS($B$125-$B$124)^2)))</f>
        <v>25.382882382869948</v>
      </c>
      <c r="AA124">
        <f>SQRT((ABS($C$125-$C$124)^2+(ABS($D$125-$D$124)^2)))</f>
        <v>28.372166984095124</v>
      </c>
      <c r="AB124">
        <f>SQRT((ABS($E$125-$E$124)^2+(ABS($F$125-$F$124)^2)))</f>
        <v>26.257493750610987</v>
      </c>
      <c r="AC124">
        <f>SQRT((ABS($G$125-$G$124)^2+(ABS($H$125-$H$124)^2)))</f>
        <v>25.102652818607162</v>
      </c>
      <c r="AJ124">
        <f>1/0.085</f>
        <v>11.76470588235294</v>
      </c>
      <c r="AK124">
        <f>1/0.095</f>
        <v>10.526315789473685</v>
      </c>
      <c r="AL124">
        <f>1/0.095</f>
        <v>10.526315789473685</v>
      </c>
      <c r="AM124">
        <f>1/0.095</f>
        <v>10.526315789473685</v>
      </c>
      <c r="AO124">
        <f t="shared" ref="AO124:AO129" si="56">$Z124/$U124</f>
        <v>298.62214568082294</v>
      </c>
      <c r="AP124">
        <f t="shared" ref="AP124:AP129" si="57">$AA124/$V124</f>
        <v>298.65438930626448</v>
      </c>
      <c r="AQ124">
        <f>$AB124/$W124</f>
        <v>276.394671059063</v>
      </c>
      <c r="AR124">
        <f>$AC124/$X124</f>
        <v>264.23845072218063</v>
      </c>
      <c r="AV124">
        <f>((0.055/0.085)*100)</f>
        <v>64.705882352941174</v>
      </c>
      <c r="AW124">
        <f>((0.06/0.095)*100)</f>
        <v>63.157894736842103</v>
      </c>
      <c r="AX124">
        <f>((0.06/0.095)*100)</f>
        <v>63.157894736842103</v>
      </c>
      <c r="AY124">
        <f>((0.055/0.095)*100)</f>
        <v>57.894736842105267</v>
      </c>
      <c r="BA124">
        <f>((0.03/0.085)*100)</f>
        <v>35.294117647058819</v>
      </c>
      <c r="BB124">
        <f>((0.035/0.095)*100)</f>
        <v>36.842105263157897</v>
      </c>
      <c r="BC124">
        <f>((0.035/0.095)*100)</f>
        <v>36.842105263157897</v>
      </c>
      <c r="BD124">
        <f>((0.04/0.095)*100)</f>
        <v>42.105263157894733</v>
      </c>
      <c r="BF124">
        <f>ABS($B$124-$D$124)</f>
        <v>1.2481119999999999</v>
      </c>
      <c r="BG124">
        <f>ABS($F$124-$H$124)</f>
        <v>3.8770920000000002</v>
      </c>
      <c r="BL124">
        <f>SQRT((ABS($A$124-$E$124)^2+(ABS($B$124-$F$124)^2)))</f>
        <v>1.2719088600760691</v>
      </c>
      <c r="BM124">
        <f>SQRT((ABS($C$124-$G$124)^2+(ABS($D$124-$H$124)^2)))</f>
        <v>5.3727647113720671</v>
      </c>
      <c r="BO124">
        <f>SQRT((ABS($A$124-$G$124)^2+(ABS($B$124-$H$124)^2)))</f>
        <v>3.2085738752866453</v>
      </c>
      <c r="BP124">
        <f>SQRT((ABS($C$124-$E$124)^2+(ABS($D$124-$F$124)^2)))</f>
        <v>5.075679795045108</v>
      </c>
      <c r="BU124">
        <v>11</v>
      </c>
      <c r="BV124">
        <v>10</v>
      </c>
      <c r="BW124">
        <v>4</v>
      </c>
      <c r="BX124">
        <v>3</v>
      </c>
      <c r="BY124">
        <v>12</v>
      </c>
      <c r="BZ124">
        <v>10</v>
      </c>
      <c r="CA124">
        <v>5</v>
      </c>
      <c r="CB124">
        <v>4</v>
      </c>
      <c r="CC124">
        <v>12</v>
      </c>
      <c r="CD124">
        <v>4</v>
      </c>
      <c r="CE124">
        <v>4</v>
      </c>
      <c r="CF124">
        <v>11</v>
      </c>
      <c r="CG124">
        <v>11</v>
      </c>
      <c r="CH124">
        <v>3</v>
      </c>
      <c r="CI124">
        <v>3</v>
      </c>
      <c r="CJ124">
        <v>11</v>
      </c>
      <c r="CL124">
        <v>6</v>
      </c>
      <c r="CM124">
        <v>4</v>
      </c>
      <c r="CN124">
        <v>0</v>
      </c>
      <c r="CO124">
        <v>0</v>
      </c>
      <c r="CP124">
        <v>7</v>
      </c>
      <c r="CQ124">
        <v>4</v>
      </c>
      <c r="CR124">
        <v>0</v>
      </c>
      <c r="CS124">
        <v>0</v>
      </c>
      <c r="CT124">
        <v>7</v>
      </c>
      <c r="CU124">
        <v>0</v>
      </c>
      <c r="CV124">
        <v>0</v>
      </c>
      <c r="CW124">
        <v>7</v>
      </c>
      <c r="CX124">
        <v>8</v>
      </c>
      <c r="CY124">
        <v>0</v>
      </c>
      <c r="CZ124">
        <v>0</v>
      </c>
      <c r="DA124">
        <v>7</v>
      </c>
      <c r="DC124">
        <f>((10/11)*100)</f>
        <v>90.909090909090907</v>
      </c>
      <c r="DD124">
        <f>((4/11)*100)</f>
        <v>36.363636363636367</v>
      </c>
      <c r="DE124">
        <f>((3/11)*100)</f>
        <v>27.27272727272727</v>
      </c>
      <c r="DF124">
        <f>((10/12)*100)</f>
        <v>83.333333333333343</v>
      </c>
      <c r="DG124">
        <f>((5/12)*100)</f>
        <v>41.666666666666671</v>
      </c>
      <c r="DH124">
        <f>((4/12)*100)</f>
        <v>33.333333333333329</v>
      </c>
      <c r="DI124">
        <f>((4/12)*100)</f>
        <v>33.333333333333329</v>
      </c>
      <c r="DJ124">
        <f>((4/12)*100)</f>
        <v>33.333333333333329</v>
      </c>
      <c r="DK124">
        <f>((11/12)*100)</f>
        <v>91.666666666666657</v>
      </c>
      <c r="DL124">
        <f>((3/11)*100)</f>
        <v>27.27272727272727</v>
      </c>
      <c r="DM124">
        <f>((3/11)*100)</f>
        <v>27.27272727272727</v>
      </c>
      <c r="DN124">
        <f>((11/11)*100)</f>
        <v>100</v>
      </c>
      <c r="DP124">
        <f>((4/6)*100)</f>
        <v>66.666666666666657</v>
      </c>
      <c r="DQ124">
        <f>((0/6)*100)</f>
        <v>0</v>
      </c>
      <c r="DR124">
        <f>((0/6)*100)</f>
        <v>0</v>
      </c>
      <c r="DS124">
        <f>((4/7)*100)</f>
        <v>57.142857142857139</v>
      </c>
      <c r="DT124">
        <f>((0/7)*100)</f>
        <v>0</v>
      </c>
      <c r="DU124">
        <f>((0/7)*100)</f>
        <v>0</v>
      </c>
      <c r="DV124">
        <f>((0/7)*100)</f>
        <v>0</v>
      </c>
      <c r="DW124">
        <f>((0/7)*100)</f>
        <v>0</v>
      </c>
      <c r="DX124">
        <f>((7/7)*100)</f>
        <v>100</v>
      </c>
      <c r="DY124">
        <f>((0/8)*100)</f>
        <v>0</v>
      </c>
      <c r="DZ124">
        <f>((0/8)*100)</f>
        <v>0</v>
      </c>
      <c r="EA124">
        <f>((7/8)*100)</f>
        <v>87.5</v>
      </c>
    </row>
    <row r="125" spans="1:131" x14ac:dyDescent="0.25">
      <c r="A125">
        <v>169.692092</v>
      </c>
      <c r="B125">
        <v>6.5701020000000003</v>
      </c>
      <c r="C125">
        <v>170.44586900000002</v>
      </c>
      <c r="D125">
        <v>7.7139800000000003</v>
      </c>
      <c r="E125">
        <v>167.99765500000001</v>
      </c>
      <c r="F125">
        <v>5.5126530000000002</v>
      </c>
      <c r="G125">
        <v>168.60086899999999</v>
      </c>
      <c r="H125">
        <v>9.0012760000000007</v>
      </c>
      <c r="K125">
        <f>(15/200)</f>
        <v>7.4999999999999997E-2</v>
      </c>
      <c r="L125">
        <f>(14/200)</f>
        <v>7.0000000000000007E-2</v>
      </c>
      <c r="M125">
        <f>(15/200)</f>
        <v>7.4999999999999997E-2</v>
      </c>
      <c r="N125">
        <f>(15/200)</f>
        <v>7.4999999999999997E-2</v>
      </c>
      <c r="P125">
        <f>(8/200)</f>
        <v>0.04</v>
      </c>
      <c r="Q125">
        <f>(8/200)</f>
        <v>0.04</v>
      </c>
      <c r="R125">
        <f>(9/200)</f>
        <v>4.4999999999999998E-2</v>
      </c>
      <c r="S125">
        <f>(9/200)</f>
        <v>4.4999999999999998E-2</v>
      </c>
      <c r="U125">
        <f>0.075+0.04</f>
        <v>0.11499999999999999</v>
      </c>
      <c r="V125">
        <f>0.07+0.04</f>
        <v>0.11000000000000001</v>
      </c>
      <c r="W125">
        <f>0.075+0.045</f>
        <v>0.12</v>
      </c>
      <c r="X125">
        <f>0.075+0.045</f>
        <v>0.12</v>
      </c>
      <c r="Z125">
        <f>SQRT((ABS($A$126-$A$125)^2+(ABS($B$126-$B$125)^2)))</f>
        <v>31.968937214491984</v>
      </c>
      <c r="AA125">
        <f>SQRT((ABS($C$126-$C$125)^2+(ABS($D$126-$D$125)^2)))</f>
        <v>19.725722272619709</v>
      </c>
      <c r="AB125">
        <f>SQRT((ABS($E$126-$E$125)^2+(ABS($F$126-$F$125)^2)))</f>
        <v>31.574328599840637</v>
      </c>
      <c r="AC125">
        <f>SQRT((ABS($G$126-$G$125)^2+(ABS($H$126-$H$125)^2)))</f>
        <v>31.775607925531748</v>
      </c>
      <c r="AJ125">
        <f>1/0.115</f>
        <v>8.695652173913043</v>
      </c>
      <c r="AK125">
        <f>1/0.11</f>
        <v>9.0909090909090917</v>
      </c>
      <c r="AL125">
        <f>1/0.12</f>
        <v>8.3333333333333339</v>
      </c>
      <c r="AM125">
        <f>1/0.12</f>
        <v>8.3333333333333339</v>
      </c>
      <c r="AO125">
        <f t="shared" si="56"/>
        <v>277.99075838688685</v>
      </c>
      <c r="AP125">
        <f t="shared" si="57"/>
        <v>179.32474793290643</v>
      </c>
      <c r="AQ125">
        <f>$AB125/$W125</f>
        <v>263.119404998672</v>
      </c>
      <c r="AR125">
        <f>$AC125/$X125</f>
        <v>264.79673271276459</v>
      </c>
      <c r="AV125">
        <f>((0.075/0.115)*100)</f>
        <v>65.217391304347814</v>
      </c>
      <c r="AW125">
        <f>((0.07/0.11)*100)</f>
        <v>63.636363636363647</v>
      </c>
      <c r="AX125">
        <f>((0.075/0.12)*100)</f>
        <v>62.5</v>
      </c>
      <c r="AY125">
        <f>((0.075/0.12)*100)</f>
        <v>62.5</v>
      </c>
      <c r="BA125">
        <f>((0.04/0.115)*100)</f>
        <v>34.782608695652172</v>
      </c>
      <c r="BB125">
        <f>((0.04/0.11)*100)</f>
        <v>36.363636363636367</v>
      </c>
      <c r="BC125">
        <f>((0.045/0.12)*100)</f>
        <v>37.5</v>
      </c>
      <c r="BD125">
        <f>((0.045/0.12)*100)</f>
        <v>37.5</v>
      </c>
      <c r="BF125">
        <f>ABS($B$125-$D$125)</f>
        <v>1.143878</v>
      </c>
      <c r="BG125">
        <f>ABS($F$125-$H$125)</f>
        <v>3.4886230000000005</v>
      </c>
      <c r="BL125">
        <f>SQRT((ABS($A$125-$E$125)^2+(ABS($B$125-$F$125)^2)))</f>
        <v>1.9973269974067787</v>
      </c>
      <c r="BM125">
        <f>SQRT((ABS($C$125-$G$125)^2+(ABS($D$125-$H$125)^2)))</f>
        <v>2.2497013116447486</v>
      </c>
      <c r="BO125">
        <f>SQRT((ABS($A$125-$G$125)^2+(ABS($B$125-$H$125)^2)))</f>
        <v>2.6648404556380165</v>
      </c>
      <c r="BP125">
        <f>SQRT((ABS($C$125-$E$125)^2+(ABS($D$125-$F$125)^2)))</f>
        <v>3.2923536187240026</v>
      </c>
      <c r="BU125">
        <v>15</v>
      </c>
      <c r="BV125">
        <v>13</v>
      </c>
      <c r="BW125">
        <v>6</v>
      </c>
      <c r="BX125">
        <v>6</v>
      </c>
      <c r="BY125">
        <v>14</v>
      </c>
      <c r="BZ125">
        <v>13</v>
      </c>
      <c r="CA125">
        <v>5</v>
      </c>
      <c r="CB125">
        <v>5</v>
      </c>
      <c r="CC125">
        <v>15</v>
      </c>
      <c r="CD125">
        <v>7</v>
      </c>
      <c r="CE125">
        <v>7</v>
      </c>
      <c r="CF125">
        <v>15</v>
      </c>
      <c r="CG125">
        <v>15</v>
      </c>
      <c r="CH125">
        <v>7</v>
      </c>
      <c r="CI125">
        <v>7</v>
      </c>
      <c r="CJ125">
        <v>15</v>
      </c>
      <c r="CL125">
        <v>8</v>
      </c>
      <c r="CM125">
        <v>7</v>
      </c>
      <c r="CN125">
        <v>0</v>
      </c>
      <c r="CO125">
        <v>0</v>
      </c>
      <c r="CP125">
        <v>8</v>
      </c>
      <c r="CQ125">
        <v>7</v>
      </c>
      <c r="CR125">
        <v>0</v>
      </c>
      <c r="CS125">
        <v>0</v>
      </c>
      <c r="CT125">
        <v>9</v>
      </c>
      <c r="CU125">
        <v>0</v>
      </c>
      <c r="CV125">
        <v>0</v>
      </c>
      <c r="CW125">
        <v>9</v>
      </c>
      <c r="CX125">
        <v>9</v>
      </c>
      <c r="CY125">
        <v>0</v>
      </c>
      <c r="CZ125">
        <v>0</v>
      </c>
      <c r="DA125">
        <v>9</v>
      </c>
      <c r="DC125">
        <f>((13/15)*100)</f>
        <v>86.666666666666671</v>
      </c>
      <c r="DD125">
        <f>((6/15)*100)</f>
        <v>40</v>
      </c>
      <c r="DE125">
        <f>((6/15)*100)</f>
        <v>40</v>
      </c>
      <c r="DF125">
        <f>((13/14)*100)</f>
        <v>92.857142857142861</v>
      </c>
      <c r="DG125">
        <f>((5/14)*100)</f>
        <v>35.714285714285715</v>
      </c>
      <c r="DH125">
        <f>((5/14)*100)</f>
        <v>35.714285714285715</v>
      </c>
      <c r="DI125">
        <f>((7/15)*100)</f>
        <v>46.666666666666664</v>
      </c>
      <c r="DJ125">
        <f>((7/15)*100)</f>
        <v>46.666666666666664</v>
      </c>
      <c r="DK125">
        <f>((15/15)*100)</f>
        <v>100</v>
      </c>
      <c r="DL125">
        <f>((7/15)*100)</f>
        <v>46.666666666666664</v>
      </c>
      <c r="DM125">
        <f>((7/15)*100)</f>
        <v>46.666666666666664</v>
      </c>
      <c r="DN125">
        <f>((15/15)*100)</f>
        <v>100</v>
      </c>
      <c r="DP125">
        <f>((7/8)*100)</f>
        <v>87.5</v>
      </c>
      <c r="DQ125">
        <f>((0/8)*100)</f>
        <v>0</v>
      </c>
      <c r="DR125">
        <f>((0/8)*100)</f>
        <v>0</v>
      </c>
      <c r="DS125">
        <f>((7/8)*100)</f>
        <v>87.5</v>
      </c>
      <c r="DT125">
        <f>((0/8)*100)</f>
        <v>0</v>
      </c>
      <c r="DU125">
        <f>((0/8)*100)</f>
        <v>0</v>
      </c>
      <c r="DV125">
        <f>((0/9)*100)</f>
        <v>0</v>
      </c>
      <c r="DW125">
        <f>((0/9)*100)</f>
        <v>0</v>
      </c>
      <c r="DX125">
        <f>((9/9)*100)</f>
        <v>100</v>
      </c>
      <c r="DY125">
        <f>((0/9)*100)</f>
        <v>0</v>
      </c>
      <c r="DZ125">
        <f>((0/9)*100)</f>
        <v>0</v>
      </c>
      <c r="EA125">
        <f>((9/9)*100)</f>
        <v>100</v>
      </c>
    </row>
    <row r="126" spans="1:131" x14ac:dyDescent="0.25">
      <c r="A126">
        <v>137.72373800000003</v>
      </c>
      <c r="B126">
        <v>6.3769980000000004</v>
      </c>
      <c r="C126">
        <v>150.76826700000001</v>
      </c>
      <c r="D126">
        <v>9.0909689999999994</v>
      </c>
      <c r="E126">
        <v>136.423338</v>
      </c>
      <c r="F126">
        <v>5.4855879999999999</v>
      </c>
      <c r="G126">
        <v>136.827223</v>
      </c>
      <c r="H126">
        <v>8.6481770000000004</v>
      </c>
      <c r="K126">
        <f>(18/200)</f>
        <v>0.09</v>
      </c>
      <c r="L126">
        <f>(18/200)</f>
        <v>0.09</v>
      </c>
      <c r="M126">
        <f>(17/200)</f>
        <v>8.5000000000000006E-2</v>
      </c>
      <c r="N126">
        <f>(17/200)</f>
        <v>8.5000000000000006E-2</v>
      </c>
      <c r="P126">
        <f>(8/200)</f>
        <v>0.04</v>
      </c>
      <c r="Q126">
        <f>(8/200)</f>
        <v>0.04</v>
      </c>
      <c r="R126">
        <f>(7/200)</f>
        <v>3.5000000000000003E-2</v>
      </c>
      <c r="S126">
        <f>(7/200)</f>
        <v>3.5000000000000003E-2</v>
      </c>
      <c r="U126">
        <f>0.09+0.04</f>
        <v>0.13</v>
      </c>
      <c r="V126">
        <f>0.09+0.04</f>
        <v>0.13</v>
      </c>
      <c r="W126">
        <f>0.085+0.035</f>
        <v>0.12000000000000001</v>
      </c>
      <c r="X126">
        <f>0.085+0.035</f>
        <v>0.12000000000000001</v>
      </c>
      <c r="Z126">
        <f>SQRT((ABS($A$127-$A$126)^2+(ABS($B$127-$B$126)^2)))</f>
        <v>33.8728798441118</v>
      </c>
      <c r="AA126">
        <f>SQRT((ABS($C$127-$C$126)^2+(ABS($D$127-$D$126)^2)))</f>
        <v>43.391346178888945</v>
      </c>
      <c r="AB126">
        <f>SQRT((ABS($E$127-$E$126)^2+(ABS($F$127-$F$126)^2)))</f>
        <v>33.998198046745848</v>
      </c>
      <c r="AC126">
        <f>SQRT((ABS($G$127-$G$126)^2+(ABS($H$127-$H$126)^2)))</f>
        <v>35.025116298560683</v>
      </c>
      <c r="AJ126">
        <f>1/0.13</f>
        <v>7.6923076923076916</v>
      </c>
      <c r="AK126">
        <f>1/0.13</f>
        <v>7.6923076923076916</v>
      </c>
      <c r="AL126">
        <f>1/0.12</f>
        <v>8.3333333333333339</v>
      </c>
      <c r="AM126">
        <f>1/0.12</f>
        <v>8.3333333333333339</v>
      </c>
      <c r="AO126">
        <f t="shared" si="56"/>
        <v>260.5606141854754</v>
      </c>
      <c r="AP126">
        <f t="shared" si="57"/>
        <v>333.77958599145342</v>
      </c>
      <c r="AQ126">
        <f>$AB126/$W126</f>
        <v>283.31831705621539</v>
      </c>
      <c r="AR126">
        <f>$AC126/$X126</f>
        <v>291.8759691546723</v>
      </c>
      <c r="AV126">
        <f>((0.09/0.13)*100)</f>
        <v>69.230769230769226</v>
      </c>
      <c r="AW126">
        <f>((0.09/0.13)*100)</f>
        <v>69.230769230769226</v>
      </c>
      <c r="AX126">
        <f>((0.085/0.12)*100)</f>
        <v>70.833333333333343</v>
      </c>
      <c r="AY126">
        <f>((0.085/0.12)*100)</f>
        <v>70.833333333333343</v>
      </c>
      <c r="BA126">
        <f>((0.04/0.13)*100)</f>
        <v>30.76923076923077</v>
      </c>
      <c r="BB126">
        <f>((0.04/0.13)*100)</f>
        <v>30.76923076923077</v>
      </c>
      <c r="BC126">
        <f>((0.035/0.12)*100)</f>
        <v>29.166666666666668</v>
      </c>
      <c r="BD126">
        <f>((0.035/0.12)*100)</f>
        <v>29.166666666666668</v>
      </c>
      <c r="BF126">
        <f>ABS($B$126-$D$126)</f>
        <v>2.713970999999999</v>
      </c>
      <c r="BG126">
        <f>ABS($F$126-$H$126)</f>
        <v>3.1625890000000005</v>
      </c>
      <c r="BL126">
        <f>SQRT((ABS($A$126-$E$126)^2+(ABS($B$126-$F$126)^2)))</f>
        <v>1.5765950488632345</v>
      </c>
      <c r="BM126">
        <f>SQRT((ABS($C$126-$G$126)^2+(ABS($D$126-$H$126)^2)))</f>
        <v>13.948074152555977</v>
      </c>
      <c r="BO126">
        <f>SQRT((ABS($A$126-$G$126)^2+(ABS($B$126-$H$126)^2)))</f>
        <v>2.4417193113185718</v>
      </c>
      <c r="BP126">
        <f>SQRT((ABS($C$126-$E$126)^2+(ABS($D$126-$F$126)^2)))</f>
        <v>14.791070284810434</v>
      </c>
      <c r="BU126">
        <v>18</v>
      </c>
      <c r="BV126">
        <v>16</v>
      </c>
      <c r="BW126">
        <v>11</v>
      </c>
      <c r="BX126">
        <v>11</v>
      </c>
      <c r="BY126">
        <v>18</v>
      </c>
      <c r="BZ126">
        <v>16</v>
      </c>
      <c r="CA126">
        <v>11</v>
      </c>
      <c r="CB126">
        <v>11</v>
      </c>
      <c r="CC126">
        <v>17</v>
      </c>
      <c r="CD126">
        <v>10</v>
      </c>
      <c r="CE126">
        <v>10</v>
      </c>
      <c r="CF126">
        <v>17</v>
      </c>
      <c r="CG126">
        <v>17</v>
      </c>
      <c r="CH126">
        <v>10</v>
      </c>
      <c r="CI126">
        <v>10</v>
      </c>
      <c r="CJ126">
        <v>17</v>
      </c>
      <c r="CL126">
        <v>8</v>
      </c>
      <c r="CM126">
        <v>6</v>
      </c>
      <c r="CN126">
        <v>0</v>
      </c>
      <c r="CO126">
        <v>0</v>
      </c>
      <c r="CP126">
        <v>8</v>
      </c>
      <c r="CQ126">
        <v>6</v>
      </c>
      <c r="CR126">
        <v>0</v>
      </c>
      <c r="CS126">
        <v>0</v>
      </c>
      <c r="CT126">
        <v>7</v>
      </c>
      <c r="CU126">
        <v>0</v>
      </c>
      <c r="CV126">
        <v>0</v>
      </c>
      <c r="CW126">
        <v>7</v>
      </c>
      <c r="CX126">
        <v>7</v>
      </c>
      <c r="CY126">
        <v>0</v>
      </c>
      <c r="CZ126">
        <v>0</v>
      </c>
      <c r="DA126">
        <v>7</v>
      </c>
      <c r="DC126">
        <f>((16/18)*100)</f>
        <v>88.888888888888886</v>
      </c>
      <c r="DD126">
        <f>((11/18)*100)</f>
        <v>61.111111111111114</v>
      </c>
      <c r="DE126">
        <f>((11/18)*100)</f>
        <v>61.111111111111114</v>
      </c>
      <c r="DF126">
        <f>((16/18)*100)</f>
        <v>88.888888888888886</v>
      </c>
      <c r="DG126">
        <f>((11/18)*100)</f>
        <v>61.111111111111114</v>
      </c>
      <c r="DH126">
        <f>((11/18)*100)</f>
        <v>61.111111111111114</v>
      </c>
      <c r="DI126">
        <f>((10/17)*100)</f>
        <v>58.82352941176471</v>
      </c>
      <c r="DJ126">
        <f>((10/17)*100)</f>
        <v>58.82352941176471</v>
      </c>
      <c r="DK126">
        <f>((17/17)*100)</f>
        <v>100</v>
      </c>
      <c r="DL126">
        <f>((10/17)*100)</f>
        <v>58.82352941176471</v>
      </c>
      <c r="DM126">
        <f>((10/17)*100)</f>
        <v>58.82352941176471</v>
      </c>
      <c r="DN126">
        <f>((17/17)*100)</f>
        <v>100</v>
      </c>
      <c r="DP126">
        <f>((6/8)*100)</f>
        <v>75</v>
      </c>
      <c r="DQ126">
        <f>((0/8)*100)</f>
        <v>0</v>
      </c>
      <c r="DR126">
        <f>((0/8)*100)</f>
        <v>0</v>
      </c>
      <c r="DS126">
        <f>((6/8)*100)</f>
        <v>75</v>
      </c>
      <c r="DT126">
        <f>((0/8)*100)</f>
        <v>0</v>
      </c>
      <c r="DU126">
        <f>((0/8)*100)</f>
        <v>0</v>
      </c>
      <c r="DV126">
        <f>((0/7)*100)</f>
        <v>0</v>
      </c>
      <c r="DW126">
        <f>((0/7)*100)</f>
        <v>0</v>
      </c>
      <c r="DX126">
        <f>((7/7)*100)</f>
        <v>100</v>
      </c>
      <c r="DY126">
        <f>((0/7)*100)</f>
        <v>0</v>
      </c>
      <c r="DZ126">
        <f>((0/7)*100)</f>
        <v>0</v>
      </c>
      <c r="EA126">
        <f>((7/7)*100)</f>
        <v>100</v>
      </c>
    </row>
    <row r="127" spans="1:131" x14ac:dyDescent="0.25">
      <c r="A127">
        <v>103.86208500000001</v>
      </c>
      <c r="B127">
        <v>7.2490329999999998</v>
      </c>
      <c r="C127">
        <v>107.38283300000001</v>
      </c>
      <c r="D127">
        <v>8.374701</v>
      </c>
      <c r="E127">
        <v>102.432005</v>
      </c>
      <c r="F127">
        <v>6.1687799999999999</v>
      </c>
      <c r="G127">
        <v>101.816624</v>
      </c>
      <c r="H127">
        <v>9.6565069999999995</v>
      </c>
      <c r="K127">
        <f>(17/200)</f>
        <v>8.5000000000000006E-2</v>
      </c>
      <c r="L127">
        <f>(15/200)</f>
        <v>7.4999999999999997E-2</v>
      </c>
      <c r="M127">
        <f>(16/200)</f>
        <v>0.08</v>
      </c>
      <c r="N127">
        <f>(15/200)</f>
        <v>7.4999999999999997E-2</v>
      </c>
      <c r="P127">
        <f>(7/200)</f>
        <v>3.5000000000000003E-2</v>
      </c>
      <c r="Q127">
        <f>(7/200)</f>
        <v>3.5000000000000003E-2</v>
      </c>
      <c r="R127">
        <f>(7/200)</f>
        <v>3.5000000000000003E-2</v>
      </c>
      <c r="S127">
        <f>(8/200)</f>
        <v>0.04</v>
      </c>
      <c r="U127">
        <f>0.085+0.035</f>
        <v>0.12000000000000001</v>
      </c>
      <c r="V127">
        <f>0.075+0.035</f>
        <v>0.11</v>
      </c>
      <c r="W127">
        <f>0.08+0.035</f>
        <v>0.115</v>
      </c>
      <c r="X127">
        <f>0.075+0.04</f>
        <v>0.11499999999999999</v>
      </c>
      <c r="Z127">
        <f>SQRT((ABS($A$128-$A$127)^2+(ABS($B$128-$B$127)^2)))</f>
        <v>31.215510637578173</v>
      </c>
      <c r="AA127">
        <f>SQRT((ABS($C$128-$C$127)^2+(ABS($D$128-$D$127)^2)))</f>
        <v>31.072783778907048</v>
      </c>
      <c r="AB127">
        <f>SQRT((ABS($E$128-$E$127)^2+(ABS($F$128-$F$127)^2)))</f>
        <v>31.161091163186068</v>
      </c>
      <c r="AC127">
        <f>SQRT((ABS($G$128-$G$127)^2+(ABS($H$128-$H$127)^2)))</f>
        <v>30.275252384693161</v>
      </c>
      <c r="AJ127">
        <f>1/0.12</f>
        <v>8.3333333333333339</v>
      </c>
      <c r="AK127">
        <f>1/0.11</f>
        <v>9.0909090909090917</v>
      </c>
      <c r="AL127">
        <f>1/0.115</f>
        <v>8.695652173913043</v>
      </c>
      <c r="AM127">
        <f>1/0.115</f>
        <v>8.695652173913043</v>
      </c>
      <c r="AO127">
        <f t="shared" si="56"/>
        <v>260.12925531315142</v>
      </c>
      <c r="AP127">
        <f t="shared" si="57"/>
        <v>282.4798525355186</v>
      </c>
      <c r="AQ127">
        <f>$AB127/$W127</f>
        <v>270.96601011466146</v>
      </c>
      <c r="AR127">
        <f>$AC127/$X127</f>
        <v>263.26306421472316</v>
      </c>
      <c r="AV127">
        <f>((0.085/0.12)*100)</f>
        <v>70.833333333333343</v>
      </c>
      <c r="AW127">
        <f>((0.075/0.11)*100)</f>
        <v>68.181818181818173</v>
      </c>
      <c r="AX127">
        <f>((0.08/0.115)*100)</f>
        <v>69.565217391304344</v>
      </c>
      <c r="AY127">
        <f>((0.075/0.115)*100)</f>
        <v>65.217391304347814</v>
      </c>
      <c r="BA127">
        <f>((0.035/0.12)*100)</f>
        <v>29.166666666666668</v>
      </c>
      <c r="BB127">
        <f>((0.035/0.11)*100)</f>
        <v>31.818181818181824</v>
      </c>
      <c r="BC127">
        <f>((0.035/0.115)*100)</f>
        <v>30.434782608695656</v>
      </c>
      <c r="BD127">
        <f>((0.04/0.115)*100)</f>
        <v>34.782608695652172</v>
      </c>
      <c r="BF127">
        <f>ABS($B$127-$D$127)</f>
        <v>1.1256680000000001</v>
      </c>
      <c r="BG127">
        <f>ABS($F$127-$H$127)</f>
        <v>3.4877269999999996</v>
      </c>
      <c r="BL127">
        <f>SQRT((ABS($A$127-$E$127)^2+(ABS($B$127-$F$127)^2)))</f>
        <v>1.7922263669550815</v>
      </c>
      <c r="BM127">
        <f>SQRT((ABS($C$127-$G$127)^2+(ABS($D$127-$H$127)^2)))</f>
        <v>5.7118919154092023</v>
      </c>
      <c r="BO127">
        <f>SQRT((ABS($A$127-$G$127)^2+(ABS($B$127-$H$127)^2)))</f>
        <v>3.159088755194607</v>
      </c>
      <c r="BP127">
        <f>SQRT((ABS($C$127-$E$127)^2+(ABS($D$127-$F$127)^2)))</f>
        <v>5.4200355482067657</v>
      </c>
      <c r="BU127">
        <v>17</v>
      </c>
      <c r="BV127">
        <v>13</v>
      </c>
      <c r="BW127">
        <v>10</v>
      </c>
      <c r="BX127">
        <v>9</v>
      </c>
      <c r="BY127">
        <v>15</v>
      </c>
      <c r="BZ127">
        <v>13</v>
      </c>
      <c r="CA127">
        <v>8</v>
      </c>
      <c r="CB127">
        <v>7</v>
      </c>
      <c r="CC127">
        <v>16</v>
      </c>
      <c r="CD127">
        <v>10</v>
      </c>
      <c r="CE127">
        <v>9</v>
      </c>
      <c r="CF127">
        <v>15</v>
      </c>
      <c r="CG127">
        <v>15</v>
      </c>
      <c r="CH127">
        <v>9</v>
      </c>
      <c r="CI127">
        <v>8</v>
      </c>
      <c r="CJ127">
        <v>15</v>
      </c>
      <c r="CL127">
        <v>7</v>
      </c>
      <c r="CM127">
        <v>5</v>
      </c>
      <c r="CN127">
        <v>0</v>
      </c>
      <c r="CO127">
        <v>0</v>
      </c>
      <c r="CP127">
        <v>7</v>
      </c>
      <c r="CQ127">
        <v>5</v>
      </c>
      <c r="CR127">
        <v>0</v>
      </c>
      <c r="CS127">
        <v>0</v>
      </c>
      <c r="CT127">
        <v>7</v>
      </c>
      <c r="CU127">
        <v>0</v>
      </c>
      <c r="CV127">
        <v>0</v>
      </c>
      <c r="CW127">
        <v>7</v>
      </c>
      <c r="CX127">
        <v>8</v>
      </c>
      <c r="CY127">
        <v>0</v>
      </c>
      <c r="CZ127">
        <v>0</v>
      </c>
      <c r="DA127">
        <v>7</v>
      </c>
      <c r="DC127">
        <f>((13/17)*100)</f>
        <v>76.470588235294116</v>
      </c>
      <c r="DD127">
        <f>((10/17)*100)</f>
        <v>58.82352941176471</v>
      </c>
      <c r="DE127">
        <f>((9/17)*100)</f>
        <v>52.941176470588239</v>
      </c>
      <c r="DF127">
        <f>((13/15)*100)</f>
        <v>86.666666666666671</v>
      </c>
      <c r="DG127">
        <f>((8/15)*100)</f>
        <v>53.333333333333336</v>
      </c>
      <c r="DH127">
        <f>((7/15)*100)</f>
        <v>46.666666666666664</v>
      </c>
      <c r="DI127">
        <f>((10/16)*100)</f>
        <v>62.5</v>
      </c>
      <c r="DJ127">
        <f>((9/16)*100)</f>
        <v>56.25</v>
      </c>
      <c r="DK127">
        <f>((15/16)*100)</f>
        <v>93.75</v>
      </c>
      <c r="DL127">
        <f>((9/15)*100)</f>
        <v>60</v>
      </c>
      <c r="DM127">
        <f>((8/15)*100)</f>
        <v>53.333333333333336</v>
      </c>
      <c r="DN127">
        <f>((15/15)*100)</f>
        <v>100</v>
      </c>
      <c r="DP127">
        <f>((5/7)*100)</f>
        <v>71.428571428571431</v>
      </c>
      <c r="DQ127">
        <f>((0/7)*100)</f>
        <v>0</v>
      </c>
      <c r="DR127">
        <f>((0/7)*100)</f>
        <v>0</v>
      </c>
      <c r="DS127">
        <f>((5/7)*100)</f>
        <v>71.428571428571431</v>
      </c>
      <c r="DT127">
        <f>((0/7)*100)</f>
        <v>0</v>
      </c>
      <c r="DU127">
        <f>((0/7)*100)</f>
        <v>0</v>
      </c>
      <c r="DV127">
        <f>((0/7)*100)</f>
        <v>0</v>
      </c>
      <c r="DW127">
        <f>((0/7)*100)</f>
        <v>0</v>
      </c>
      <c r="DX127">
        <f>((7/7)*100)</f>
        <v>100</v>
      </c>
      <c r="DY127">
        <f>((0/8)*100)</f>
        <v>0</v>
      </c>
      <c r="DZ127">
        <f>((0/8)*100)</f>
        <v>0</v>
      </c>
      <c r="EA127">
        <f>((7/8)*100)</f>
        <v>87.5</v>
      </c>
    </row>
    <row r="128" spans="1:131" x14ac:dyDescent="0.25">
      <c r="A128">
        <v>72.650185000000008</v>
      </c>
      <c r="B128">
        <v>7.7237989999999996</v>
      </c>
      <c r="C128">
        <v>76.310663000000005</v>
      </c>
      <c r="D128">
        <v>8.5700040000000008</v>
      </c>
      <c r="E128">
        <v>71.281197000000006</v>
      </c>
      <c r="F128">
        <v>6.9692569999999998</v>
      </c>
      <c r="G128">
        <v>71.541599000000005</v>
      </c>
      <c r="H128">
        <v>9.7738449999999997</v>
      </c>
      <c r="K128">
        <f>(15/200)</f>
        <v>7.4999999999999997E-2</v>
      </c>
      <c r="L128">
        <f>(14/200)</f>
        <v>7.0000000000000007E-2</v>
      </c>
      <c r="M128">
        <f>(17/200)</f>
        <v>8.5000000000000006E-2</v>
      </c>
      <c r="N128">
        <f>(16/200)</f>
        <v>0.08</v>
      </c>
      <c r="P128">
        <f>(6/200)</f>
        <v>0.03</v>
      </c>
      <c r="Q128">
        <f>(7/200)</f>
        <v>3.5000000000000003E-2</v>
      </c>
      <c r="R128">
        <f>(8/200)</f>
        <v>0.04</v>
      </c>
      <c r="S128">
        <f>(8/200)</f>
        <v>0.04</v>
      </c>
      <c r="U128">
        <f>0.075+0.03</f>
        <v>0.105</v>
      </c>
      <c r="V128">
        <f>0.07+0.035</f>
        <v>0.10500000000000001</v>
      </c>
      <c r="W128">
        <f>0.085+0.04</f>
        <v>0.125</v>
      </c>
      <c r="X128">
        <f>0.08+0.04</f>
        <v>0.12</v>
      </c>
      <c r="Z128">
        <f>SQRT((ABS($A$129-$A$128)^2+(ABS($B$129-$B$128)^2)))</f>
        <v>31.148816566908678</v>
      </c>
      <c r="AA128">
        <f>SQRT((ABS($C$129-$C$128)^2+(ABS($D$129-$D$128)^2)))</f>
        <v>30.006817791526139</v>
      </c>
      <c r="AB128">
        <f>SQRT((ABS($E$129-$E$128)^2+(ABS($F$129-$F$128)^2)))</f>
        <v>34.513766875064221</v>
      </c>
      <c r="AC128">
        <f>SQRT((ABS($G$129-$G$128)^2+(ABS($H$129-$H$128)^2)))</f>
        <v>33.821054156896082</v>
      </c>
      <c r="AJ128">
        <f>1/0.105</f>
        <v>9.5238095238095237</v>
      </c>
      <c r="AK128">
        <f>1/0.105</f>
        <v>9.5238095238095237</v>
      </c>
      <c r="AL128">
        <f>1/0.125</f>
        <v>8</v>
      </c>
      <c r="AM128">
        <f>1/0.12</f>
        <v>8.3333333333333339</v>
      </c>
      <c r="AO128">
        <f t="shared" si="56"/>
        <v>296.65539587532078</v>
      </c>
      <c r="AP128">
        <f t="shared" si="57"/>
        <v>285.77921706215369</v>
      </c>
      <c r="AQ128">
        <f>$AB128/$W128</f>
        <v>276.11013500051376</v>
      </c>
      <c r="AR128">
        <f>$AC128/$X128</f>
        <v>281.84211797413406</v>
      </c>
      <c r="AV128">
        <f>((0.075/0.105)*100)</f>
        <v>71.428571428571431</v>
      </c>
      <c r="AW128">
        <f>((0.07/0.105)*100)</f>
        <v>66.666666666666671</v>
      </c>
      <c r="AX128">
        <f>((0.085/0.125)*100)</f>
        <v>68</v>
      </c>
      <c r="AY128">
        <f>((0.08/0.12)*100)</f>
        <v>66.666666666666671</v>
      </c>
      <c r="BA128">
        <f>((0.03/0.105)*100)</f>
        <v>28.571428571428569</v>
      </c>
      <c r="BB128">
        <f>((0.035/0.105)*100)</f>
        <v>33.333333333333336</v>
      </c>
      <c r="BC128">
        <f>((0.04/0.125)*100)</f>
        <v>32</v>
      </c>
      <c r="BD128">
        <f>((0.04/0.12)*100)</f>
        <v>33.333333333333336</v>
      </c>
      <c r="BF128">
        <f>ABS($B$128-$D$128)</f>
        <v>0.84620500000000121</v>
      </c>
      <c r="BG128">
        <f>ABS($F$128-$H$128)</f>
        <v>2.8045879999999999</v>
      </c>
      <c r="BL128">
        <f>SQRT((ABS($A$128-$E$128)^2+(ABS($B$128-$F$128)^2)))</f>
        <v>1.5631576292581641</v>
      </c>
      <c r="BM128">
        <f>SQRT((ABS($C$128-$G$128)^2+(ABS($D$128-$H$128)^2)))</f>
        <v>4.9186588201843193</v>
      </c>
      <c r="BO128">
        <f>SQRT((ABS($A$128-$G$128)^2+(ABS($B$128-$H$128)^2)))</f>
        <v>2.3305903804641446</v>
      </c>
      <c r="BP128">
        <f>SQRT((ABS($C$128-$E$128)^2+(ABS($D$128-$F$128)^2)))</f>
        <v>5.2780601742652573</v>
      </c>
      <c r="BU128">
        <v>15</v>
      </c>
      <c r="BV128">
        <v>11</v>
      </c>
      <c r="BW128">
        <v>7</v>
      </c>
      <c r="BX128">
        <v>7</v>
      </c>
      <c r="BY128">
        <v>14</v>
      </c>
      <c r="BZ128">
        <v>11</v>
      </c>
      <c r="CA128">
        <v>6</v>
      </c>
      <c r="CB128">
        <v>6</v>
      </c>
      <c r="CC128">
        <v>17</v>
      </c>
      <c r="CD128">
        <v>10</v>
      </c>
      <c r="CE128">
        <v>9</v>
      </c>
      <c r="CF128">
        <v>16</v>
      </c>
      <c r="CG128">
        <v>16</v>
      </c>
      <c r="CH128">
        <v>9</v>
      </c>
      <c r="CI128">
        <v>8</v>
      </c>
      <c r="CJ128">
        <v>16</v>
      </c>
      <c r="CL128">
        <v>6</v>
      </c>
      <c r="CM128">
        <v>3</v>
      </c>
      <c r="CN128">
        <v>0</v>
      </c>
      <c r="CO128">
        <v>0</v>
      </c>
      <c r="CP128">
        <v>7</v>
      </c>
      <c r="CQ128">
        <v>3</v>
      </c>
      <c r="CR128">
        <v>0</v>
      </c>
      <c r="CS128">
        <v>0</v>
      </c>
      <c r="CT128">
        <v>8</v>
      </c>
      <c r="CU128">
        <v>0</v>
      </c>
      <c r="CV128">
        <v>0</v>
      </c>
      <c r="CW128">
        <v>8</v>
      </c>
      <c r="CX128">
        <v>8</v>
      </c>
      <c r="CY128">
        <v>0</v>
      </c>
      <c r="CZ128">
        <v>0</v>
      </c>
      <c r="DA128">
        <v>8</v>
      </c>
      <c r="DC128">
        <f>((11/15)*100)</f>
        <v>73.333333333333329</v>
      </c>
      <c r="DD128">
        <f>((7/15)*100)</f>
        <v>46.666666666666664</v>
      </c>
      <c r="DE128">
        <f>((7/15)*100)</f>
        <v>46.666666666666664</v>
      </c>
      <c r="DF128">
        <f>((11/14)*100)</f>
        <v>78.571428571428569</v>
      </c>
      <c r="DG128">
        <f>((6/14)*100)</f>
        <v>42.857142857142854</v>
      </c>
      <c r="DH128">
        <f>((6/14)*100)</f>
        <v>42.857142857142854</v>
      </c>
      <c r="DI128">
        <f>((10/17)*100)</f>
        <v>58.82352941176471</v>
      </c>
      <c r="DJ128">
        <f>((9/17)*100)</f>
        <v>52.941176470588239</v>
      </c>
      <c r="DK128">
        <f>((16/17)*100)</f>
        <v>94.117647058823522</v>
      </c>
      <c r="DL128">
        <f>((9/16)*100)</f>
        <v>56.25</v>
      </c>
      <c r="DM128">
        <f>((8/16)*100)</f>
        <v>50</v>
      </c>
      <c r="DN128">
        <f>((16/16)*100)</f>
        <v>100</v>
      </c>
      <c r="DP128">
        <f>((3/6)*100)</f>
        <v>50</v>
      </c>
      <c r="DQ128">
        <f>((0/6)*100)</f>
        <v>0</v>
      </c>
      <c r="DR128">
        <f>((0/6)*100)</f>
        <v>0</v>
      </c>
      <c r="DS128">
        <f>((3/7)*100)</f>
        <v>42.857142857142854</v>
      </c>
      <c r="DT128">
        <f>((0/7)*100)</f>
        <v>0</v>
      </c>
      <c r="DU128">
        <f>((0/7)*100)</f>
        <v>0</v>
      </c>
      <c r="DV128">
        <f>((0/8)*100)</f>
        <v>0</v>
      </c>
      <c r="DW128">
        <f>((0/8)*100)</f>
        <v>0</v>
      </c>
      <c r="DX128">
        <f>((8/8)*100)</f>
        <v>100</v>
      </c>
      <c r="DY128">
        <f>((0/8)*100)</f>
        <v>0</v>
      </c>
      <c r="DZ128">
        <f>((0/8)*100)</f>
        <v>0</v>
      </c>
      <c r="EA128">
        <f>((8/8)*100)</f>
        <v>100</v>
      </c>
    </row>
    <row r="129" spans="1:131" x14ac:dyDescent="0.25">
      <c r="A129">
        <v>41.515755000000013</v>
      </c>
      <c r="B129">
        <v>6.7772040000000002</v>
      </c>
      <c r="C129">
        <v>46.307278000000011</v>
      </c>
      <c r="D129">
        <v>8.1161290000000008</v>
      </c>
      <c r="E129">
        <v>36.803488000000016</v>
      </c>
      <c r="F129">
        <v>5.3920170000000001</v>
      </c>
      <c r="G129">
        <v>37.732756000000009</v>
      </c>
      <c r="H129">
        <v>8.8650880000000001</v>
      </c>
      <c r="K129">
        <f>(14/200)</f>
        <v>7.0000000000000007E-2</v>
      </c>
      <c r="L129">
        <f>(12/200)</f>
        <v>0.06</v>
      </c>
      <c r="P129">
        <f>(7/200)</f>
        <v>3.5000000000000003E-2</v>
      </c>
      <c r="Q129">
        <f>(8/200)</f>
        <v>0.04</v>
      </c>
      <c r="R129">
        <f>(8/200)</f>
        <v>0.04</v>
      </c>
      <c r="S129">
        <f>(8/200)</f>
        <v>0.04</v>
      </c>
      <c r="U129">
        <f>0.07+0.035</f>
        <v>0.10500000000000001</v>
      </c>
      <c r="V129">
        <f>0.06+0.04</f>
        <v>0.1</v>
      </c>
      <c r="Z129">
        <f>SQRT((ABS($A$130-$A$129)^2+(ABS($B$130-$B$129)^2)))</f>
        <v>25.401069682533059</v>
      </c>
      <c r="AA129">
        <f>SQRT((ABS($C$130-$C$129)^2+(ABS($D$130-$D$129)^2)))</f>
        <v>25.614068414508456</v>
      </c>
      <c r="AJ129">
        <f>1/0.105</f>
        <v>9.5238095238095237</v>
      </c>
      <c r="AK129">
        <f>1/0.1</f>
        <v>10</v>
      </c>
      <c r="AO129">
        <f t="shared" si="56"/>
        <v>241.91494935745769</v>
      </c>
      <c r="AP129">
        <f t="shared" si="57"/>
        <v>256.14068414508455</v>
      </c>
      <c r="AV129">
        <f>((0.07/0.105)*100)</f>
        <v>66.666666666666671</v>
      </c>
      <c r="AW129">
        <f>((0.06/0.1)*100)</f>
        <v>60</v>
      </c>
      <c r="BA129">
        <f>((0.035/0.105)*100)</f>
        <v>33.333333333333336</v>
      </c>
      <c r="BB129">
        <f>((0.04/0.1)*100)</f>
        <v>40</v>
      </c>
      <c r="BF129">
        <f>ABS($B$129-$D$129)</f>
        <v>1.3389250000000006</v>
      </c>
      <c r="BG129">
        <f>ABS($F$129-$H$129)</f>
        <v>3.473071</v>
      </c>
      <c r="BI129">
        <v>1.8866089999999995</v>
      </c>
      <c r="BJ129">
        <v>1.590983</v>
      </c>
      <c r="BL129">
        <f>SQRT((ABS($A$129-$E$129)^2+(ABS($B$129-$F$129)^2)))</f>
        <v>4.911639573936383</v>
      </c>
      <c r="BM129">
        <f>SQRT((ABS($C$129-$G$129)^2+(ABS($D$129-$H$129)^2)))</f>
        <v>8.6071695180334995</v>
      </c>
      <c r="BO129">
        <f>SQRT((ABS($A$129-$G$129)^2+(ABS($B$129-$H$129)^2)))</f>
        <v>4.3209190031123041</v>
      </c>
      <c r="BP129">
        <f>SQRT((ABS($C$129-$E$129)^2+(ABS($D$129-$F$129)^2)))</f>
        <v>9.8864963739761667</v>
      </c>
      <c r="BU129">
        <v>14</v>
      </c>
      <c r="BV129">
        <v>9</v>
      </c>
      <c r="BW129">
        <v>6</v>
      </c>
      <c r="BX129">
        <v>6</v>
      </c>
      <c r="BY129">
        <v>12</v>
      </c>
      <c r="BZ129">
        <v>9</v>
      </c>
      <c r="CA129">
        <v>6</v>
      </c>
      <c r="CB129">
        <v>5</v>
      </c>
      <c r="CL129">
        <v>7</v>
      </c>
      <c r="CM129">
        <v>4</v>
      </c>
      <c r="CN129">
        <v>0</v>
      </c>
      <c r="CO129">
        <v>0</v>
      </c>
      <c r="CP129">
        <v>8</v>
      </c>
      <c r="CQ129">
        <v>4</v>
      </c>
      <c r="CR129">
        <v>0</v>
      </c>
      <c r="CS129">
        <v>0</v>
      </c>
      <c r="CT129">
        <v>8</v>
      </c>
      <c r="CU129">
        <v>0</v>
      </c>
      <c r="CV129">
        <v>2</v>
      </c>
      <c r="CW129">
        <v>7</v>
      </c>
      <c r="CX129">
        <v>8</v>
      </c>
      <c r="CY129">
        <v>0</v>
      </c>
      <c r="CZ129">
        <v>1</v>
      </c>
      <c r="DA129">
        <v>7</v>
      </c>
      <c r="DC129">
        <f>((9/14)*100)</f>
        <v>64.285714285714292</v>
      </c>
      <c r="DD129">
        <f>((6/14)*100)</f>
        <v>42.857142857142854</v>
      </c>
      <c r="DE129">
        <f>((6/14)*100)</f>
        <v>42.857142857142854</v>
      </c>
      <c r="DF129">
        <f>((9/12)*100)</f>
        <v>75</v>
      </c>
      <c r="DG129">
        <f>((6/12)*100)</f>
        <v>50</v>
      </c>
      <c r="DH129">
        <f>((5/12)*100)</f>
        <v>41.666666666666671</v>
      </c>
      <c r="DP129">
        <f>((4/7)*100)</f>
        <v>57.142857142857139</v>
      </c>
      <c r="DQ129">
        <f>((0/7)*100)</f>
        <v>0</v>
      </c>
      <c r="DR129">
        <f>((0/7)*100)</f>
        <v>0</v>
      </c>
      <c r="DS129">
        <f>((4/8)*100)</f>
        <v>50</v>
      </c>
      <c r="DT129">
        <f>((0/8)*100)</f>
        <v>0</v>
      </c>
      <c r="DU129">
        <f>((0/8)*100)</f>
        <v>0</v>
      </c>
      <c r="DV129">
        <f>((0/8)*100)</f>
        <v>0</v>
      </c>
      <c r="DW129">
        <f>((2/8)*100)</f>
        <v>25</v>
      </c>
      <c r="DX129">
        <f>((7/8)*100)</f>
        <v>87.5</v>
      </c>
      <c r="DY129">
        <f>((0/8)*100)</f>
        <v>0</v>
      </c>
      <c r="DZ129">
        <f>((1/8)*100)</f>
        <v>12.5</v>
      </c>
      <c r="EA129">
        <f>((7/8)*100)</f>
        <v>87.5</v>
      </c>
    </row>
    <row r="130" spans="1:131" x14ac:dyDescent="0.25">
      <c r="A130">
        <v>16.13205700000001</v>
      </c>
      <c r="B130">
        <v>5.8379399999999997</v>
      </c>
      <c r="C130">
        <v>20.709434000000016</v>
      </c>
      <c r="D130">
        <v>7.2046010000000003</v>
      </c>
      <c r="Q130">
        <f>(9/200)</f>
        <v>4.4999999999999998E-2</v>
      </c>
      <c r="BF130">
        <f>ABS($B$130-$D$130)</f>
        <v>1.3666610000000006</v>
      </c>
      <c r="CP130">
        <v>9</v>
      </c>
      <c r="CQ130">
        <v>4</v>
      </c>
      <c r="CR130">
        <v>2</v>
      </c>
      <c r="CS130">
        <v>1</v>
      </c>
      <c r="DS130">
        <f>((4/9)*100)</f>
        <v>44.444444444444443</v>
      </c>
      <c r="DT130">
        <f>((2/9)*100)</f>
        <v>22.222222222222221</v>
      </c>
      <c r="DU130">
        <f>((1/9)*100)</f>
        <v>11.111111111111111</v>
      </c>
    </row>
    <row r="131" spans="1:131" x14ac:dyDescent="0.25">
      <c r="A131" t="s">
        <v>22</v>
      </c>
      <c r="B131" t="s">
        <v>22</v>
      </c>
      <c r="C131" t="s">
        <v>22</v>
      </c>
      <c r="D131" t="s">
        <v>22</v>
      </c>
      <c r="E131" t="s">
        <v>22</v>
      </c>
      <c r="F131" t="s">
        <v>22</v>
      </c>
      <c r="G131" t="s">
        <v>22</v>
      </c>
      <c r="H131" t="s">
        <v>22</v>
      </c>
    </row>
    <row r="132" spans="1:131" x14ac:dyDescent="0.25">
      <c r="A132">
        <v>235.307996</v>
      </c>
      <c r="B132">
        <v>5.2825309999999996</v>
      </c>
      <c r="C132">
        <v>238.85678899999999</v>
      </c>
      <c r="D132">
        <v>6.5187419999999996</v>
      </c>
      <c r="E132">
        <v>236.16228899999999</v>
      </c>
      <c r="F132">
        <v>4.545223</v>
      </c>
      <c r="G132">
        <v>235.76746299999999</v>
      </c>
      <c r="H132">
        <v>8.5937359999999998</v>
      </c>
      <c r="K132">
        <f>(13/200)</f>
        <v>6.5000000000000002E-2</v>
      </c>
      <c r="L132">
        <f>(15/200)</f>
        <v>7.4999999999999997E-2</v>
      </c>
      <c r="M132">
        <f>(14/200)</f>
        <v>7.0000000000000007E-2</v>
      </c>
      <c r="N132">
        <f>(13/200)</f>
        <v>6.5000000000000002E-2</v>
      </c>
      <c r="P132">
        <f>(9/200)</f>
        <v>4.4999999999999998E-2</v>
      </c>
      <c r="Q132">
        <f>(9/200)</f>
        <v>4.4999999999999998E-2</v>
      </c>
      <c r="R132">
        <f>(8/200)</f>
        <v>0.04</v>
      </c>
      <c r="S132">
        <f>(8/200)</f>
        <v>0.04</v>
      </c>
      <c r="U132">
        <f>0.065+0.045</f>
        <v>0.11</v>
      </c>
      <c r="V132">
        <f>0.075+0.045</f>
        <v>0.12</v>
      </c>
      <c r="W132">
        <f>0.07+0.04</f>
        <v>0.11000000000000001</v>
      </c>
      <c r="X132">
        <f>0.065+0.04</f>
        <v>0.10500000000000001</v>
      </c>
      <c r="Z132">
        <f>SQRT((ABS($A$133-$A$132)^2+(ABS($B$133-$B$132)^2)))</f>
        <v>26.301221696561733</v>
      </c>
      <c r="AA132">
        <f>SQRT((ABS($C$133-$C$132)^2+(ABS($D$133-$D$132)^2)))</f>
        <v>28.992480566764776</v>
      </c>
      <c r="AB132">
        <f>SQRT((ABS($E$133-$E$132)^2+(ABS($F$133-$F$132)^2)))</f>
        <v>29.126169662071113</v>
      </c>
      <c r="AC132">
        <f>SQRT((ABS($G$133-$G$132)^2+(ABS($H$133-$H$132)^2)))</f>
        <v>28.906973319682226</v>
      </c>
      <c r="AJ132">
        <f>1/0.11</f>
        <v>9.0909090909090917</v>
      </c>
      <c r="AK132">
        <f>1/0.12</f>
        <v>8.3333333333333339</v>
      </c>
      <c r="AL132">
        <f>1/0.11</f>
        <v>9.0909090909090917</v>
      </c>
      <c r="AM132">
        <f>1/0.105</f>
        <v>9.5238095238095237</v>
      </c>
      <c r="AO132">
        <f t="shared" ref="AO132:AO137" si="58">$Z132/$U132</f>
        <v>239.10201542328849</v>
      </c>
      <c r="AP132">
        <f t="shared" ref="AP132:AP137" si="59">$AA132/$V132</f>
        <v>241.60400472303982</v>
      </c>
      <c r="AQ132">
        <f>$AB132/$W132</f>
        <v>264.78336056428282</v>
      </c>
      <c r="AR132">
        <f t="shared" ref="AR132:AR137" si="60">$AC132/$X132</f>
        <v>275.30450780649738</v>
      </c>
      <c r="AV132">
        <f>((0.065/0.11)*100)</f>
        <v>59.090909090909093</v>
      </c>
      <c r="AW132">
        <f>((0.075/0.12)*100)</f>
        <v>62.5</v>
      </c>
      <c r="AX132">
        <f>((0.07/0.11)*100)</f>
        <v>63.636363636363647</v>
      </c>
      <c r="AY132">
        <f>((0.065/0.105)*100)</f>
        <v>61.904761904761905</v>
      </c>
      <c r="BA132">
        <f>((0.045/0.11)*100)</f>
        <v>40.909090909090907</v>
      </c>
      <c r="BB132">
        <f>((0.045/0.12)*100)</f>
        <v>37.5</v>
      </c>
      <c r="BC132">
        <f>((0.04/0.11)*100)</f>
        <v>36.363636363636367</v>
      </c>
      <c r="BD132">
        <f>((0.04/0.105)*100)</f>
        <v>38.095238095238102</v>
      </c>
      <c r="BF132">
        <f>ABS($B$132-$D$132)</f>
        <v>1.2362109999999999</v>
      </c>
      <c r="BG132">
        <f>ABS($F$132-$H$132)</f>
        <v>4.0485129999999998</v>
      </c>
      <c r="BL132">
        <f>SQRT((ABS($A$132-$E$132)^2+(ABS($B$132-$F$132)^2)))</f>
        <v>1.1284678181999575</v>
      </c>
      <c r="BM132">
        <f>SQRT((ABS($C$132-$G$132)^2+(ABS($D$132-$H$132)^2)))</f>
        <v>3.7214963703209492</v>
      </c>
      <c r="BO132">
        <f>SQRT((ABS($A$132-$G$132)^2+(ABS($B$132-$H$132)^2)))</f>
        <v>3.3429311204561172</v>
      </c>
      <c r="BP132">
        <f>SQRT((ABS($C$132-$E$132)^2+(ABS($D$132-$F$132)^2)))</f>
        <v>3.3399262706474562</v>
      </c>
      <c r="BU132">
        <v>13</v>
      </c>
      <c r="BV132">
        <v>12</v>
      </c>
      <c r="BW132">
        <v>7</v>
      </c>
      <c r="BX132">
        <v>6</v>
      </c>
      <c r="BY132">
        <v>15</v>
      </c>
      <c r="BZ132">
        <v>12</v>
      </c>
      <c r="CA132">
        <v>7</v>
      </c>
      <c r="CB132">
        <v>7</v>
      </c>
      <c r="CC132">
        <v>14</v>
      </c>
      <c r="CD132">
        <v>7</v>
      </c>
      <c r="CE132">
        <v>7</v>
      </c>
      <c r="CF132">
        <v>13</v>
      </c>
      <c r="CG132">
        <v>13</v>
      </c>
      <c r="CH132">
        <v>6</v>
      </c>
      <c r="CI132">
        <v>6</v>
      </c>
      <c r="CJ132">
        <v>13</v>
      </c>
      <c r="CL132">
        <v>9</v>
      </c>
      <c r="CM132">
        <v>6</v>
      </c>
      <c r="CN132">
        <v>2</v>
      </c>
      <c r="CO132">
        <v>1</v>
      </c>
      <c r="CP132">
        <v>9</v>
      </c>
      <c r="CQ132">
        <v>6</v>
      </c>
      <c r="CR132">
        <v>0</v>
      </c>
      <c r="CS132">
        <v>0</v>
      </c>
      <c r="CT132">
        <v>8</v>
      </c>
      <c r="CU132">
        <v>2</v>
      </c>
      <c r="CV132">
        <v>0</v>
      </c>
      <c r="CW132">
        <v>7</v>
      </c>
      <c r="CX132">
        <v>8</v>
      </c>
      <c r="CY132">
        <v>1</v>
      </c>
      <c r="CZ132">
        <v>0</v>
      </c>
      <c r="DA132">
        <v>7</v>
      </c>
      <c r="DC132">
        <f>((12/13)*100)</f>
        <v>92.307692307692307</v>
      </c>
      <c r="DD132">
        <f>((7/13)*100)</f>
        <v>53.846153846153847</v>
      </c>
      <c r="DE132">
        <f>((6/13)*100)</f>
        <v>46.153846153846153</v>
      </c>
      <c r="DF132">
        <f>((12/15)*100)</f>
        <v>80</v>
      </c>
      <c r="DG132">
        <f>((7/15)*100)</f>
        <v>46.666666666666664</v>
      </c>
      <c r="DH132">
        <f>((7/15)*100)</f>
        <v>46.666666666666664</v>
      </c>
      <c r="DI132">
        <f>((7/14)*100)</f>
        <v>50</v>
      </c>
      <c r="DJ132">
        <f>((7/14)*100)</f>
        <v>50</v>
      </c>
      <c r="DK132">
        <f>((13/14)*100)</f>
        <v>92.857142857142861</v>
      </c>
      <c r="DL132">
        <f>((6/13)*100)</f>
        <v>46.153846153846153</v>
      </c>
      <c r="DM132">
        <f>((6/13)*100)</f>
        <v>46.153846153846153</v>
      </c>
      <c r="DN132">
        <f>((13/13)*100)</f>
        <v>100</v>
      </c>
      <c r="DP132">
        <f>((6/9)*100)</f>
        <v>66.666666666666657</v>
      </c>
      <c r="DQ132">
        <f>((2/9)*100)</f>
        <v>22.222222222222221</v>
      </c>
      <c r="DR132">
        <f>((1/9)*100)</f>
        <v>11.111111111111111</v>
      </c>
      <c r="DS132">
        <f>((6/9)*100)</f>
        <v>66.666666666666657</v>
      </c>
      <c r="DT132">
        <f>((0/9)*100)</f>
        <v>0</v>
      </c>
      <c r="DU132">
        <f>((0/9)*100)</f>
        <v>0</v>
      </c>
      <c r="DV132">
        <f>((2/8)*100)</f>
        <v>25</v>
      </c>
      <c r="DW132">
        <f>((0/8)*100)</f>
        <v>0</v>
      </c>
      <c r="DX132">
        <f>((7/8)*100)</f>
        <v>87.5</v>
      </c>
      <c r="DY132">
        <f>((1/8)*100)</f>
        <v>12.5</v>
      </c>
      <c r="DZ132">
        <f>((0/8)*100)</f>
        <v>0</v>
      </c>
      <c r="EA132">
        <f>((7/8)*100)</f>
        <v>87.5</v>
      </c>
    </row>
    <row r="133" spans="1:131" x14ac:dyDescent="0.25">
      <c r="A133">
        <v>209.04693900000001</v>
      </c>
      <c r="B133">
        <v>6.7355099999999997</v>
      </c>
      <c r="C133">
        <v>209.89755199999999</v>
      </c>
      <c r="D133">
        <v>7.9067340000000002</v>
      </c>
      <c r="E133">
        <v>207.05842100000001</v>
      </c>
      <c r="F133">
        <v>5.6847960000000004</v>
      </c>
      <c r="G133">
        <v>206.87235200000001</v>
      </c>
      <c r="H133">
        <v>9.4217860000000009</v>
      </c>
      <c r="K133">
        <f>(14/200)</f>
        <v>7.0000000000000007E-2</v>
      </c>
      <c r="L133">
        <f>(13/200)</f>
        <v>6.5000000000000002E-2</v>
      </c>
      <c r="M133">
        <f>(13/200)</f>
        <v>6.5000000000000002E-2</v>
      </c>
      <c r="N133">
        <f>(12/200)</f>
        <v>0.06</v>
      </c>
      <c r="P133">
        <f>(7/200)</f>
        <v>3.5000000000000003E-2</v>
      </c>
      <c r="Q133">
        <f>(7/200)</f>
        <v>3.5000000000000003E-2</v>
      </c>
      <c r="R133">
        <f>(7/200)</f>
        <v>3.5000000000000003E-2</v>
      </c>
      <c r="S133">
        <f>(8/200)</f>
        <v>0.04</v>
      </c>
      <c r="U133">
        <f>0.07+0.035</f>
        <v>0.10500000000000001</v>
      </c>
      <c r="V133">
        <f>0.065+0.035</f>
        <v>0.1</v>
      </c>
      <c r="W133">
        <f>0.065+0.035</f>
        <v>0.1</v>
      </c>
      <c r="X133">
        <f>0.06+0.04</f>
        <v>0.1</v>
      </c>
      <c r="Z133">
        <f>SQRT((ABS($A$134-$A$133)^2+(ABS($B$134-$B$133)^2)))</f>
        <v>30.922380545153409</v>
      </c>
      <c r="AA133">
        <f>SQRT((ABS($C$134-$C$133)^2+(ABS($D$134-$D$133)^2)))</f>
        <v>28.580493556273034</v>
      </c>
      <c r="AB133">
        <f>SQRT((ABS($E$134-$E$133)^2+(ABS($F$134-$F$133)^2)))</f>
        <v>29.62365533538178</v>
      </c>
      <c r="AC133">
        <f>SQRT((ABS($G$134-$G$133)^2+(ABS($H$134-$H$133)^2)))</f>
        <v>29.944627708914656</v>
      </c>
      <c r="AJ133">
        <f>1/0.105</f>
        <v>9.5238095238095237</v>
      </c>
      <c r="AK133">
        <f>1/0.1</f>
        <v>10</v>
      </c>
      <c r="AL133">
        <f>1/0.1</f>
        <v>10</v>
      </c>
      <c r="AM133">
        <f>1/0.1</f>
        <v>10</v>
      </c>
      <c r="AO133">
        <f t="shared" si="58"/>
        <v>294.49886233479435</v>
      </c>
      <c r="AP133">
        <f t="shared" si="59"/>
        <v>285.80493556273029</v>
      </c>
      <c r="AQ133">
        <f>$AB133/$W133</f>
        <v>296.23655335381778</v>
      </c>
      <c r="AR133">
        <f t="shared" si="60"/>
        <v>299.44627708914652</v>
      </c>
      <c r="AV133">
        <f>((0.07/0.105)*100)</f>
        <v>66.666666666666671</v>
      </c>
      <c r="AW133">
        <f>((0.065/0.1)*100)</f>
        <v>65</v>
      </c>
      <c r="AX133">
        <f>((0.065/0.1)*100)</f>
        <v>65</v>
      </c>
      <c r="AY133">
        <f>((0.06/0.1)*100)</f>
        <v>60</v>
      </c>
      <c r="BA133">
        <f>((0.035/0.105)*100)</f>
        <v>33.333333333333336</v>
      </c>
      <c r="BB133">
        <f>((0.035/0.1)*100)</f>
        <v>35</v>
      </c>
      <c r="BC133">
        <f>((0.035/0.1)*100)</f>
        <v>35</v>
      </c>
      <c r="BD133">
        <f>((0.04/0.1)*100)</f>
        <v>40</v>
      </c>
      <c r="BF133">
        <f>ABS($B$133-$D$133)</f>
        <v>1.1712240000000005</v>
      </c>
      <c r="BG133">
        <f>ABS($F$133-$H$133)</f>
        <v>3.7369900000000005</v>
      </c>
      <c r="BL133">
        <f>SQRT((ABS($A$133-$E$133)^2+(ABS($B$133-$F$133)^2)))</f>
        <v>2.2490450742748567</v>
      </c>
      <c r="BM133">
        <f>SQRT((ABS($C$133-$G$133)^2+(ABS($D$133-$H$133)^2)))</f>
        <v>3.3833737013081935</v>
      </c>
      <c r="BO133">
        <f>SQRT((ABS($A$133-$G$133)^2+(ABS($B$133-$H$133)^2)))</f>
        <v>3.456140530815409</v>
      </c>
      <c r="BP133">
        <f>SQRT((ABS($C$133-$E$133)^2+(ABS($D$133-$F$133)^2)))</f>
        <v>3.6052286073153375</v>
      </c>
      <c r="BU133">
        <v>14</v>
      </c>
      <c r="BV133">
        <v>12</v>
      </c>
      <c r="BW133">
        <v>7</v>
      </c>
      <c r="BX133">
        <v>6</v>
      </c>
      <c r="BY133">
        <v>13</v>
      </c>
      <c r="BZ133">
        <v>12</v>
      </c>
      <c r="CA133">
        <v>6</v>
      </c>
      <c r="CB133">
        <v>5</v>
      </c>
      <c r="CC133">
        <v>13</v>
      </c>
      <c r="CD133">
        <v>7</v>
      </c>
      <c r="CE133">
        <v>6</v>
      </c>
      <c r="CF133">
        <v>12</v>
      </c>
      <c r="CG133">
        <v>12</v>
      </c>
      <c r="CH133">
        <v>6</v>
      </c>
      <c r="CI133">
        <v>5</v>
      </c>
      <c r="CJ133">
        <v>12</v>
      </c>
      <c r="CL133">
        <v>7</v>
      </c>
      <c r="CM133">
        <v>6</v>
      </c>
      <c r="CN133">
        <v>0</v>
      </c>
      <c r="CO133">
        <v>0</v>
      </c>
      <c r="CP133">
        <v>7</v>
      </c>
      <c r="CQ133">
        <v>6</v>
      </c>
      <c r="CR133">
        <v>0</v>
      </c>
      <c r="CS133">
        <v>0</v>
      </c>
      <c r="CT133">
        <v>7</v>
      </c>
      <c r="CU133">
        <v>0</v>
      </c>
      <c r="CV133">
        <v>0</v>
      </c>
      <c r="CW133">
        <v>7</v>
      </c>
      <c r="CX133">
        <v>8</v>
      </c>
      <c r="CY133">
        <v>0</v>
      </c>
      <c r="CZ133">
        <v>0</v>
      </c>
      <c r="DA133">
        <v>7</v>
      </c>
      <c r="DC133">
        <f>((12/14)*100)</f>
        <v>85.714285714285708</v>
      </c>
      <c r="DD133">
        <f>((7/14)*100)</f>
        <v>50</v>
      </c>
      <c r="DE133">
        <f>((6/14)*100)</f>
        <v>42.857142857142854</v>
      </c>
      <c r="DF133">
        <f>((12/13)*100)</f>
        <v>92.307692307692307</v>
      </c>
      <c r="DG133">
        <f>((6/13)*100)</f>
        <v>46.153846153846153</v>
      </c>
      <c r="DH133">
        <f>((5/13)*100)</f>
        <v>38.461538461538467</v>
      </c>
      <c r="DI133">
        <f>((7/13)*100)</f>
        <v>53.846153846153847</v>
      </c>
      <c r="DJ133">
        <f>((6/13)*100)</f>
        <v>46.153846153846153</v>
      </c>
      <c r="DK133">
        <f>((12/13)*100)</f>
        <v>92.307692307692307</v>
      </c>
      <c r="DL133">
        <f>((6/12)*100)</f>
        <v>50</v>
      </c>
      <c r="DM133">
        <f>((5/12)*100)</f>
        <v>41.666666666666671</v>
      </c>
      <c r="DN133">
        <f>((12/12)*100)</f>
        <v>100</v>
      </c>
      <c r="DP133">
        <f>((6/7)*100)</f>
        <v>85.714285714285708</v>
      </c>
      <c r="DQ133">
        <f>((0/7)*100)</f>
        <v>0</v>
      </c>
      <c r="DR133">
        <f>((0/7)*100)</f>
        <v>0</v>
      </c>
      <c r="DS133">
        <f>((6/7)*100)</f>
        <v>85.714285714285708</v>
      </c>
      <c r="DT133">
        <f t="shared" ref="DT133:DW134" si="61">((0/7)*100)</f>
        <v>0</v>
      </c>
      <c r="DU133">
        <f t="shared" si="61"/>
        <v>0</v>
      </c>
      <c r="DV133">
        <f t="shared" si="61"/>
        <v>0</v>
      </c>
      <c r="DW133">
        <f t="shared" si="61"/>
        <v>0</v>
      </c>
      <c r="DX133">
        <f>((7/7)*100)</f>
        <v>100</v>
      </c>
      <c r="DY133">
        <f>((0/8)*100)</f>
        <v>0</v>
      </c>
      <c r="DZ133">
        <f>((0/8)*100)</f>
        <v>0</v>
      </c>
      <c r="EA133">
        <f>((7/8)*100)</f>
        <v>87.5</v>
      </c>
    </row>
    <row r="134" spans="1:131" x14ac:dyDescent="0.25">
      <c r="A134">
        <v>178.14750000000001</v>
      </c>
      <c r="B134">
        <v>7.9264289999999997</v>
      </c>
      <c r="C134">
        <v>181.342399</v>
      </c>
      <c r="D134">
        <v>9.11</v>
      </c>
      <c r="E134">
        <v>177.460204</v>
      </c>
      <c r="F134">
        <v>6.9121940000000004</v>
      </c>
      <c r="G134">
        <v>176.96438899999998</v>
      </c>
      <c r="H134">
        <v>10.903162999999999</v>
      </c>
      <c r="K134">
        <f>(12/200)</f>
        <v>0.06</v>
      </c>
      <c r="L134">
        <f>(13/200)</f>
        <v>6.5000000000000002E-2</v>
      </c>
      <c r="M134">
        <f>(14/200)</f>
        <v>7.0000000000000007E-2</v>
      </c>
      <c r="N134">
        <f>(14/200)</f>
        <v>7.0000000000000007E-2</v>
      </c>
      <c r="P134">
        <f>(6/200)</f>
        <v>0.03</v>
      </c>
      <c r="Q134">
        <f>(7/200)</f>
        <v>3.5000000000000003E-2</v>
      </c>
      <c r="R134">
        <f>(7/200)</f>
        <v>3.5000000000000003E-2</v>
      </c>
      <c r="S134">
        <f>(7/200)</f>
        <v>3.5000000000000003E-2</v>
      </c>
      <c r="U134">
        <f>0.06+0.03</f>
        <v>0.09</v>
      </c>
      <c r="V134">
        <f>0.065+0.035</f>
        <v>0.1</v>
      </c>
      <c r="W134">
        <f>0.07+0.035</f>
        <v>0.10500000000000001</v>
      </c>
      <c r="X134">
        <f>0.07+0.035</f>
        <v>0.10500000000000001</v>
      </c>
      <c r="Z134">
        <f>SQRT((ABS($A$135-$A$134)^2+(ABS($B$135-$B$134)^2)))</f>
        <v>25.146376123269171</v>
      </c>
      <c r="AA134">
        <f>SQRT((ABS($C$135-$C$134)^2+(ABS($D$135-$D$134)^2)))</f>
        <v>28.799946120853061</v>
      </c>
      <c r="AB134">
        <f>SQRT((ABS($E$135-$E$134)^2+(ABS($F$135-$F$134)^2)))</f>
        <v>39.674429218230586</v>
      </c>
      <c r="AC134">
        <f>SQRT((ABS($G$135-$G$134)^2+(ABS($H$135-$H$134)^2)))</f>
        <v>39.096741827497127</v>
      </c>
      <c r="AJ134">
        <f>1/0.09</f>
        <v>11.111111111111111</v>
      </c>
      <c r="AK134">
        <f>1/0.1</f>
        <v>10</v>
      </c>
      <c r="AL134">
        <f>1/0.105</f>
        <v>9.5238095238095237</v>
      </c>
      <c r="AM134">
        <f>1/0.105</f>
        <v>9.5238095238095237</v>
      </c>
      <c r="AO134">
        <f t="shared" si="58"/>
        <v>279.40417914743523</v>
      </c>
      <c r="AP134">
        <f t="shared" si="59"/>
        <v>287.99946120853059</v>
      </c>
      <c r="AQ134">
        <f>$AB134/$W134</f>
        <v>377.85170684029123</v>
      </c>
      <c r="AR134">
        <f t="shared" si="60"/>
        <v>372.34992216663926</v>
      </c>
      <c r="AV134">
        <f>((0.06/0.09)*100)</f>
        <v>66.666666666666657</v>
      </c>
      <c r="AW134">
        <f>((0.065/0.1)*100)</f>
        <v>65</v>
      </c>
      <c r="AX134">
        <f>((0.07/0.105)*100)</f>
        <v>66.666666666666671</v>
      </c>
      <c r="AY134">
        <f>((0.07/0.105)*100)</f>
        <v>66.666666666666671</v>
      </c>
      <c r="BA134">
        <f>((0.03/0.09)*100)</f>
        <v>33.333333333333329</v>
      </c>
      <c r="BB134">
        <f>((0.035/0.1)*100)</f>
        <v>35</v>
      </c>
      <c r="BC134">
        <f>((0.035/0.105)*100)</f>
        <v>33.333333333333336</v>
      </c>
      <c r="BD134">
        <f>((0.035/0.105)*100)</f>
        <v>33.333333333333336</v>
      </c>
      <c r="BF134">
        <f>ABS($B$134-$D$134)</f>
        <v>1.1835709999999997</v>
      </c>
      <c r="BG134">
        <f>ABS($F$134-$H$134)</f>
        <v>3.9909689999999989</v>
      </c>
      <c r="BL134">
        <f>SQRT((ABS($A$134-$E$134)^2+(ABS($B$134-$F$134)^2)))</f>
        <v>1.2251728150922234</v>
      </c>
      <c r="BM134">
        <f>SQRT((ABS($C$134-$G$134)^2+(ABS($D$134-$H$134)^2)))</f>
        <v>4.7310046612394236</v>
      </c>
      <c r="BO134">
        <f>SQRT((ABS($A$134-$G$134)^2+(ABS($B$134-$H$134)^2)))</f>
        <v>3.2032322652403864</v>
      </c>
      <c r="BP134">
        <f>SQRT((ABS($C$134-$E$134)^2+(ABS($D$134-$F$134)^2)))</f>
        <v>4.4611421443012738</v>
      </c>
      <c r="BU134">
        <v>12</v>
      </c>
      <c r="BV134">
        <v>12</v>
      </c>
      <c r="BW134">
        <v>5</v>
      </c>
      <c r="BX134">
        <v>5</v>
      </c>
      <c r="BY134">
        <v>13</v>
      </c>
      <c r="BZ134">
        <v>12</v>
      </c>
      <c r="CA134">
        <v>6</v>
      </c>
      <c r="CB134">
        <v>6</v>
      </c>
      <c r="CC134">
        <v>14</v>
      </c>
      <c r="CD134">
        <v>7</v>
      </c>
      <c r="CE134">
        <v>8</v>
      </c>
      <c r="CF134">
        <v>14</v>
      </c>
      <c r="CG134">
        <v>14</v>
      </c>
      <c r="CH134">
        <v>7</v>
      </c>
      <c r="CI134">
        <v>8</v>
      </c>
      <c r="CJ134">
        <v>14</v>
      </c>
      <c r="CL134">
        <v>6</v>
      </c>
      <c r="CM134">
        <v>5</v>
      </c>
      <c r="CN134">
        <v>0</v>
      </c>
      <c r="CO134">
        <v>0</v>
      </c>
      <c r="CP134">
        <v>7</v>
      </c>
      <c r="CQ134">
        <v>5</v>
      </c>
      <c r="CR134">
        <v>0</v>
      </c>
      <c r="CS134">
        <v>0</v>
      </c>
      <c r="CT134">
        <v>7</v>
      </c>
      <c r="CU134">
        <v>0</v>
      </c>
      <c r="CV134">
        <v>0</v>
      </c>
      <c r="CW134">
        <v>7</v>
      </c>
      <c r="CX134">
        <v>7</v>
      </c>
      <c r="CY134">
        <v>0</v>
      </c>
      <c r="CZ134">
        <v>0</v>
      </c>
      <c r="DA134">
        <v>7</v>
      </c>
      <c r="DC134">
        <f>((12/12)*100)</f>
        <v>100</v>
      </c>
      <c r="DD134">
        <f>((5/12)*100)</f>
        <v>41.666666666666671</v>
      </c>
      <c r="DE134">
        <f>((5/12)*100)</f>
        <v>41.666666666666671</v>
      </c>
      <c r="DF134">
        <f>((12/13)*100)</f>
        <v>92.307692307692307</v>
      </c>
      <c r="DG134">
        <f>((6/13)*100)</f>
        <v>46.153846153846153</v>
      </c>
      <c r="DH134">
        <f>((6/13)*100)</f>
        <v>46.153846153846153</v>
      </c>
      <c r="DI134">
        <f>((7/14)*100)</f>
        <v>50</v>
      </c>
      <c r="DJ134">
        <f>((8/14)*100)</f>
        <v>57.142857142857139</v>
      </c>
      <c r="DK134">
        <f>((14/14)*100)</f>
        <v>100</v>
      </c>
      <c r="DL134">
        <f>((7/14)*100)</f>
        <v>50</v>
      </c>
      <c r="DM134">
        <f>((8/14)*100)</f>
        <v>57.142857142857139</v>
      </c>
      <c r="DN134">
        <f>((14/14)*100)</f>
        <v>100</v>
      </c>
      <c r="DP134">
        <f>((5/6)*100)</f>
        <v>83.333333333333343</v>
      </c>
      <c r="DQ134">
        <f>((0/6)*100)</f>
        <v>0</v>
      </c>
      <c r="DR134">
        <f>((0/6)*100)</f>
        <v>0</v>
      </c>
      <c r="DS134">
        <f>((5/7)*100)</f>
        <v>71.428571428571431</v>
      </c>
      <c r="DT134">
        <f t="shared" si="61"/>
        <v>0</v>
      </c>
      <c r="DU134">
        <f t="shared" si="61"/>
        <v>0</v>
      </c>
      <c r="DV134">
        <f t="shared" si="61"/>
        <v>0</v>
      </c>
      <c r="DW134">
        <f t="shared" si="61"/>
        <v>0</v>
      </c>
      <c r="DX134">
        <f>((7/7)*100)</f>
        <v>100</v>
      </c>
      <c r="DY134">
        <f>((0/7)*100)</f>
        <v>0</v>
      </c>
      <c r="DZ134">
        <f>((0/7)*100)</f>
        <v>0</v>
      </c>
      <c r="EA134">
        <f>((7/7)*100)</f>
        <v>100</v>
      </c>
    </row>
    <row r="135" spans="1:131" x14ac:dyDescent="0.25">
      <c r="A135">
        <v>153.01296099999999</v>
      </c>
      <c r="B135">
        <v>7.1549490000000002</v>
      </c>
      <c r="C135">
        <v>152.55209300000001</v>
      </c>
      <c r="D135">
        <v>8.3648980000000002</v>
      </c>
      <c r="E135">
        <v>137.86138700000001</v>
      </c>
      <c r="F135">
        <v>4.4639239999999996</v>
      </c>
      <c r="G135">
        <v>137.972418</v>
      </c>
      <c r="H135">
        <v>8.0428449999999998</v>
      </c>
      <c r="K135">
        <f>(10/200)</f>
        <v>0.05</v>
      </c>
      <c r="L135">
        <f>(13/200)</f>
        <v>6.5000000000000002E-2</v>
      </c>
      <c r="M135">
        <f>(11/200)</f>
        <v>5.5E-2</v>
      </c>
      <c r="N135">
        <f>(12/200)</f>
        <v>0.06</v>
      </c>
      <c r="P135">
        <f>(7/200)</f>
        <v>3.5000000000000003E-2</v>
      </c>
      <c r="Q135">
        <f>(6/200)</f>
        <v>0.03</v>
      </c>
      <c r="R135">
        <f>(6/200)</f>
        <v>0.03</v>
      </c>
      <c r="S135">
        <f>(6/200)</f>
        <v>0.03</v>
      </c>
      <c r="U135">
        <f>0.05+0.035</f>
        <v>8.5000000000000006E-2</v>
      </c>
      <c r="V135">
        <f>0.065+0.03</f>
        <v>9.5000000000000001E-2</v>
      </c>
      <c r="W135">
        <f>0.055+0.03</f>
        <v>8.4999999999999992E-2</v>
      </c>
      <c r="X135">
        <f>0.06+0.03</f>
        <v>0.09</v>
      </c>
      <c r="Z135">
        <f>SQRT((ABS($A$136-$A$135)^2+(ABS($B$136-$B$135)^2)))</f>
        <v>38.144218272003513</v>
      </c>
      <c r="AA135">
        <f>SQRT((ABS($C$136-$C$135)^2+(ABS($D$136-$D$135)^2)))</f>
        <v>40.817825925594128</v>
      </c>
      <c r="AB135">
        <f>SQRT((ABS($E$136-$E$135)^2+(ABS($F$136-$F$135)^2)))</f>
        <v>27.675166603314256</v>
      </c>
      <c r="AC135">
        <f>SQRT((ABS($G$136-$G$135)^2+(ABS($H$136-$H$135)^2)))</f>
        <v>28.257402970767874</v>
      </c>
      <c r="AJ135">
        <f>1/0.085</f>
        <v>11.76470588235294</v>
      </c>
      <c r="AK135">
        <f>1/0.095</f>
        <v>10.526315789473685</v>
      </c>
      <c r="AL135">
        <f>1/0.085</f>
        <v>11.76470588235294</v>
      </c>
      <c r="AM135">
        <f>1/0.09</f>
        <v>11.111111111111111</v>
      </c>
      <c r="AO135">
        <f t="shared" si="58"/>
        <v>448.75550908239427</v>
      </c>
      <c r="AP135">
        <f t="shared" si="59"/>
        <v>429.66132553256978</v>
      </c>
      <c r="AQ135">
        <f>$AB135/$W135</f>
        <v>325.59019533310891</v>
      </c>
      <c r="AR135">
        <f t="shared" si="60"/>
        <v>313.97114411964304</v>
      </c>
      <c r="AV135">
        <f>((0.05/0.085)*100)</f>
        <v>58.82352941176471</v>
      </c>
      <c r="AW135">
        <f>((0.065/0.095)*100)</f>
        <v>68.421052631578945</v>
      </c>
      <c r="AX135">
        <f>((0.055/0.085)*100)</f>
        <v>64.705882352941174</v>
      </c>
      <c r="AY135">
        <f>((0.06/0.09)*100)</f>
        <v>66.666666666666657</v>
      </c>
      <c r="BA135">
        <f>((0.035/0.085)*100)</f>
        <v>41.176470588235297</v>
      </c>
      <c r="BB135">
        <f>((0.03/0.095)*100)</f>
        <v>31.578947368421051</v>
      </c>
      <c r="BC135">
        <f>((0.03/0.085)*100)</f>
        <v>35.294117647058819</v>
      </c>
      <c r="BD135">
        <f>((0.03/0.09)*100)</f>
        <v>33.333333333333329</v>
      </c>
      <c r="BF135">
        <f>ABS($B$135-$D$135)</f>
        <v>1.2099489999999999</v>
      </c>
      <c r="BG135">
        <f>ABS($F$135-$H$135)</f>
        <v>3.5789210000000002</v>
      </c>
      <c r="BL135">
        <f>SQRT((ABS($A$135-$E$135)^2+(ABS($B$135-$F$135)^2)))</f>
        <v>15.388690984879139</v>
      </c>
      <c r="BM135">
        <f>SQRT((ABS($C$135-$G$135)^2+(ABS($D$135-$H$135)^2)))</f>
        <v>14.58323150884036</v>
      </c>
      <c r="BO135">
        <f>SQRT((ABS($A$135-$G$135)^2+(ABS($B$135-$H$135)^2)))</f>
        <v>15.066728013794654</v>
      </c>
      <c r="BP135">
        <f>SQRT((ABS($C$135-$E$135)^2+(ABS($D$135-$F$135)^2)))</f>
        <v>15.199817134660279</v>
      </c>
      <c r="BU135">
        <v>10</v>
      </c>
      <c r="BV135">
        <v>10</v>
      </c>
      <c r="BW135">
        <v>4</v>
      </c>
      <c r="BX135">
        <v>4</v>
      </c>
      <c r="BY135">
        <v>13</v>
      </c>
      <c r="BZ135">
        <v>10</v>
      </c>
      <c r="CA135">
        <v>7</v>
      </c>
      <c r="CB135">
        <v>7</v>
      </c>
      <c r="CC135">
        <v>11</v>
      </c>
      <c r="CD135">
        <v>4</v>
      </c>
      <c r="CE135">
        <v>4</v>
      </c>
      <c r="CF135">
        <v>11</v>
      </c>
      <c r="CG135">
        <v>12</v>
      </c>
      <c r="CH135">
        <v>5</v>
      </c>
      <c r="CI135">
        <v>5</v>
      </c>
      <c r="CJ135">
        <v>11</v>
      </c>
      <c r="CL135">
        <v>7</v>
      </c>
      <c r="CM135">
        <v>6</v>
      </c>
      <c r="CN135">
        <v>0</v>
      </c>
      <c r="CO135">
        <v>0</v>
      </c>
      <c r="CP135">
        <v>6</v>
      </c>
      <c r="CQ135">
        <v>6</v>
      </c>
      <c r="CR135">
        <v>0</v>
      </c>
      <c r="CS135">
        <v>0</v>
      </c>
      <c r="CT135">
        <v>6</v>
      </c>
      <c r="CU135">
        <v>0</v>
      </c>
      <c r="CV135">
        <v>0</v>
      </c>
      <c r="CW135">
        <v>6</v>
      </c>
      <c r="CX135">
        <v>6</v>
      </c>
      <c r="CY135">
        <v>0</v>
      </c>
      <c r="CZ135">
        <v>0</v>
      </c>
      <c r="DA135">
        <v>6</v>
      </c>
      <c r="DC135">
        <f>((10/10)*100)</f>
        <v>100</v>
      </c>
      <c r="DD135">
        <f>((4/10)*100)</f>
        <v>40</v>
      </c>
      <c r="DE135">
        <f>((4/10)*100)</f>
        <v>40</v>
      </c>
      <c r="DF135">
        <f>((10/13)*100)</f>
        <v>76.923076923076934</v>
      </c>
      <c r="DG135">
        <f>((7/13)*100)</f>
        <v>53.846153846153847</v>
      </c>
      <c r="DH135">
        <f>((7/13)*100)</f>
        <v>53.846153846153847</v>
      </c>
      <c r="DI135">
        <f>((4/11)*100)</f>
        <v>36.363636363636367</v>
      </c>
      <c r="DJ135">
        <f>((4/11)*100)</f>
        <v>36.363636363636367</v>
      </c>
      <c r="DK135">
        <f>((11/11)*100)</f>
        <v>100</v>
      </c>
      <c r="DL135">
        <f>((5/12)*100)</f>
        <v>41.666666666666671</v>
      </c>
      <c r="DM135">
        <f>((5/12)*100)</f>
        <v>41.666666666666671</v>
      </c>
      <c r="DN135">
        <f>((11/12)*100)</f>
        <v>91.666666666666657</v>
      </c>
      <c r="DP135">
        <f>((6/7)*100)</f>
        <v>85.714285714285708</v>
      </c>
      <c r="DQ135">
        <f t="shared" ref="DQ135:DR137" si="62">((0/7)*100)</f>
        <v>0</v>
      </c>
      <c r="DR135">
        <f t="shared" si="62"/>
        <v>0</v>
      </c>
      <c r="DS135">
        <f>((6/6)*100)</f>
        <v>100</v>
      </c>
      <c r="DT135">
        <f>((0/6)*100)</f>
        <v>0</v>
      </c>
      <c r="DU135">
        <f>((0/6)*100)</f>
        <v>0</v>
      </c>
      <c r="DV135">
        <f>((0/6)*100)</f>
        <v>0</v>
      </c>
      <c r="DW135">
        <f>((0/6)*100)</f>
        <v>0</v>
      </c>
      <c r="DX135">
        <f>((6/6)*100)</f>
        <v>100</v>
      </c>
      <c r="DY135">
        <f>((0/6)*100)</f>
        <v>0</v>
      </c>
      <c r="DZ135">
        <f>((0/6)*100)</f>
        <v>0</v>
      </c>
      <c r="EA135">
        <f>((6/6)*100)</f>
        <v>100</v>
      </c>
    </row>
    <row r="136" spans="1:131" x14ac:dyDescent="0.25">
      <c r="A136">
        <v>114.92059900000001</v>
      </c>
      <c r="B136">
        <v>5.1666470000000002</v>
      </c>
      <c r="C136">
        <v>111.77139500000001</v>
      </c>
      <c r="D136">
        <v>6.6243280000000002</v>
      </c>
      <c r="E136">
        <v>110.19356300000001</v>
      </c>
      <c r="F136">
        <v>3.8264589999999998</v>
      </c>
      <c r="G136">
        <v>109.71525800000001</v>
      </c>
      <c r="H136">
        <v>7.9256640000000003</v>
      </c>
      <c r="K136">
        <f>(15/200)</f>
        <v>7.4999999999999997E-2</v>
      </c>
      <c r="L136">
        <f>(15/200)</f>
        <v>7.4999999999999997E-2</v>
      </c>
      <c r="M136">
        <f>(15/200)</f>
        <v>7.4999999999999997E-2</v>
      </c>
      <c r="N136">
        <f>(14/200)</f>
        <v>7.0000000000000007E-2</v>
      </c>
      <c r="P136">
        <f>(7/200)</f>
        <v>3.5000000000000003E-2</v>
      </c>
      <c r="Q136">
        <f>(7/200)</f>
        <v>3.5000000000000003E-2</v>
      </c>
      <c r="R136">
        <f>(8/200)</f>
        <v>0.04</v>
      </c>
      <c r="S136">
        <f>(7/200)</f>
        <v>3.5000000000000003E-2</v>
      </c>
      <c r="U136">
        <f>0.075+0.035</f>
        <v>0.11</v>
      </c>
      <c r="V136">
        <f>0.075+0.035</f>
        <v>0.11</v>
      </c>
      <c r="W136">
        <f>0.075+0.04</f>
        <v>0.11499999999999999</v>
      </c>
      <c r="X136">
        <f>0.07+0.035</f>
        <v>0.10500000000000001</v>
      </c>
      <c r="Z136">
        <f>SQRT((ABS($A$137-$A$136)^2+(ABS($B$137-$B$136)^2)))</f>
        <v>30.788461014003236</v>
      </c>
      <c r="AA136">
        <f>SQRT((ABS($C$137-$C$136)^2+(ABS($D$137-$D$136)^2)))</f>
        <v>31.193598713967546</v>
      </c>
      <c r="AB136">
        <f>SQRT((ABS($E$137-$E$136)^2+(ABS($F$137-$F$136)^2)))</f>
        <v>31.074474303671064</v>
      </c>
      <c r="AC136">
        <f>SQRT((ABS($G$137-$G$136)^2+(ABS($H$137-$H$136)^2)))</f>
        <v>29.649497439823161</v>
      </c>
      <c r="AJ136">
        <f>1/0.11</f>
        <v>9.0909090909090917</v>
      </c>
      <c r="AK136">
        <f>1/0.11</f>
        <v>9.0909090909090917</v>
      </c>
      <c r="AL136">
        <f>1/0.115</f>
        <v>8.695652173913043</v>
      </c>
      <c r="AM136">
        <f>1/0.105</f>
        <v>9.5238095238095237</v>
      </c>
      <c r="AO136">
        <f t="shared" si="58"/>
        <v>279.89510012730216</v>
      </c>
      <c r="AP136">
        <f t="shared" si="59"/>
        <v>283.57817012697768</v>
      </c>
      <c r="AQ136">
        <f>$AB136/$W136</f>
        <v>270.21282003192232</v>
      </c>
      <c r="AR136">
        <f t="shared" si="60"/>
        <v>282.37616609355388</v>
      </c>
      <c r="AV136">
        <f>((0.075/0.11)*100)</f>
        <v>68.181818181818173</v>
      </c>
      <c r="AW136">
        <f>((0.075/0.11)*100)</f>
        <v>68.181818181818173</v>
      </c>
      <c r="AX136">
        <f>((0.075/0.115)*100)</f>
        <v>65.217391304347814</v>
      </c>
      <c r="AY136">
        <f>((0.07/0.105)*100)</f>
        <v>66.666666666666671</v>
      </c>
      <c r="BA136">
        <f>((0.035/0.11)*100)</f>
        <v>31.818181818181824</v>
      </c>
      <c r="BB136">
        <f>((0.035/0.11)*100)</f>
        <v>31.818181818181824</v>
      </c>
      <c r="BC136">
        <f>((0.04/0.115)*100)</f>
        <v>34.782608695652172</v>
      </c>
      <c r="BD136">
        <f>((0.035/0.105)*100)</f>
        <v>33.333333333333336</v>
      </c>
      <c r="BF136">
        <f>ABS($B$136-$D$136)</f>
        <v>1.457681</v>
      </c>
      <c r="BG136">
        <f>ABS($F$136-$H$136)</f>
        <v>4.0992050000000004</v>
      </c>
      <c r="BL136">
        <f>SQRT((ABS($A$136-$E$136)^2+(ABS($B$136-$F$136)^2)))</f>
        <v>4.913346438084738</v>
      </c>
      <c r="BM136">
        <f>SQRT((ABS($C$136-$G$136)^2+(ABS($D$136-$H$136)^2)))</f>
        <v>2.4333464093024295</v>
      </c>
      <c r="BO136">
        <f>SQRT((ABS($A$136-$G$136)^2+(ABS($B$136-$H$136)^2)))</f>
        <v>5.8913283504291325</v>
      </c>
      <c r="BP136">
        <f>SQRT((ABS($C$136-$E$136)^2+(ABS($D$136-$F$136)^2)))</f>
        <v>3.2121059698249379</v>
      </c>
      <c r="BU136">
        <v>15</v>
      </c>
      <c r="BV136">
        <v>13</v>
      </c>
      <c r="BW136">
        <v>7</v>
      </c>
      <c r="BX136">
        <v>8</v>
      </c>
      <c r="BY136">
        <v>15</v>
      </c>
      <c r="BZ136">
        <v>13</v>
      </c>
      <c r="CA136">
        <v>7</v>
      </c>
      <c r="CB136">
        <v>8</v>
      </c>
      <c r="CC136">
        <v>15</v>
      </c>
      <c r="CD136">
        <v>8</v>
      </c>
      <c r="CE136">
        <v>8</v>
      </c>
      <c r="CF136">
        <v>14</v>
      </c>
      <c r="CG136">
        <v>14</v>
      </c>
      <c r="CH136">
        <v>7</v>
      </c>
      <c r="CI136">
        <v>7</v>
      </c>
      <c r="CJ136">
        <v>14</v>
      </c>
      <c r="CL136">
        <v>7</v>
      </c>
      <c r="CM136">
        <v>5</v>
      </c>
      <c r="CN136">
        <v>0</v>
      </c>
      <c r="CO136">
        <v>0</v>
      </c>
      <c r="CP136">
        <v>7</v>
      </c>
      <c r="CQ136">
        <v>5</v>
      </c>
      <c r="CR136">
        <v>0</v>
      </c>
      <c r="CS136">
        <v>0</v>
      </c>
      <c r="CT136">
        <v>8</v>
      </c>
      <c r="CU136">
        <v>0</v>
      </c>
      <c r="CV136">
        <v>0</v>
      </c>
      <c r="CW136">
        <v>7</v>
      </c>
      <c r="CX136">
        <v>7</v>
      </c>
      <c r="CY136">
        <v>0</v>
      </c>
      <c r="CZ136">
        <v>0</v>
      </c>
      <c r="DA136">
        <v>7</v>
      </c>
      <c r="DC136">
        <f>((13/15)*100)</f>
        <v>86.666666666666671</v>
      </c>
      <c r="DD136">
        <f>((7/15)*100)</f>
        <v>46.666666666666664</v>
      </c>
      <c r="DE136">
        <f>((8/15)*100)</f>
        <v>53.333333333333336</v>
      </c>
      <c r="DF136">
        <f>((13/15)*100)</f>
        <v>86.666666666666671</v>
      </c>
      <c r="DG136">
        <f>((7/15)*100)</f>
        <v>46.666666666666664</v>
      </c>
      <c r="DH136">
        <f>((8/15)*100)</f>
        <v>53.333333333333336</v>
      </c>
      <c r="DI136">
        <f>((8/15)*100)</f>
        <v>53.333333333333336</v>
      </c>
      <c r="DJ136">
        <f>((8/15)*100)</f>
        <v>53.333333333333336</v>
      </c>
      <c r="DK136">
        <f>((14/15)*100)</f>
        <v>93.333333333333329</v>
      </c>
      <c r="DL136">
        <f>((7/14)*100)</f>
        <v>50</v>
      </c>
      <c r="DM136">
        <f>((7/14)*100)</f>
        <v>50</v>
      </c>
      <c r="DN136">
        <f>((14/14)*100)</f>
        <v>100</v>
      </c>
      <c r="DP136">
        <f>((5/7)*100)</f>
        <v>71.428571428571431</v>
      </c>
      <c r="DQ136">
        <f t="shared" si="62"/>
        <v>0</v>
      </c>
      <c r="DR136">
        <f t="shared" si="62"/>
        <v>0</v>
      </c>
      <c r="DS136">
        <f>((5/7)*100)</f>
        <v>71.428571428571431</v>
      </c>
      <c r="DT136">
        <f t="shared" ref="DT136:DU138" si="63">((0/7)*100)</f>
        <v>0</v>
      </c>
      <c r="DU136">
        <f t="shared" si="63"/>
        <v>0</v>
      </c>
      <c r="DV136">
        <f>((0/8)*100)</f>
        <v>0</v>
      </c>
      <c r="DW136">
        <f>((0/8)*100)</f>
        <v>0</v>
      </c>
      <c r="DX136">
        <f>((7/8)*100)</f>
        <v>87.5</v>
      </c>
      <c r="DY136">
        <f>((0/7)*100)</f>
        <v>0</v>
      </c>
      <c r="DZ136">
        <f>((0/7)*100)</f>
        <v>0</v>
      </c>
      <c r="EA136">
        <f>((7/7)*100)</f>
        <v>100</v>
      </c>
    </row>
    <row r="137" spans="1:131" x14ac:dyDescent="0.25">
      <c r="A137">
        <v>84.142373000000006</v>
      </c>
      <c r="B137">
        <v>5.960458</v>
      </c>
      <c r="C137">
        <v>80.586004000000003</v>
      </c>
      <c r="D137">
        <v>7.3398620000000001</v>
      </c>
      <c r="E137">
        <v>79.153270000000006</v>
      </c>
      <c r="F137">
        <v>5.2835669999999997</v>
      </c>
      <c r="G137">
        <v>80.067334000000002</v>
      </c>
      <c r="H137">
        <v>8.2311160000000001</v>
      </c>
      <c r="K137">
        <f>(11/200)</f>
        <v>5.5E-2</v>
      </c>
      <c r="L137">
        <f>(14/200)</f>
        <v>7.0000000000000007E-2</v>
      </c>
      <c r="N137">
        <f>(14/200)</f>
        <v>7.0000000000000007E-2</v>
      </c>
      <c r="P137">
        <f>(7/200)</f>
        <v>3.5000000000000003E-2</v>
      </c>
      <c r="Q137">
        <f>(7/200)</f>
        <v>3.5000000000000003E-2</v>
      </c>
      <c r="R137">
        <f>(6/200)</f>
        <v>0.03</v>
      </c>
      <c r="S137">
        <f>(7/200)</f>
        <v>3.5000000000000003E-2</v>
      </c>
      <c r="U137">
        <f>0.055+0.035</f>
        <v>0.09</v>
      </c>
      <c r="V137">
        <f>0.07+0.035</f>
        <v>0.10500000000000001</v>
      </c>
      <c r="X137">
        <f>0.07+0.035</f>
        <v>0.10500000000000001</v>
      </c>
      <c r="Z137">
        <f>SQRT((ABS($A$138-$A$137)^2+(ABS($B$138-$B$137)^2)))</f>
        <v>24.629909627645809</v>
      </c>
      <c r="AA137">
        <f>SQRT((ABS($C$138-$C$137)^2+(ABS($D$138-$D$137)^2)))</f>
        <v>26.626644069254322</v>
      </c>
      <c r="AC137">
        <f>SQRT((ABS($G$138-$G$137)^2+(ABS($H$138-$H$137)^2)))</f>
        <v>26.330081957324541</v>
      </c>
      <c r="AJ137">
        <f>1/0.09</f>
        <v>11.111111111111111</v>
      </c>
      <c r="AK137">
        <f>1/0.105</f>
        <v>9.5238095238095237</v>
      </c>
      <c r="AM137">
        <f>1/0.105</f>
        <v>9.5238095238095237</v>
      </c>
      <c r="AO137">
        <f t="shared" si="58"/>
        <v>273.66566252939788</v>
      </c>
      <c r="AP137">
        <f t="shared" si="59"/>
        <v>253.58708637385067</v>
      </c>
      <c r="AR137">
        <f t="shared" si="60"/>
        <v>250.76268530785276</v>
      </c>
      <c r="AV137">
        <f>((0.055/0.09)*100)</f>
        <v>61.111111111111114</v>
      </c>
      <c r="AW137">
        <f>((0.07/0.105)*100)</f>
        <v>66.666666666666671</v>
      </c>
      <c r="AY137">
        <f>((0.07/0.105)*100)</f>
        <v>66.666666666666671</v>
      </c>
      <c r="BA137">
        <f>((0.035/0.09)*100)</f>
        <v>38.888888888888893</v>
      </c>
      <c r="BB137">
        <f>((0.035/0.105)*100)</f>
        <v>33.333333333333336</v>
      </c>
      <c r="BD137">
        <f>((0.035/0.105)*100)</f>
        <v>33.333333333333336</v>
      </c>
      <c r="BF137">
        <f>ABS($B$137-$D$137)</f>
        <v>1.3794040000000001</v>
      </c>
      <c r="BG137">
        <f>ABS($F$137-$H$137)</f>
        <v>2.9475490000000004</v>
      </c>
      <c r="BL137">
        <f>SQRT((ABS($A$137-$E$137)^2+(ABS($B$137-$F$137)^2)))</f>
        <v>5.0348118306933776</v>
      </c>
      <c r="BM137">
        <f>SQRT((ABS($C$137-$G$137)^2+(ABS($D$137-$H$137)^2)))</f>
        <v>1.0311897310466198</v>
      </c>
      <c r="BO137">
        <f>SQRT((ABS($A$137-$G$137)^2+(ABS($B$137-$H$137)^2)))</f>
        <v>4.6649577280491012</v>
      </c>
      <c r="BP137">
        <f>SQRT((ABS($C$137-$E$137)^2+(ABS($D$137-$F$137)^2)))</f>
        <v>2.5062074618397001</v>
      </c>
      <c r="BU137">
        <v>11</v>
      </c>
      <c r="BV137">
        <v>9</v>
      </c>
      <c r="BW137">
        <v>5</v>
      </c>
      <c r="BX137">
        <v>4</v>
      </c>
      <c r="BY137">
        <v>14</v>
      </c>
      <c r="BZ137">
        <v>9</v>
      </c>
      <c r="CA137">
        <v>8</v>
      </c>
      <c r="CB137">
        <v>7</v>
      </c>
      <c r="CG137">
        <v>14</v>
      </c>
      <c r="CH137">
        <v>6</v>
      </c>
      <c r="CI137">
        <v>7</v>
      </c>
      <c r="CJ137">
        <v>14</v>
      </c>
      <c r="CL137">
        <v>7</v>
      </c>
      <c r="CM137">
        <v>5</v>
      </c>
      <c r="CN137">
        <v>0</v>
      </c>
      <c r="CO137">
        <v>0</v>
      </c>
      <c r="CP137">
        <v>7</v>
      </c>
      <c r="CQ137">
        <v>5</v>
      </c>
      <c r="CR137">
        <v>0</v>
      </c>
      <c r="CS137">
        <v>0</v>
      </c>
      <c r="CT137">
        <v>6</v>
      </c>
      <c r="CU137">
        <v>0</v>
      </c>
      <c r="CV137">
        <v>0</v>
      </c>
      <c r="CW137">
        <v>6</v>
      </c>
      <c r="CX137">
        <v>7</v>
      </c>
      <c r="CY137">
        <v>0</v>
      </c>
      <c r="CZ137">
        <v>0</v>
      </c>
      <c r="DA137">
        <v>6</v>
      </c>
      <c r="DC137">
        <f>((9/11)*100)</f>
        <v>81.818181818181827</v>
      </c>
      <c r="DD137">
        <f>((5/11)*100)</f>
        <v>45.454545454545453</v>
      </c>
      <c r="DE137">
        <f>((4/11)*100)</f>
        <v>36.363636363636367</v>
      </c>
      <c r="DF137">
        <f>((9/14)*100)</f>
        <v>64.285714285714292</v>
      </c>
      <c r="DG137">
        <f>((8/14)*100)</f>
        <v>57.142857142857139</v>
      </c>
      <c r="DH137">
        <f>((7/14)*100)</f>
        <v>50</v>
      </c>
      <c r="DL137">
        <f>((6/14)*100)</f>
        <v>42.857142857142854</v>
      </c>
      <c r="DM137">
        <f>((7/14)*100)</f>
        <v>50</v>
      </c>
      <c r="DN137">
        <f>((14/14)*100)</f>
        <v>100</v>
      </c>
      <c r="DP137">
        <f>((5/7)*100)</f>
        <v>71.428571428571431</v>
      </c>
      <c r="DQ137">
        <f t="shared" si="62"/>
        <v>0</v>
      </c>
      <c r="DR137">
        <f t="shared" si="62"/>
        <v>0</v>
      </c>
      <c r="DS137">
        <f>((5/7)*100)</f>
        <v>71.428571428571431</v>
      </c>
      <c r="DT137">
        <f t="shared" si="63"/>
        <v>0</v>
      </c>
      <c r="DU137">
        <f t="shared" si="63"/>
        <v>0</v>
      </c>
      <c r="DV137">
        <f>((0/6)*100)</f>
        <v>0</v>
      </c>
      <c r="DW137">
        <f>((0/6)*100)</f>
        <v>0</v>
      </c>
      <c r="DX137">
        <f>((6/6)*100)</f>
        <v>100</v>
      </c>
      <c r="DY137">
        <f>((0/7)*100)</f>
        <v>0</v>
      </c>
      <c r="DZ137">
        <f>((0/7)*100)</f>
        <v>0</v>
      </c>
      <c r="EA137">
        <f>((6/7)*100)</f>
        <v>85.714285714285708</v>
      </c>
    </row>
    <row r="138" spans="1:131" x14ac:dyDescent="0.25">
      <c r="A138">
        <v>59.529705000000014</v>
      </c>
      <c r="B138">
        <v>6.8818820000000001</v>
      </c>
      <c r="C138">
        <v>53.979118000000014</v>
      </c>
      <c r="D138">
        <v>8.3654309999999992</v>
      </c>
      <c r="G138">
        <v>53.743812000000013</v>
      </c>
      <c r="H138">
        <v>8.8188279999999999</v>
      </c>
      <c r="P138">
        <f>(8/200)</f>
        <v>0.04</v>
      </c>
      <c r="Q138">
        <f>(7/200)</f>
        <v>3.5000000000000003E-2</v>
      </c>
      <c r="BF138">
        <f>ABS($B$138-$D$138)</f>
        <v>1.4835489999999991</v>
      </c>
      <c r="BI138">
        <v>2.9208325000000008</v>
      </c>
      <c r="BJ138">
        <v>3.1248494999999998</v>
      </c>
      <c r="BO138">
        <f>SQRT((ABS($A$138-$G$138)^2+(ABS($B$138-$H$138)^2)))</f>
        <v>6.1015012590644462</v>
      </c>
      <c r="CL138">
        <v>8</v>
      </c>
      <c r="CM138">
        <v>3</v>
      </c>
      <c r="CN138">
        <v>0</v>
      </c>
      <c r="CO138">
        <v>0</v>
      </c>
      <c r="CP138">
        <v>7</v>
      </c>
      <c r="CQ138">
        <v>3</v>
      </c>
      <c r="CR138">
        <v>0</v>
      </c>
      <c r="CS138">
        <v>0</v>
      </c>
      <c r="DP138">
        <f>((3/8)*100)</f>
        <v>37.5</v>
      </c>
      <c r="DQ138">
        <f>((0/8)*100)</f>
        <v>0</v>
      </c>
      <c r="DR138">
        <f>((0/8)*100)</f>
        <v>0</v>
      </c>
      <c r="DS138">
        <f>((3/7)*100)</f>
        <v>42.857142857142854</v>
      </c>
      <c r="DT138">
        <f t="shared" si="63"/>
        <v>0</v>
      </c>
      <c r="DU138">
        <f t="shared" si="63"/>
        <v>0</v>
      </c>
    </row>
    <row r="139" spans="1:131" x14ac:dyDescent="0.25">
      <c r="A139" t="s">
        <v>22</v>
      </c>
      <c r="B139" t="s">
        <v>22</v>
      </c>
      <c r="C139" t="s">
        <v>22</v>
      </c>
      <c r="D139" t="s">
        <v>22</v>
      </c>
      <c r="E139" t="s">
        <v>22</v>
      </c>
      <c r="F139" t="s">
        <v>22</v>
      </c>
      <c r="G139" t="s">
        <v>22</v>
      </c>
      <c r="H139" t="s">
        <v>22</v>
      </c>
    </row>
    <row r="140" spans="1:131" x14ac:dyDescent="0.25">
      <c r="A140">
        <v>243.22289000000001</v>
      </c>
      <c r="B140">
        <v>6.2636529999999997</v>
      </c>
      <c r="C140">
        <v>229.63364899999999</v>
      </c>
      <c r="D140">
        <v>8.0325399999999991</v>
      </c>
      <c r="E140">
        <v>242.89076299999999</v>
      </c>
      <c r="F140">
        <v>6.503692</v>
      </c>
      <c r="G140">
        <v>253.19471799999999</v>
      </c>
      <c r="H140">
        <v>8.54833</v>
      </c>
      <c r="K140">
        <f>(15/200)</f>
        <v>7.4999999999999997E-2</v>
      </c>
      <c r="L140">
        <f>(16/200)</f>
        <v>0.08</v>
      </c>
      <c r="M140">
        <f>(12/200)</f>
        <v>0.06</v>
      </c>
      <c r="N140">
        <f>(18/200)</f>
        <v>0.09</v>
      </c>
      <c r="P140">
        <f>(12/200)</f>
        <v>0.06</v>
      </c>
      <c r="Q140">
        <f>(10/200)</f>
        <v>0.05</v>
      </c>
      <c r="R140">
        <f>(10/200)</f>
        <v>0.05</v>
      </c>
      <c r="S140">
        <f>(13/200)</f>
        <v>6.5000000000000002E-2</v>
      </c>
      <c r="U140">
        <f>0.075+0.06</f>
        <v>0.13500000000000001</v>
      </c>
      <c r="V140">
        <f>0.08+0.05</f>
        <v>0.13</v>
      </c>
      <c r="W140">
        <f>0.06+0.05</f>
        <v>0.11</v>
      </c>
      <c r="X140">
        <f>0.09+0.065</f>
        <v>0.155</v>
      </c>
      <c r="Z140">
        <f>SQRT((ABS($A$141-$A$140)^2+(ABS($B$141-$B$140)^2)))</f>
        <v>22.076708294139895</v>
      </c>
      <c r="AA140">
        <f>SQRT((ABS($C$141-$C$140)^2+(ABS($D$141-$D$140)^2)))</f>
        <v>23.457622881471533</v>
      </c>
      <c r="AB140">
        <f>SQRT((ABS($E$141-$E$140)^2+(ABS($F$141-$F$140)^2)))</f>
        <v>20.923598907273323</v>
      </c>
      <c r="AC140">
        <f>SQRT((ABS($G$141-$G$140)^2+(ABS($H$141-$H$140)^2)))</f>
        <v>27.607105679588788</v>
      </c>
      <c r="AJ140">
        <f>1/0.135</f>
        <v>7.4074074074074066</v>
      </c>
      <c r="AK140">
        <f>1/0.13</f>
        <v>7.6923076923076916</v>
      </c>
      <c r="AL140">
        <f>1/0.11</f>
        <v>9.0909090909090917</v>
      </c>
      <c r="AM140">
        <f>1/0.155</f>
        <v>6.4516129032258069</v>
      </c>
      <c r="AO140">
        <f t="shared" ref="AO140:AO147" si="64">$Z140/$U140</f>
        <v>163.53117254918439</v>
      </c>
      <c r="AP140">
        <f t="shared" ref="AP140:AP146" si="65">$AA140/$V140</f>
        <v>180.44325293439641</v>
      </c>
      <c r="AQ140">
        <f t="shared" ref="AQ140:AQ147" si="66">$AB140/$W140</f>
        <v>190.21453552066657</v>
      </c>
      <c r="AR140">
        <f t="shared" ref="AR140:AR147" si="67">$AC140/$X140</f>
        <v>178.11035922315347</v>
      </c>
      <c r="AV140">
        <f>((0.075/0.135)*100)</f>
        <v>55.55555555555555</v>
      </c>
      <c r="AW140">
        <f>((0.08/0.13)*100)</f>
        <v>61.53846153846154</v>
      </c>
      <c r="AX140">
        <f>((0.06/0.11)*100)</f>
        <v>54.54545454545454</v>
      </c>
      <c r="AY140">
        <f>((0.09/0.155)*100)</f>
        <v>58.064516129032249</v>
      </c>
      <c r="BA140">
        <f>((0.06/0.135)*100)</f>
        <v>44.444444444444443</v>
      </c>
      <c r="BB140">
        <f>((0.05/0.13)*100)</f>
        <v>38.461538461538467</v>
      </c>
      <c r="BC140">
        <f>((0.05/0.11)*100)</f>
        <v>45.45454545454546</v>
      </c>
      <c r="BD140">
        <f>((0.065/0.155)*100)</f>
        <v>41.935483870967744</v>
      </c>
      <c r="BF140">
        <f>ABS($B$140-$D$140)</f>
        <v>1.7688869999999994</v>
      </c>
      <c r="BG140">
        <f>ABS($F$140-$H$140)</f>
        <v>2.044638</v>
      </c>
      <c r="BL140">
        <f>SQRT((ABS($A$140-$E$140)^2+(ABS($B$140-$F$140)^2)))</f>
        <v>0.40978905018315154</v>
      </c>
      <c r="BM140">
        <f>SQRT((ABS($C$140-$G$141)^2+(ABS($D$140-$H$141)^2)))</f>
        <v>4.2782811511377927</v>
      </c>
      <c r="BO140">
        <f>SQRT((ABS($A$140-$G$140)^2+(ABS($B$140-$H$140)^2)))</f>
        <v>10.230205406340223</v>
      </c>
      <c r="BP140">
        <f>SQRT((ABS($C$140-$E$141)^2+(ABS($D$140-$F$141)^2)))</f>
        <v>7.9114623104233868</v>
      </c>
      <c r="BU140">
        <v>15</v>
      </c>
      <c r="BV140">
        <v>5</v>
      </c>
      <c r="BW140">
        <v>5</v>
      </c>
      <c r="BX140">
        <v>14</v>
      </c>
      <c r="BY140">
        <v>16</v>
      </c>
      <c r="BZ140">
        <v>8</v>
      </c>
      <c r="CA140">
        <v>8</v>
      </c>
      <c r="CB140">
        <v>7</v>
      </c>
      <c r="CC140">
        <v>12</v>
      </c>
      <c r="CD140">
        <v>4</v>
      </c>
      <c r="CE140">
        <v>8</v>
      </c>
      <c r="CF140">
        <v>8</v>
      </c>
      <c r="CG140">
        <v>18</v>
      </c>
      <c r="CH140">
        <v>14</v>
      </c>
      <c r="CI140">
        <v>8</v>
      </c>
      <c r="CJ140">
        <v>8</v>
      </c>
      <c r="CL140">
        <v>12</v>
      </c>
      <c r="CM140">
        <v>0</v>
      </c>
      <c r="CN140">
        <v>0</v>
      </c>
      <c r="CO140">
        <v>12</v>
      </c>
      <c r="CP140">
        <v>10</v>
      </c>
      <c r="CQ140">
        <v>0</v>
      </c>
      <c r="CR140">
        <v>6</v>
      </c>
      <c r="CS140">
        <v>0</v>
      </c>
      <c r="CT140">
        <v>10</v>
      </c>
      <c r="CU140">
        <v>0</v>
      </c>
      <c r="CV140">
        <v>6</v>
      </c>
      <c r="CW140">
        <v>0</v>
      </c>
      <c r="CX140">
        <v>13</v>
      </c>
      <c r="CY140">
        <v>12</v>
      </c>
      <c r="CZ140">
        <v>0</v>
      </c>
      <c r="DA140">
        <v>0</v>
      </c>
      <c r="DC140">
        <f>((5/15)*100)</f>
        <v>33.333333333333329</v>
      </c>
      <c r="DD140">
        <f>((5/15)*100)</f>
        <v>33.333333333333329</v>
      </c>
      <c r="DE140">
        <f>((14/15)*100)</f>
        <v>93.333333333333329</v>
      </c>
      <c r="DF140">
        <f>((8/16)*100)</f>
        <v>50</v>
      </c>
      <c r="DG140">
        <f>((8/16)*100)</f>
        <v>50</v>
      </c>
      <c r="DH140">
        <f>((7/16)*100)</f>
        <v>43.75</v>
      </c>
      <c r="DI140">
        <f>((4/12)*100)</f>
        <v>33.333333333333329</v>
      </c>
      <c r="DJ140">
        <f>((8/12)*100)</f>
        <v>66.666666666666657</v>
      </c>
      <c r="DK140">
        <f>((8/12)*100)</f>
        <v>66.666666666666657</v>
      </c>
      <c r="DL140">
        <f>((14/18)*100)</f>
        <v>77.777777777777786</v>
      </c>
      <c r="DM140">
        <f>((8/18)*100)</f>
        <v>44.444444444444443</v>
      </c>
      <c r="DN140">
        <f>((8/18)*100)</f>
        <v>44.444444444444443</v>
      </c>
      <c r="DP140">
        <f>((0/12)*100)</f>
        <v>0</v>
      </c>
      <c r="DQ140">
        <f>((0/12)*100)</f>
        <v>0</v>
      </c>
      <c r="DR140">
        <f>((12/12)*100)</f>
        <v>100</v>
      </c>
      <c r="DS140">
        <f>((0/10)*100)</f>
        <v>0</v>
      </c>
      <c r="DT140">
        <f>((6/10)*100)</f>
        <v>60</v>
      </c>
      <c r="DU140">
        <f>((0/10)*100)</f>
        <v>0</v>
      </c>
      <c r="DV140">
        <f>((0/10)*100)</f>
        <v>0</v>
      </c>
      <c r="DW140">
        <f>((6/10)*100)</f>
        <v>60</v>
      </c>
      <c r="DX140">
        <f>((0/10)*100)</f>
        <v>0</v>
      </c>
      <c r="DY140">
        <f>((12/13)*100)</f>
        <v>92.307692307692307</v>
      </c>
      <c r="DZ140">
        <f>((0/13)*100)</f>
        <v>0</v>
      </c>
      <c r="EA140">
        <f>((0/13)*100)</f>
        <v>0</v>
      </c>
    </row>
    <row r="141" spans="1:131" x14ac:dyDescent="0.25">
      <c r="A141">
        <v>221.148122</v>
      </c>
      <c r="B141">
        <v>6.5563419999999999</v>
      </c>
      <c r="C141">
        <v>206.208518</v>
      </c>
      <c r="D141">
        <v>6.7983159999999998</v>
      </c>
      <c r="E141">
        <v>221.97185400000001</v>
      </c>
      <c r="F141">
        <v>6.0607049999999996</v>
      </c>
      <c r="G141">
        <v>225.60289</v>
      </c>
      <c r="H141">
        <v>9.4666499999999996</v>
      </c>
      <c r="K141">
        <f>(15/200)</f>
        <v>7.4999999999999997E-2</v>
      </c>
      <c r="L141">
        <f>(17/200)</f>
        <v>8.5000000000000006E-2</v>
      </c>
      <c r="M141">
        <f>(15/200)</f>
        <v>7.4999999999999997E-2</v>
      </c>
      <c r="N141">
        <f>(16/200)</f>
        <v>0.08</v>
      </c>
      <c r="P141">
        <f t="shared" ref="P141:P146" si="68">(8/200)</f>
        <v>0.04</v>
      </c>
      <c r="Q141">
        <f>(9/200)</f>
        <v>4.4999999999999998E-2</v>
      </c>
      <c r="R141">
        <f>(8/200)</f>
        <v>0.04</v>
      </c>
      <c r="S141">
        <f>(9/200)</f>
        <v>4.4999999999999998E-2</v>
      </c>
      <c r="U141">
        <f>0.075+0.04</f>
        <v>0.11499999999999999</v>
      </c>
      <c r="V141">
        <f>0.085+0.045</f>
        <v>0.13</v>
      </c>
      <c r="W141">
        <f>0.075+0.04</f>
        <v>0.11499999999999999</v>
      </c>
      <c r="X141">
        <f>0.08+0.045</f>
        <v>0.125</v>
      </c>
      <c r="Z141">
        <f>SQRT((ABS($A$142-$A$141)^2+(ABS($B$142-$B$141)^2)))</f>
        <v>21.62206021614557</v>
      </c>
      <c r="AA141">
        <f>SQRT((ABS($C$142-$C$141)^2+(ABS($D$142-$D$141)^2)))</f>
        <v>26.488211724477079</v>
      </c>
      <c r="AB141">
        <f>SQRT((ABS($E$142-$E$141)^2+(ABS($F$142-$F$141)^2)))</f>
        <v>22.951529934020961</v>
      </c>
      <c r="AC141">
        <f>SQRT((ABS($G$142-$G$141)^2+(ABS($H$142-$H$141)^2)))</f>
        <v>25.039449865089782</v>
      </c>
      <c r="AJ141">
        <f>1/0.115</f>
        <v>8.695652173913043</v>
      </c>
      <c r="AK141">
        <f>1/0.13</f>
        <v>7.6923076923076916</v>
      </c>
      <c r="AL141">
        <f>1/0.115</f>
        <v>8.695652173913043</v>
      </c>
      <c r="AM141">
        <f>1/0.125</f>
        <v>8</v>
      </c>
      <c r="AO141">
        <f t="shared" si="64"/>
        <v>188.01791492300498</v>
      </c>
      <c r="AP141">
        <f t="shared" si="65"/>
        <v>203.75547480366984</v>
      </c>
      <c r="AQ141">
        <f t="shared" si="66"/>
        <v>199.57852116539968</v>
      </c>
      <c r="AR141">
        <f t="shared" si="67"/>
        <v>200.31559892071826</v>
      </c>
      <c r="AV141">
        <f>((0.075/0.115)*100)</f>
        <v>65.217391304347814</v>
      </c>
      <c r="AW141">
        <f>((0.085/0.13)*100)</f>
        <v>65.384615384615387</v>
      </c>
      <c r="AX141">
        <f>((0.075/0.115)*100)</f>
        <v>65.217391304347814</v>
      </c>
      <c r="AY141">
        <f>((0.08/0.125)*100)</f>
        <v>64</v>
      </c>
      <c r="BA141">
        <f>((0.04/0.115)*100)</f>
        <v>34.782608695652172</v>
      </c>
      <c r="BB141">
        <f>((0.045/0.13)*100)</f>
        <v>34.615384615384613</v>
      </c>
      <c r="BC141">
        <f>((0.04/0.115)*100)</f>
        <v>34.782608695652172</v>
      </c>
      <c r="BD141">
        <f>((0.045/0.125)*100)</f>
        <v>36</v>
      </c>
      <c r="BF141">
        <f>ABS($B$141-$D$141)</f>
        <v>0.24197399999999991</v>
      </c>
      <c r="BG141">
        <f>ABS($F$141-$H$141)</f>
        <v>3.405945</v>
      </c>
      <c r="BL141">
        <f>SQRT((ABS($A$141-$E$141)^2+(ABS($B$141-$F$141)^2)))</f>
        <v>0.961348242622314</v>
      </c>
      <c r="BM141">
        <f>SQRT((ABS($C$141-$G$142)^2+(ABS($D$141-$H$142)^2)))</f>
        <v>5.8701873548788974</v>
      </c>
      <c r="BO141">
        <f>SQRT((ABS($A$141-$G$141)^2+(ABS($B$141-$H$141)^2)))</f>
        <v>5.3211700394450849</v>
      </c>
      <c r="BP141">
        <f>SQRT((ABS($C$141-$E$142)^2+(ABS($D$141-$F$142)^2)))</f>
        <v>7.3170966167471709</v>
      </c>
      <c r="BU141">
        <v>15</v>
      </c>
      <c r="BV141">
        <v>8</v>
      </c>
      <c r="BW141">
        <v>7</v>
      </c>
      <c r="BX141">
        <v>10</v>
      </c>
      <c r="BY141">
        <v>17</v>
      </c>
      <c r="BZ141">
        <v>11</v>
      </c>
      <c r="CA141">
        <v>8</v>
      </c>
      <c r="CB141">
        <v>6</v>
      </c>
      <c r="CC141">
        <v>15</v>
      </c>
      <c r="CD141">
        <v>7</v>
      </c>
      <c r="CE141">
        <v>6</v>
      </c>
      <c r="CF141">
        <v>13</v>
      </c>
      <c r="CG141">
        <v>16</v>
      </c>
      <c r="CH141">
        <v>10</v>
      </c>
      <c r="CI141">
        <v>7</v>
      </c>
      <c r="CJ141">
        <v>13</v>
      </c>
      <c r="CL141">
        <v>8</v>
      </c>
      <c r="CM141">
        <v>0</v>
      </c>
      <c r="CN141">
        <v>0</v>
      </c>
      <c r="CO141">
        <v>4</v>
      </c>
      <c r="CP141">
        <v>9</v>
      </c>
      <c r="CQ141">
        <v>2</v>
      </c>
      <c r="CR141">
        <v>0</v>
      </c>
      <c r="CS141">
        <v>0</v>
      </c>
      <c r="CT141">
        <v>8</v>
      </c>
      <c r="CU141">
        <v>0</v>
      </c>
      <c r="CV141">
        <v>0</v>
      </c>
      <c r="CW141">
        <v>5</v>
      </c>
      <c r="CX141">
        <v>9</v>
      </c>
      <c r="CY141">
        <v>4</v>
      </c>
      <c r="CZ141">
        <v>0</v>
      </c>
      <c r="DA141">
        <v>5</v>
      </c>
      <c r="DC141">
        <f>((8/15)*100)</f>
        <v>53.333333333333336</v>
      </c>
      <c r="DD141">
        <f>((7/15)*100)</f>
        <v>46.666666666666664</v>
      </c>
      <c r="DE141">
        <f>((10/15)*100)</f>
        <v>66.666666666666657</v>
      </c>
      <c r="DF141">
        <f>((11/17)*100)</f>
        <v>64.705882352941174</v>
      </c>
      <c r="DG141">
        <f>((8/17)*100)</f>
        <v>47.058823529411761</v>
      </c>
      <c r="DH141">
        <f>((6/17)*100)</f>
        <v>35.294117647058826</v>
      </c>
      <c r="DI141">
        <f>((7/15)*100)</f>
        <v>46.666666666666664</v>
      </c>
      <c r="DJ141">
        <f>((6/15)*100)</f>
        <v>40</v>
      </c>
      <c r="DK141">
        <f>((13/15)*100)</f>
        <v>86.666666666666671</v>
      </c>
      <c r="DL141">
        <f>((10/16)*100)</f>
        <v>62.5</v>
      </c>
      <c r="DM141">
        <f>((7/16)*100)</f>
        <v>43.75</v>
      </c>
      <c r="DN141">
        <f>((13/16)*100)</f>
        <v>81.25</v>
      </c>
      <c r="DP141">
        <f>((0/8)*100)</f>
        <v>0</v>
      </c>
      <c r="DQ141">
        <f>((0/8)*100)</f>
        <v>0</v>
      </c>
      <c r="DR141">
        <f>((4/8)*100)</f>
        <v>50</v>
      </c>
      <c r="DS141">
        <f>((2/9)*100)</f>
        <v>22.222222222222221</v>
      </c>
      <c r="DT141">
        <f>((0/9)*100)</f>
        <v>0</v>
      </c>
      <c r="DU141">
        <f>((0/9)*100)</f>
        <v>0</v>
      </c>
      <c r="DV141">
        <f>((0/8)*100)</f>
        <v>0</v>
      </c>
      <c r="DW141">
        <f>((0/8)*100)</f>
        <v>0</v>
      </c>
      <c r="DX141">
        <f>((5/8)*100)</f>
        <v>62.5</v>
      </c>
      <c r="DY141">
        <f>((4/9)*100)</f>
        <v>44.444444444444443</v>
      </c>
      <c r="DZ141">
        <f>((0/9)*100)</f>
        <v>0</v>
      </c>
      <c r="EA141">
        <f>((5/9)*100)</f>
        <v>55.555555555555557</v>
      </c>
    </row>
    <row r="142" spans="1:131" x14ac:dyDescent="0.25">
      <c r="A142">
        <v>199.532195</v>
      </c>
      <c r="B142">
        <v>6.0413779999999999</v>
      </c>
      <c r="C142">
        <v>179.72244999999998</v>
      </c>
      <c r="D142">
        <v>7.1353059999999999</v>
      </c>
      <c r="E142">
        <v>199.03046000000001</v>
      </c>
      <c r="F142">
        <v>5.378673</v>
      </c>
      <c r="G142">
        <v>200.58305999999999</v>
      </c>
      <c r="H142">
        <v>8.4756119999999999</v>
      </c>
      <c r="K142">
        <f>(16/200)</f>
        <v>0.08</v>
      </c>
      <c r="L142">
        <f>(15/200)</f>
        <v>7.4999999999999997E-2</v>
      </c>
      <c r="M142">
        <f>(15/200)</f>
        <v>7.4999999999999997E-2</v>
      </c>
      <c r="N142">
        <f>(13/200)</f>
        <v>6.5000000000000002E-2</v>
      </c>
      <c r="P142">
        <f t="shared" si="68"/>
        <v>0.04</v>
      </c>
      <c r="Q142">
        <f>(9/200)</f>
        <v>4.4999999999999998E-2</v>
      </c>
      <c r="R142">
        <f>(9/200)</f>
        <v>4.4999999999999998E-2</v>
      </c>
      <c r="S142">
        <f>(11/200)</f>
        <v>5.5E-2</v>
      </c>
      <c r="U142">
        <f>0.08+0.04</f>
        <v>0.12</v>
      </c>
      <c r="V142">
        <f>0.075+0.045</f>
        <v>0.12</v>
      </c>
      <c r="W142">
        <f>0.075+0.045</f>
        <v>0.12</v>
      </c>
      <c r="X142">
        <f>0.065+0.055</f>
        <v>0.12</v>
      </c>
      <c r="Z142">
        <f>SQRT((ABS($A$143-$A$142)^2+(ABS($B$143-$B$142)^2)))</f>
        <v>24.922513345453144</v>
      </c>
      <c r="AA142">
        <f>SQRT((ABS($C$143-$C$142)^2+(ABS($D$143-$D$142)^2)))</f>
        <v>22.155071497017758</v>
      </c>
      <c r="AB142">
        <f>SQRT((ABS($E$143-$E$142)^2+(ABS($F$143-$F$142)^2)))</f>
        <v>24.572765816286381</v>
      </c>
      <c r="AC142">
        <f>SQRT((ABS($G$143-$G$142)^2+(ABS($H$143-$H$142)^2)))</f>
        <v>24.613459722031475</v>
      </c>
      <c r="AJ142">
        <f>1/0.12</f>
        <v>8.3333333333333339</v>
      </c>
      <c r="AK142">
        <f>1/0.12</f>
        <v>8.3333333333333339</v>
      </c>
      <c r="AL142">
        <f>1/0.12</f>
        <v>8.3333333333333339</v>
      </c>
      <c r="AM142">
        <f>1/0.12</f>
        <v>8.3333333333333339</v>
      </c>
      <c r="AO142">
        <f t="shared" si="64"/>
        <v>207.68761121210954</v>
      </c>
      <c r="AP142">
        <f t="shared" si="65"/>
        <v>184.62559580848134</v>
      </c>
      <c r="AQ142">
        <f t="shared" si="66"/>
        <v>204.77304846905318</v>
      </c>
      <c r="AR142">
        <f t="shared" si="67"/>
        <v>205.1121643502623</v>
      </c>
      <c r="AV142">
        <f>((0.08/0.12)*100)</f>
        <v>66.666666666666671</v>
      </c>
      <c r="AW142">
        <f>((0.075/0.12)*100)</f>
        <v>62.5</v>
      </c>
      <c r="AX142">
        <f>((0.075/0.12)*100)</f>
        <v>62.5</v>
      </c>
      <c r="AY142">
        <f>((0.065/0.12)*100)</f>
        <v>54.166666666666671</v>
      </c>
      <c r="BA142">
        <f>((0.04/0.12)*100)</f>
        <v>33.333333333333336</v>
      </c>
      <c r="BB142">
        <f>((0.045/0.12)*100)</f>
        <v>37.5</v>
      </c>
      <c r="BC142">
        <f>((0.045/0.12)*100)</f>
        <v>37.5</v>
      </c>
      <c r="BD142">
        <f>((0.055/0.12)*100)</f>
        <v>45.833333333333336</v>
      </c>
      <c r="BF142">
        <f>ABS($B$142-$D$142)</f>
        <v>1.093928</v>
      </c>
      <c r="BG142">
        <f>ABS($F$142-$H$142)</f>
        <v>3.0969389999999999</v>
      </c>
      <c r="BL142">
        <f>SQRT((ABS($A$142-$E$142)^2+(ABS($B$142-$F$142)^2)))</f>
        <v>0.83121352686899674</v>
      </c>
      <c r="BM142">
        <f>SQRT((ABS($C$142-$G$143)^2+(ABS($D$142-$H$143)^2)))</f>
        <v>4.1004328674482542</v>
      </c>
      <c r="BO142">
        <f>SQRT((ABS($A$142-$G$142)^2+(ABS($B$142-$H$142)^2)))</f>
        <v>2.6513793419616465</v>
      </c>
      <c r="BP142">
        <f>SQRT((ABS($C$142-$E$143)^2+(ABS($D$142-$F$143)^2)))</f>
        <v>5.5326878577495799</v>
      </c>
      <c r="BU142">
        <v>16</v>
      </c>
      <c r="BV142">
        <v>11</v>
      </c>
      <c r="BW142">
        <v>7</v>
      </c>
      <c r="BX142">
        <v>7</v>
      </c>
      <c r="BY142">
        <v>15</v>
      </c>
      <c r="BZ142">
        <v>11</v>
      </c>
      <c r="CA142">
        <v>6</v>
      </c>
      <c r="CB142">
        <v>5</v>
      </c>
      <c r="CC142">
        <v>15</v>
      </c>
      <c r="CD142">
        <v>7</v>
      </c>
      <c r="CE142">
        <v>6</v>
      </c>
      <c r="CF142">
        <v>13</v>
      </c>
      <c r="CG142">
        <v>13</v>
      </c>
      <c r="CH142">
        <v>7</v>
      </c>
      <c r="CI142">
        <v>4</v>
      </c>
      <c r="CJ142">
        <v>13</v>
      </c>
      <c r="CL142">
        <v>8</v>
      </c>
      <c r="CM142">
        <v>2</v>
      </c>
      <c r="CN142">
        <v>0</v>
      </c>
      <c r="CO142">
        <v>2</v>
      </c>
      <c r="CP142">
        <v>9</v>
      </c>
      <c r="CQ142">
        <v>4</v>
      </c>
      <c r="CR142">
        <v>0</v>
      </c>
      <c r="CS142">
        <v>0</v>
      </c>
      <c r="CT142">
        <v>9</v>
      </c>
      <c r="CU142">
        <v>0</v>
      </c>
      <c r="CV142">
        <v>0</v>
      </c>
      <c r="CW142">
        <v>9</v>
      </c>
      <c r="CX142">
        <v>11</v>
      </c>
      <c r="CY142">
        <v>2</v>
      </c>
      <c r="CZ142">
        <v>0</v>
      </c>
      <c r="DA142">
        <v>9</v>
      </c>
      <c r="DC142">
        <f>((11/16)*100)</f>
        <v>68.75</v>
      </c>
      <c r="DD142">
        <f>((7/16)*100)</f>
        <v>43.75</v>
      </c>
      <c r="DE142">
        <f>((7/16)*100)</f>
        <v>43.75</v>
      </c>
      <c r="DF142">
        <f>((11/15)*100)</f>
        <v>73.333333333333329</v>
      </c>
      <c r="DG142">
        <f>((6/15)*100)</f>
        <v>40</v>
      </c>
      <c r="DH142">
        <f>((5/15)*100)</f>
        <v>33.333333333333329</v>
      </c>
      <c r="DI142">
        <f>((7/15)*100)</f>
        <v>46.666666666666664</v>
      </c>
      <c r="DJ142">
        <f>((6/15)*100)</f>
        <v>40</v>
      </c>
      <c r="DK142">
        <f>((13/15)*100)</f>
        <v>86.666666666666671</v>
      </c>
      <c r="DL142">
        <f>((7/13)*100)</f>
        <v>53.846153846153847</v>
      </c>
      <c r="DM142">
        <f>((4/13)*100)</f>
        <v>30.76923076923077</v>
      </c>
      <c r="DN142">
        <f>((13/13)*100)</f>
        <v>100</v>
      </c>
      <c r="DP142">
        <f>((2/8)*100)</f>
        <v>25</v>
      </c>
      <c r="DQ142">
        <f>((0/8)*100)</f>
        <v>0</v>
      </c>
      <c r="DR142">
        <f>((2/8)*100)</f>
        <v>25</v>
      </c>
      <c r="DS142">
        <f>((4/9)*100)</f>
        <v>44.444444444444443</v>
      </c>
      <c r="DT142">
        <f>((0/9)*100)</f>
        <v>0</v>
      </c>
      <c r="DU142">
        <f>((0/9)*100)</f>
        <v>0</v>
      </c>
      <c r="DV142">
        <f t="shared" ref="DV142:DW144" si="69">((0/9)*100)</f>
        <v>0</v>
      </c>
      <c r="DW142">
        <f t="shared" si="69"/>
        <v>0</v>
      </c>
      <c r="DX142">
        <f>((9/9)*100)</f>
        <v>100</v>
      </c>
      <c r="DY142">
        <f>((2/11)*100)</f>
        <v>18.181818181818183</v>
      </c>
      <c r="DZ142">
        <f>((0/11)*100)</f>
        <v>0</v>
      </c>
      <c r="EA142">
        <f>((9/11)*100)</f>
        <v>81.818181818181827</v>
      </c>
    </row>
    <row r="143" spans="1:131" x14ac:dyDescent="0.25">
      <c r="A143">
        <v>174.609746</v>
      </c>
      <c r="B143">
        <v>6.0980109999999996</v>
      </c>
      <c r="C143">
        <v>157.56877700000001</v>
      </c>
      <c r="D143">
        <v>7.3842350000000003</v>
      </c>
      <c r="E143">
        <v>174.45775700000002</v>
      </c>
      <c r="F143">
        <v>5.4342350000000001</v>
      </c>
      <c r="G143">
        <v>175.97163499999999</v>
      </c>
      <c r="H143">
        <v>8.7920909999999992</v>
      </c>
      <c r="K143">
        <f>(16/200)</f>
        <v>0.08</v>
      </c>
      <c r="L143">
        <f>(17/200)</f>
        <v>8.5000000000000006E-2</v>
      </c>
      <c r="M143">
        <f>(15/200)</f>
        <v>7.4999999999999997E-2</v>
      </c>
      <c r="N143">
        <f>(15/200)</f>
        <v>7.4999999999999997E-2</v>
      </c>
      <c r="P143">
        <f t="shared" si="68"/>
        <v>0.04</v>
      </c>
      <c r="Q143">
        <f>(8/200)</f>
        <v>0.04</v>
      </c>
      <c r="R143">
        <f>(9/200)</f>
        <v>4.4999999999999998E-2</v>
      </c>
      <c r="S143">
        <f>(10/200)</f>
        <v>0.05</v>
      </c>
      <c r="U143">
        <f>0.08+0.04</f>
        <v>0.12</v>
      </c>
      <c r="V143">
        <f>0.085+0.04</f>
        <v>0.125</v>
      </c>
      <c r="W143">
        <f>0.075+0.045</f>
        <v>0.12</v>
      </c>
      <c r="X143">
        <f>0.075+0.05</f>
        <v>0.125</v>
      </c>
      <c r="Z143">
        <f>SQRT((ABS($A$144-$A$143)^2+(ABS($B$144-$B$143)^2)))</f>
        <v>21.265649332092458</v>
      </c>
      <c r="AA143">
        <f>SQRT((ABS($C$144-$C$143)^2+(ABS($D$144-$D$143)^2)))</f>
        <v>34.756344389189515</v>
      </c>
      <c r="AB143">
        <f>SQRT((ABS($E$144-$E$143)^2+(ABS($F$144-$F$143)^2)))</f>
        <v>21.713485694478923</v>
      </c>
      <c r="AC143">
        <f>SQRT((ABS($G$144-$G$143)^2+(ABS($H$144-$H$143)^2)))</f>
        <v>22.347591504373462</v>
      </c>
      <c r="AJ143">
        <f>1/0.12</f>
        <v>8.3333333333333339</v>
      </c>
      <c r="AK143">
        <f>1/0.125</f>
        <v>8</v>
      </c>
      <c r="AL143">
        <f>1/0.12</f>
        <v>8.3333333333333339</v>
      </c>
      <c r="AM143">
        <f>1/0.125</f>
        <v>8</v>
      </c>
      <c r="AO143">
        <f t="shared" si="64"/>
        <v>177.21374443410383</v>
      </c>
      <c r="AP143">
        <f t="shared" si="65"/>
        <v>278.05075511351612</v>
      </c>
      <c r="AQ143">
        <f t="shared" si="66"/>
        <v>180.9457141206577</v>
      </c>
      <c r="AR143">
        <f t="shared" si="67"/>
        <v>178.78073203498769</v>
      </c>
      <c r="AV143">
        <f>((0.08/0.12)*100)</f>
        <v>66.666666666666671</v>
      </c>
      <c r="AW143">
        <f>((0.085/0.125)*100)</f>
        <v>68</v>
      </c>
      <c r="AX143">
        <f>((0.075/0.12)*100)</f>
        <v>62.5</v>
      </c>
      <c r="AY143">
        <f>((0.075/0.125)*100)</f>
        <v>60</v>
      </c>
      <c r="BA143">
        <f>((0.04/0.12)*100)</f>
        <v>33.333333333333336</v>
      </c>
      <c r="BB143">
        <f>((0.04/0.125)*100)</f>
        <v>32</v>
      </c>
      <c r="BC143">
        <f>((0.045/0.12)*100)</f>
        <v>37.5</v>
      </c>
      <c r="BD143">
        <f>((0.05/0.125)*100)</f>
        <v>40</v>
      </c>
      <c r="BF143">
        <f>ABS($B$143-$D$143)</f>
        <v>1.2862240000000007</v>
      </c>
      <c r="BG143">
        <f>ABS($F$143-$H$143)</f>
        <v>3.3578559999999991</v>
      </c>
      <c r="BL143">
        <f>SQRT((ABS($A$143-$E$143)^2+(ABS($B$143-$F$143)^2)))</f>
        <v>0.68095464922195448</v>
      </c>
      <c r="BM143">
        <f>SQRT((ABS($C$143-$G$144)^2+(ABS($D$143-$H$144)^2)))</f>
        <v>4.2506196256030675</v>
      </c>
      <c r="BO143">
        <f>SQRT((ABS($A$143-$G$143)^2+(ABS($B$143-$H$143)^2)))</f>
        <v>3.0187428997383949</v>
      </c>
      <c r="BP143">
        <f>SQRT((ABS($C$143-$E$144)^2+(ABS($D$143-$F$144)^2)))</f>
        <v>4.9531994658584226</v>
      </c>
      <c r="BU143">
        <v>16</v>
      </c>
      <c r="BV143">
        <v>11</v>
      </c>
      <c r="BW143">
        <v>7</v>
      </c>
      <c r="BX143">
        <v>8</v>
      </c>
      <c r="BY143">
        <v>17</v>
      </c>
      <c r="BZ143">
        <v>12</v>
      </c>
      <c r="CA143">
        <v>8</v>
      </c>
      <c r="CB143">
        <v>8</v>
      </c>
      <c r="CC143">
        <v>15</v>
      </c>
      <c r="CD143">
        <v>7</v>
      </c>
      <c r="CE143">
        <v>7</v>
      </c>
      <c r="CF143">
        <v>14</v>
      </c>
      <c r="CG143">
        <v>15</v>
      </c>
      <c r="CH143">
        <v>8</v>
      </c>
      <c r="CI143">
        <v>7</v>
      </c>
      <c r="CJ143">
        <v>14</v>
      </c>
      <c r="CL143">
        <v>8</v>
      </c>
      <c r="CM143">
        <v>4</v>
      </c>
      <c r="CN143">
        <v>0</v>
      </c>
      <c r="CO143">
        <v>2</v>
      </c>
      <c r="CP143">
        <v>8</v>
      </c>
      <c r="CQ143">
        <v>3</v>
      </c>
      <c r="CR143">
        <v>0</v>
      </c>
      <c r="CS143">
        <v>0</v>
      </c>
      <c r="CT143">
        <v>9</v>
      </c>
      <c r="CU143">
        <v>0</v>
      </c>
      <c r="CV143">
        <v>0</v>
      </c>
      <c r="CW143">
        <v>8</v>
      </c>
      <c r="CX143">
        <v>10</v>
      </c>
      <c r="CY143">
        <v>2</v>
      </c>
      <c r="CZ143">
        <v>0</v>
      </c>
      <c r="DA143">
        <v>8</v>
      </c>
      <c r="DC143">
        <f>((11/16)*100)</f>
        <v>68.75</v>
      </c>
      <c r="DD143">
        <f>((7/16)*100)</f>
        <v>43.75</v>
      </c>
      <c r="DE143">
        <f>((8/16)*100)</f>
        <v>50</v>
      </c>
      <c r="DF143">
        <f>((12/17)*100)</f>
        <v>70.588235294117652</v>
      </c>
      <c r="DG143">
        <f>((8/17)*100)</f>
        <v>47.058823529411761</v>
      </c>
      <c r="DH143">
        <f>((8/17)*100)</f>
        <v>47.058823529411761</v>
      </c>
      <c r="DI143">
        <f>((7/15)*100)</f>
        <v>46.666666666666664</v>
      </c>
      <c r="DJ143">
        <f>((7/15)*100)</f>
        <v>46.666666666666664</v>
      </c>
      <c r="DK143">
        <f>((14/15)*100)</f>
        <v>93.333333333333329</v>
      </c>
      <c r="DL143">
        <f>((8/15)*100)</f>
        <v>53.333333333333336</v>
      </c>
      <c r="DM143">
        <f>((7/15)*100)</f>
        <v>46.666666666666664</v>
      </c>
      <c r="DN143">
        <f>((14/15)*100)</f>
        <v>93.333333333333329</v>
      </c>
      <c r="DP143">
        <f>((4/8)*100)</f>
        <v>50</v>
      </c>
      <c r="DQ143">
        <f>((0/8)*100)</f>
        <v>0</v>
      </c>
      <c r="DR143">
        <f>((2/8)*100)</f>
        <v>25</v>
      </c>
      <c r="DS143">
        <f>((3/8)*100)</f>
        <v>37.5</v>
      </c>
      <c r="DT143">
        <f>((0/8)*100)</f>
        <v>0</v>
      </c>
      <c r="DU143">
        <f>((0/8)*100)</f>
        <v>0</v>
      </c>
      <c r="DV143">
        <f t="shared" si="69"/>
        <v>0</v>
      </c>
      <c r="DW143">
        <f t="shared" si="69"/>
        <v>0</v>
      </c>
      <c r="DX143">
        <f>((8/9)*100)</f>
        <v>88.888888888888886</v>
      </c>
      <c r="DY143">
        <f>((2/10)*100)</f>
        <v>20</v>
      </c>
      <c r="DZ143">
        <f>((0/10)*100)</f>
        <v>0</v>
      </c>
      <c r="EA143">
        <f>((8/10)*100)</f>
        <v>80</v>
      </c>
    </row>
    <row r="144" spans="1:131" x14ac:dyDescent="0.25">
      <c r="A144">
        <v>153.36362400000002</v>
      </c>
      <c r="B144">
        <v>7.0091320000000001</v>
      </c>
      <c r="C144">
        <v>122.81339800000001</v>
      </c>
      <c r="D144">
        <v>7.1251870000000004</v>
      </c>
      <c r="E144">
        <v>152.75796099999999</v>
      </c>
      <c r="F144">
        <v>6.2051530000000001</v>
      </c>
      <c r="G144">
        <v>153.62474600000002</v>
      </c>
      <c r="H144">
        <v>8.9692860000000003</v>
      </c>
      <c r="K144">
        <f>(16/200)</f>
        <v>0.08</v>
      </c>
      <c r="L144">
        <f>(15/200)</f>
        <v>7.4999999999999997E-2</v>
      </c>
      <c r="M144">
        <f>(15/200)</f>
        <v>7.4999999999999997E-2</v>
      </c>
      <c r="N144">
        <f>(15/200)</f>
        <v>7.4999999999999997E-2</v>
      </c>
      <c r="P144">
        <f t="shared" si="68"/>
        <v>0.04</v>
      </c>
      <c r="Q144">
        <f>(9/200)</f>
        <v>4.4999999999999998E-2</v>
      </c>
      <c r="R144">
        <f>(9/200)</f>
        <v>4.4999999999999998E-2</v>
      </c>
      <c r="S144">
        <f>(9/200)</f>
        <v>4.4999999999999998E-2</v>
      </c>
      <c r="U144">
        <f>0.08+0.04</f>
        <v>0.12</v>
      </c>
      <c r="V144">
        <f>0.075+0.045</f>
        <v>0.12</v>
      </c>
      <c r="W144">
        <f>0.075+0.045</f>
        <v>0.12</v>
      </c>
      <c r="X144">
        <f>0.075+0.045</f>
        <v>0.12</v>
      </c>
      <c r="Z144">
        <f>SQRT((ABS($A$145-$A$144)^2+(ABS($B$145-$B$144)^2)))</f>
        <v>34.820460592195417</v>
      </c>
      <c r="AA144">
        <f>SQRT((ABS($C$145-$C$144)^2+(ABS($D$145-$D$144)^2)))</f>
        <v>28.76917431551912</v>
      </c>
      <c r="AB144">
        <f>SQRT((ABS($E$145-$E$144)^2+(ABS($F$145-$F$144)^2)))</f>
        <v>34.612153461264924</v>
      </c>
      <c r="AC144">
        <f>SQRT((ABS($G$145-$G$144)^2+(ABS($H$145-$H$144)^2)))</f>
        <v>35.497032270105542</v>
      </c>
      <c r="AJ144">
        <f>1/0.12</f>
        <v>8.3333333333333339</v>
      </c>
      <c r="AK144">
        <f>1/0.12</f>
        <v>8.3333333333333339</v>
      </c>
      <c r="AL144">
        <f>1/0.12</f>
        <v>8.3333333333333339</v>
      </c>
      <c r="AM144">
        <f>1/0.12</f>
        <v>8.3333333333333339</v>
      </c>
      <c r="AO144">
        <f t="shared" si="64"/>
        <v>290.1705049349618</v>
      </c>
      <c r="AP144">
        <f t="shared" si="65"/>
        <v>239.74311929599267</v>
      </c>
      <c r="AQ144">
        <f t="shared" si="66"/>
        <v>288.43461217720773</v>
      </c>
      <c r="AR144">
        <f t="shared" si="67"/>
        <v>295.80860225087952</v>
      </c>
      <c r="AV144">
        <f>((0.08/0.12)*100)</f>
        <v>66.666666666666671</v>
      </c>
      <c r="AW144">
        <f>((0.075/0.12)*100)</f>
        <v>62.5</v>
      </c>
      <c r="AX144">
        <f>((0.075/0.12)*100)</f>
        <v>62.5</v>
      </c>
      <c r="AY144">
        <f>((0.075/0.12)*100)</f>
        <v>62.5</v>
      </c>
      <c r="BA144">
        <f>((0.04/0.12)*100)</f>
        <v>33.333333333333336</v>
      </c>
      <c r="BB144">
        <f>((0.045/0.12)*100)</f>
        <v>37.5</v>
      </c>
      <c r="BC144">
        <f>((0.045/0.12)*100)</f>
        <v>37.5</v>
      </c>
      <c r="BD144">
        <f>((0.045/0.12)*100)</f>
        <v>37.5</v>
      </c>
      <c r="BF144">
        <f>ABS($B$144-$D$144)</f>
        <v>0.11605500000000024</v>
      </c>
      <c r="BG144">
        <f>ABS($F$144-$H$144)</f>
        <v>2.7641330000000002</v>
      </c>
      <c r="BL144">
        <f>SQRT((ABS($A$144-$E$144)^2+(ABS($B$144-$F$144)^2)))</f>
        <v>1.0065832812092725</v>
      </c>
      <c r="BM144">
        <f>SQRT((ABS($C$144-$G$145)^2+(ABS($D$144-$H$145)^2)))</f>
        <v>5.0041073628723183</v>
      </c>
      <c r="BO144">
        <f>SQRT((ABS($A$144-$G$144)^2+(ABS($B$144-$H$144)^2)))</f>
        <v>1.9774702027085012</v>
      </c>
      <c r="BP144">
        <f>SQRT((ABS($C$144-$E$145)^2+(ABS($D$144-$F$145)^2)))</f>
        <v>4.9401325987164588</v>
      </c>
      <c r="BU144">
        <v>16</v>
      </c>
      <c r="BV144">
        <v>12</v>
      </c>
      <c r="BW144">
        <v>7</v>
      </c>
      <c r="BX144">
        <v>8</v>
      </c>
      <c r="BY144">
        <v>15</v>
      </c>
      <c r="BZ144">
        <v>12</v>
      </c>
      <c r="CA144">
        <v>7</v>
      </c>
      <c r="CB144">
        <v>5</v>
      </c>
      <c r="CC144">
        <v>15</v>
      </c>
      <c r="CD144">
        <v>7</v>
      </c>
      <c r="CE144">
        <v>6</v>
      </c>
      <c r="CF144">
        <v>14</v>
      </c>
      <c r="CG144">
        <v>15</v>
      </c>
      <c r="CH144">
        <v>8</v>
      </c>
      <c r="CI144">
        <v>6</v>
      </c>
      <c r="CJ144">
        <v>14</v>
      </c>
      <c r="CL144">
        <v>8</v>
      </c>
      <c r="CM144">
        <v>3</v>
      </c>
      <c r="CN144">
        <v>0</v>
      </c>
      <c r="CO144">
        <v>1</v>
      </c>
      <c r="CP144">
        <v>9</v>
      </c>
      <c r="CQ144">
        <v>5</v>
      </c>
      <c r="CR144">
        <v>0</v>
      </c>
      <c r="CS144">
        <v>0</v>
      </c>
      <c r="CT144">
        <v>9</v>
      </c>
      <c r="CU144">
        <v>0</v>
      </c>
      <c r="CV144">
        <v>0</v>
      </c>
      <c r="CW144">
        <v>8</v>
      </c>
      <c r="CX144">
        <v>9</v>
      </c>
      <c r="CY144">
        <v>1</v>
      </c>
      <c r="CZ144">
        <v>0</v>
      </c>
      <c r="DA144">
        <v>8</v>
      </c>
      <c r="DC144">
        <f>((12/16)*100)</f>
        <v>75</v>
      </c>
      <c r="DD144">
        <f>((7/16)*100)</f>
        <v>43.75</v>
      </c>
      <c r="DE144">
        <f>((8/16)*100)</f>
        <v>50</v>
      </c>
      <c r="DF144">
        <f>((12/15)*100)</f>
        <v>80</v>
      </c>
      <c r="DG144">
        <f>((7/15)*100)</f>
        <v>46.666666666666664</v>
      </c>
      <c r="DH144">
        <f>((5/15)*100)</f>
        <v>33.333333333333329</v>
      </c>
      <c r="DI144">
        <f>((7/15)*100)</f>
        <v>46.666666666666664</v>
      </c>
      <c r="DJ144">
        <f>((6/15)*100)</f>
        <v>40</v>
      </c>
      <c r="DK144">
        <f>((14/15)*100)</f>
        <v>93.333333333333329</v>
      </c>
      <c r="DL144">
        <f>((8/15)*100)</f>
        <v>53.333333333333336</v>
      </c>
      <c r="DM144">
        <f>((6/15)*100)</f>
        <v>40</v>
      </c>
      <c r="DN144">
        <f>((14/15)*100)</f>
        <v>93.333333333333329</v>
      </c>
      <c r="DP144">
        <f>((3/8)*100)</f>
        <v>37.5</v>
      </c>
      <c r="DQ144">
        <f>((0/8)*100)</f>
        <v>0</v>
      </c>
      <c r="DR144">
        <f>((1/8)*100)</f>
        <v>12.5</v>
      </c>
      <c r="DS144">
        <f>((5/9)*100)</f>
        <v>55.555555555555557</v>
      </c>
      <c r="DT144">
        <f>((0/9)*100)</f>
        <v>0</v>
      </c>
      <c r="DU144">
        <f>((0/9)*100)</f>
        <v>0</v>
      </c>
      <c r="DV144">
        <f t="shared" si="69"/>
        <v>0</v>
      </c>
      <c r="DW144">
        <f t="shared" si="69"/>
        <v>0</v>
      </c>
      <c r="DX144">
        <f>((8/9)*100)</f>
        <v>88.888888888888886</v>
      </c>
      <c r="DY144">
        <f>((1/9)*100)</f>
        <v>11.111111111111111</v>
      </c>
      <c r="DZ144">
        <f>((0/9)*100)</f>
        <v>0</v>
      </c>
      <c r="EA144">
        <f>((8/9)*100)</f>
        <v>88.888888888888886</v>
      </c>
    </row>
    <row r="145" spans="1:131" x14ac:dyDescent="0.25">
      <c r="A145">
        <v>118.553472</v>
      </c>
      <c r="B145">
        <v>6.161905</v>
      </c>
      <c r="C145">
        <v>94.047148000000007</v>
      </c>
      <c r="D145">
        <v>7.5353719999999997</v>
      </c>
      <c r="E145">
        <v>118.153288</v>
      </c>
      <c r="F145">
        <v>5.4855879999999999</v>
      </c>
      <c r="G145">
        <v>118.12782100000001</v>
      </c>
      <c r="H145">
        <v>8.8820189999999997</v>
      </c>
      <c r="K145">
        <f>(16/200)</f>
        <v>0.08</v>
      </c>
      <c r="L145">
        <f>(14/200)</f>
        <v>7.0000000000000007E-2</v>
      </c>
      <c r="M145">
        <f>(16/200)</f>
        <v>0.08</v>
      </c>
      <c r="N145">
        <f>(15/200)</f>
        <v>7.4999999999999997E-2</v>
      </c>
      <c r="P145">
        <f t="shared" si="68"/>
        <v>0.04</v>
      </c>
      <c r="Q145">
        <f>(9/200)</f>
        <v>4.4999999999999998E-2</v>
      </c>
      <c r="R145">
        <f>(8/200)</f>
        <v>0.04</v>
      </c>
      <c r="S145">
        <f>(10/200)</f>
        <v>0.05</v>
      </c>
      <c r="U145">
        <f>0.08+0.04</f>
        <v>0.12</v>
      </c>
      <c r="V145">
        <f>0.07+0.045</f>
        <v>0.115</v>
      </c>
      <c r="W145">
        <f>0.08+0.04</f>
        <v>0.12</v>
      </c>
      <c r="X145">
        <f>0.075+0.05</f>
        <v>0.125</v>
      </c>
      <c r="Z145">
        <f>SQRT((ABS($A$146-$A$145)^2+(ABS($B$146-$B$145)^2)))</f>
        <v>29.137729359901218</v>
      </c>
      <c r="AA145">
        <f>SQRT((ABS($C$146-$C$145)^2+(ABS($D$146-$D$145)^2)))</f>
        <v>23.633784161523103</v>
      </c>
      <c r="AB145">
        <f>SQRT((ABS($E$146-$E$145)^2+(ABS($F$146-$F$145)^2)))</f>
        <v>29.968268999999992</v>
      </c>
      <c r="AC145">
        <f>SQRT((ABS($G$146-$G$145)^2+(ABS($H$146-$H$145)^2)))</f>
        <v>29.776081955677061</v>
      </c>
      <c r="AJ145">
        <f>1/0.12</f>
        <v>8.3333333333333339</v>
      </c>
      <c r="AK145">
        <f>1/0.115</f>
        <v>8.695652173913043</v>
      </c>
      <c r="AL145">
        <f>1/0.12</f>
        <v>8.3333333333333339</v>
      </c>
      <c r="AM145">
        <f>1/0.125</f>
        <v>8</v>
      </c>
      <c r="AO145">
        <f t="shared" si="64"/>
        <v>242.81441133251016</v>
      </c>
      <c r="AP145">
        <f t="shared" si="65"/>
        <v>205.51116662194002</v>
      </c>
      <c r="AQ145">
        <f t="shared" si="66"/>
        <v>249.73557499999995</v>
      </c>
      <c r="AR145">
        <f t="shared" si="67"/>
        <v>238.20865564541648</v>
      </c>
      <c r="AV145">
        <f>((0.08/0.12)*100)</f>
        <v>66.666666666666671</v>
      </c>
      <c r="AW145">
        <f>((0.07/0.115)*100)</f>
        <v>60.869565217391312</v>
      </c>
      <c r="AX145">
        <f>((0.08/0.12)*100)</f>
        <v>66.666666666666671</v>
      </c>
      <c r="AY145">
        <f>((0.075/0.125)*100)</f>
        <v>60</v>
      </c>
      <c r="BA145">
        <f>((0.04/0.12)*100)</f>
        <v>33.333333333333336</v>
      </c>
      <c r="BB145">
        <f>((0.045/0.115)*100)</f>
        <v>39.130434782608688</v>
      </c>
      <c r="BC145">
        <f>((0.04/0.12)*100)</f>
        <v>33.333333333333336</v>
      </c>
      <c r="BD145">
        <f>((0.05/0.125)*100)</f>
        <v>40</v>
      </c>
      <c r="BF145">
        <f>ABS($B$145-$D$145)</f>
        <v>1.3734669999999998</v>
      </c>
      <c r="BG145">
        <f>ABS($F$145-$H$145)</f>
        <v>3.3964309999999998</v>
      </c>
      <c r="BL145">
        <f>SQRT((ABS($A$145-$E$145)^2+(ABS($B$145-$F$145)^2)))</f>
        <v>0.78584471643257658</v>
      </c>
      <c r="BM145">
        <f>SQRT((ABS($C$145-$G$146)^2+(ABS($D$145-$H$146)^2)))</f>
        <v>5.7970120699947616</v>
      </c>
      <c r="BO145">
        <f>SQRT((ABS($A$145-$G$145)^2+(ABS($B$145-$H$145)^2)))</f>
        <v>2.7532161097155066</v>
      </c>
      <c r="BP145">
        <f>SQRT((ABS($C$145-$E$146)^2+(ABS($D$145-$F$146)^2)))</f>
        <v>6.2101667336148836</v>
      </c>
      <c r="BU145">
        <v>16</v>
      </c>
      <c r="BV145">
        <v>12</v>
      </c>
      <c r="BW145">
        <v>8</v>
      </c>
      <c r="BX145">
        <v>7</v>
      </c>
      <c r="BY145">
        <v>14</v>
      </c>
      <c r="BZ145">
        <v>11</v>
      </c>
      <c r="CA145">
        <v>6</v>
      </c>
      <c r="CB145">
        <v>6</v>
      </c>
      <c r="CC145">
        <v>16</v>
      </c>
      <c r="CD145">
        <v>8</v>
      </c>
      <c r="CE145">
        <v>7</v>
      </c>
      <c r="CF145">
        <v>15</v>
      </c>
      <c r="CG145">
        <v>15</v>
      </c>
      <c r="CH145">
        <v>7</v>
      </c>
      <c r="CI145">
        <v>6</v>
      </c>
      <c r="CJ145">
        <v>15</v>
      </c>
      <c r="CL145">
        <v>8</v>
      </c>
      <c r="CM145">
        <v>5</v>
      </c>
      <c r="CN145">
        <v>0</v>
      </c>
      <c r="CO145">
        <v>1</v>
      </c>
      <c r="CP145">
        <v>9</v>
      </c>
      <c r="CQ145">
        <v>5</v>
      </c>
      <c r="CR145">
        <v>0</v>
      </c>
      <c r="CS145">
        <v>0</v>
      </c>
      <c r="CT145">
        <v>8</v>
      </c>
      <c r="CU145">
        <v>0</v>
      </c>
      <c r="CV145">
        <v>0</v>
      </c>
      <c r="CW145">
        <v>8</v>
      </c>
      <c r="CX145">
        <v>10</v>
      </c>
      <c r="CY145">
        <v>1</v>
      </c>
      <c r="CZ145">
        <v>0</v>
      </c>
      <c r="DA145">
        <v>8</v>
      </c>
      <c r="DC145">
        <f>((12/16)*100)</f>
        <v>75</v>
      </c>
      <c r="DD145">
        <f>((8/16)*100)</f>
        <v>50</v>
      </c>
      <c r="DE145">
        <f>((7/16)*100)</f>
        <v>43.75</v>
      </c>
      <c r="DF145">
        <f>((11/14)*100)</f>
        <v>78.571428571428569</v>
      </c>
      <c r="DG145">
        <f>((6/14)*100)</f>
        <v>42.857142857142854</v>
      </c>
      <c r="DH145">
        <f>((6/14)*100)</f>
        <v>42.857142857142854</v>
      </c>
      <c r="DI145">
        <f>((8/16)*100)</f>
        <v>50</v>
      </c>
      <c r="DJ145">
        <f>((7/16)*100)</f>
        <v>43.75</v>
      </c>
      <c r="DK145">
        <f>((15/16)*100)</f>
        <v>93.75</v>
      </c>
      <c r="DL145">
        <f>((7/15)*100)</f>
        <v>46.666666666666664</v>
      </c>
      <c r="DM145">
        <f>((6/15)*100)</f>
        <v>40</v>
      </c>
      <c r="DN145">
        <f>((15/15)*100)</f>
        <v>100</v>
      </c>
      <c r="DP145">
        <f>((5/8)*100)</f>
        <v>62.5</v>
      </c>
      <c r="DQ145">
        <f>((0/8)*100)</f>
        <v>0</v>
      </c>
      <c r="DR145">
        <f>((1/8)*100)</f>
        <v>12.5</v>
      </c>
      <c r="DS145">
        <f>((5/9)*100)</f>
        <v>55.555555555555557</v>
      </c>
      <c r="DT145">
        <f>((0/9)*100)</f>
        <v>0</v>
      </c>
      <c r="DU145">
        <f>((0/9)*100)</f>
        <v>0</v>
      </c>
      <c r="DV145">
        <f>((0/8)*100)</f>
        <v>0</v>
      </c>
      <c r="DW145">
        <f>((0/8)*100)</f>
        <v>0</v>
      </c>
      <c r="DX145">
        <f>((8/8)*100)</f>
        <v>100</v>
      </c>
      <c r="DY145">
        <f>((1/10)*100)</f>
        <v>10</v>
      </c>
      <c r="DZ145">
        <f>((0/10)*100)</f>
        <v>0</v>
      </c>
      <c r="EA145">
        <f>((8/10)*100)</f>
        <v>80</v>
      </c>
    </row>
    <row r="146" spans="1:131" x14ac:dyDescent="0.25">
      <c r="A146">
        <v>89.417347000000007</v>
      </c>
      <c r="B146">
        <v>6.46767</v>
      </c>
      <c r="C146">
        <v>70.430930000000004</v>
      </c>
      <c r="D146">
        <v>6.6243280000000002</v>
      </c>
      <c r="E146">
        <v>88.185019000000011</v>
      </c>
      <c r="F146">
        <v>5.4855879999999999</v>
      </c>
      <c r="G146">
        <v>88.352875000000012</v>
      </c>
      <c r="H146">
        <v>8.6219280000000005</v>
      </c>
      <c r="K146">
        <f>(13/200)</f>
        <v>6.5000000000000002E-2</v>
      </c>
      <c r="L146">
        <f>(15/200)</f>
        <v>7.4999999999999997E-2</v>
      </c>
      <c r="M146">
        <f>(14/200)</f>
        <v>7.0000000000000007E-2</v>
      </c>
      <c r="N146">
        <f>(15/200)</f>
        <v>7.4999999999999997E-2</v>
      </c>
      <c r="P146">
        <f t="shared" si="68"/>
        <v>0.04</v>
      </c>
      <c r="Q146">
        <f>(7/200)</f>
        <v>3.5000000000000003E-2</v>
      </c>
      <c r="R146">
        <f>(8/200)</f>
        <v>0.04</v>
      </c>
      <c r="S146">
        <f>(8/200)</f>
        <v>0.04</v>
      </c>
      <c r="U146">
        <f>0.065+0.04</f>
        <v>0.10500000000000001</v>
      </c>
      <c r="V146">
        <f>0.075+0.035</f>
        <v>0.11</v>
      </c>
      <c r="W146">
        <f>0.07+0.04</f>
        <v>0.11000000000000001</v>
      </c>
      <c r="X146">
        <f>0.075+0.04</f>
        <v>0.11499999999999999</v>
      </c>
      <c r="Z146">
        <f>SQRT((ABS($A$147-$A$146)^2+(ABS($B$147-$B$146)^2)))</f>
        <v>23.58032018995014</v>
      </c>
      <c r="AA146">
        <f>SQRT((ABS($C$147-$C$146)^2+(ABS($D$147-$D$146)^2)))</f>
        <v>26.211911722623221</v>
      </c>
      <c r="AB146">
        <f>SQRT((ABS($E$147-$E$146)^2+(ABS($F$147-$F$146)^2)))</f>
        <v>24.132499809819226</v>
      </c>
      <c r="AC146">
        <f>SQRT((ABS($G$147-$G$146)^2+(ABS($H$147-$H$146)^2)))</f>
        <v>24.425340676771675</v>
      </c>
      <c r="AJ146">
        <f>1/0.105</f>
        <v>9.5238095238095237</v>
      </c>
      <c r="AK146">
        <f>1/0.11</f>
        <v>9.0909090909090917</v>
      </c>
      <c r="AL146">
        <f>1/0.11</f>
        <v>9.0909090909090917</v>
      </c>
      <c r="AM146">
        <f>1/0.115</f>
        <v>8.695652173913043</v>
      </c>
      <c r="AO146">
        <f t="shared" si="64"/>
        <v>224.57447799952513</v>
      </c>
      <c r="AP146">
        <f t="shared" si="65"/>
        <v>238.290106569302</v>
      </c>
      <c r="AQ146">
        <f t="shared" si="66"/>
        <v>219.38636190744748</v>
      </c>
      <c r="AR146">
        <f t="shared" si="67"/>
        <v>212.39426675453632</v>
      </c>
      <c r="AV146">
        <f>((0.065/0.105)*100)</f>
        <v>61.904761904761905</v>
      </c>
      <c r="AW146">
        <f>((0.075/0.11)*100)</f>
        <v>68.181818181818173</v>
      </c>
      <c r="AX146">
        <f>((0.07/0.11)*100)</f>
        <v>63.636363636363647</v>
      </c>
      <c r="AY146">
        <f>((0.075/0.115)*100)</f>
        <v>65.217391304347814</v>
      </c>
      <c r="BA146">
        <f>((0.04/0.105)*100)</f>
        <v>38.095238095238102</v>
      </c>
      <c r="BB146">
        <f>((0.035/0.11)*100)</f>
        <v>31.818181818181824</v>
      </c>
      <c r="BC146">
        <f>((0.04/0.11)*100)</f>
        <v>36.363636363636367</v>
      </c>
      <c r="BD146">
        <f>((0.04/0.115)*100)</f>
        <v>34.782608695652172</v>
      </c>
      <c r="BF146">
        <f>ABS($B$146-$D$146)</f>
        <v>0.15665800000000019</v>
      </c>
      <c r="BG146">
        <f>ABS($F$146-$H$146)</f>
        <v>3.1363400000000006</v>
      </c>
      <c r="BL146">
        <f>SQRT((ABS($A$146-$E$146)^2+(ABS($B$146-$F$146)^2)))</f>
        <v>1.5757910249484191</v>
      </c>
      <c r="BM146">
        <f>SQRT((ABS($C$146-$G$147)^2+(ABS($D$146-$H$147)^2)))</f>
        <v>6.4678007777637898</v>
      </c>
      <c r="BO146">
        <f>SQRT((ABS($A$146-$G$146)^2+(ABS($B$146-$H$146)^2)))</f>
        <v>2.4028999499246719</v>
      </c>
      <c r="BP146">
        <f>SQRT((ABS($C$146-$E$147)^2+(ABS($D$146-$F$147)^2)))</f>
        <v>6.8152805821249887</v>
      </c>
      <c r="BU146">
        <v>13</v>
      </c>
      <c r="BV146">
        <v>11</v>
      </c>
      <c r="BW146">
        <v>5</v>
      </c>
      <c r="BX146">
        <v>5</v>
      </c>
      <c r="BY146">
        <v>15</v>
      </c>
      <c r="BZ146">
        <v>11</v>
      </c>
      <c r="CA146">
        <v>5</v>
      </c>
      <c r="CB146">
        <v>6</v>
      </c>
      <c r="CC146">
        <v>14</v>
      </c>
      <c r="CD146">
        <v>5</v>
      </c>
      <c r="CE146">
        <v>7</v>
      </c>
      <c r="CF146">
        <v>14</v>
      </c>
      <c r="CG146">
        <v>15</v>
      </c>
      <c r="CH146">
        <v>6</v>
      </c>
      <c r="CI146">
        <v>8</v>
      </c>
      <c r="CJ146">
        <v>14</v>
      </c>
      <c r="CL146">
        <v>8</v>
      </c>
      <c r="CM146">
        <v>5</v>
      </c>
      <c r="CN146">
        <v>0</v>
      </c>
      <c r="CO146">
        <v>0</v>
      </c>
      <c r="CP146">
        <v>7</v>
      </c>
      <c r="CQ146">
        <v>5</v>
      </c>
      <c r="CR146">
        <v>0</v>
      </c>
      <c r="CS146">
        <v>0</v>
      </c>
      <c r="CT146">
        <v>8</v>
      </c>
      <c r="CU146">
        <v>0</v>
      </c>
      <c r="CV146">
        <v>0</v>
      </c>
      <c r="CW146">
        <v>8</v>
      </c>
      <c r="CX146">
        <v>8</v>
      </c>
      <c r="CY146">
        <v>0</v>
      </c>
      <c r="CZ146">
        <v>0</v>
      </c>
      <c r="DA146">
        <v>8</v>
      </c>
      <c r="DC146">
        <f>((11/13)*100)</f>
        <v>84.615384615384613</v>
      </c>
      <c r="DD146">
        <f>((5/13)*100)</f>
        <v>38.461538461538467</v>
      </c>
      <c r="DE146">
        <f>((5/13)*100)</f>
        <v>38.461538461538467</v>
      </c>
      <c r="DF146">
        <f>((11/15)*100)</f>
        <v>73.333333333333329</v>
      </c>
      <c r="DG146">
        <f>((5/15)*100)</f>
        <v>33.333333333333329</v>
      </c>
      <c r="DH146">
        <f>((6/15)*100)</f>
        <v>40</v>
      </c>
      <c r="DI146">
        <f>((5/14)*100)</f>
        <v>35.714285714285715</v>
      </c>
      <c r="DJ146">
        <f>((7/14)*100)</f>
        <v>50</v>
      </c>
      <c r="DK146">
        <f>((14/14)*100)</f>
        <v>100</v>
      </c>
      <c r="DL146">
        <f>((6/15)*100)</f>
        <v>40</v>
      </c>
      <c r="DM146">
        <f>((8/15)*100)</f>
        <v>53.333333333333336</v>
      </c>
      <c r="DN146">
        <f>((14/15)*100)</f>
        <v>93.333333333333329</v>
      </c>
      <c r="DP146">
        <f>((5/8)*100)</f>
        <v>62.5</v>
      </c>
      <c r="DQ146">
        <f>((0/8)*100)</f>
        <v>0</v>
      </c>
      <c r="DR146">
        <f>((0/8)*100)</f>
        <v>0</v>
      </c>
      <c r="DS146">
        <f>((5/7)*100)</f>
        <v>71.428571428571431</v>
      </c>
      <c r="DT146">
        <f>((0/7)*100)</f>
        <v>0</v>
      </c>
      <c r="DU146">
        <f>((0/7)*100)</f>
        <v>0</v>
      </c>
      <c r="DV146">
        <f>((0/8)*100)</f>
        <v>0</v>
      </c>
      <c r="DW146">
        <f>((0/8)*100)</f>
        <v>0</v>
      </c>
      <c r="DX146">
        <f>((8/8)*100)</f>
        <v>100</v>
      </c>
      <c r="DY146">
        <f>((0/8)*100)</f>
        <v>0</v>
      </c>
      <c r="DZ146">
        <f>((0/8)*100)</f>
        <v>0</v>
      </c>
      <c r="EA146">
        <f>((8/8)*100)</f>
        <v>100</v>
      </c>
    </row>
    <row r="147" spans="1:131" x14ac:dyDescent="0.25">
      <c r="A147">
        <v>65.870350000000002</v>
      </c>
      <c r="B147">
        <v>5.2145010000000003</v>
      </c>
      <c r="C147">
        <v>44.22823300000001</v>
      </c>
      <c r="D147">
        <v>5.9293560000000003</v>
      </c>
      <c r="E147">
        <v>64.090977000000009</v>
      </c>
      <c r="F147">
        <v>4.1237190000000004</v>
      </c>
      <c r="G147">
        <v>63.977669000000013</v>
      </c>
      <c r="H147">
        <v>7.0577670000000001</v>
      </c>
      <c r="K147">
        <f>(15/200)</f>
        <v>7.4999999999999997E-2</v>
      </c>
      <c r="M147">
        <f>(14/200)</f>
        <v>7.0000000000000007E-2</v>
      </c>
      <c r="N147">
        <f>(14/200)</f>
        <v>7.0000000000000007E-2</v>
      </c>
      <c r="P147">
        <f>(9/200)</f>
        <v>4.4999999999999998E-2</v>
      </c>
      <c r="Q147">
        <f>(9/200)</f>
        <v>4.4999999999999998E-2</v>
      </c>
      <c r="R147">
        <f>(10/200)</f>
        <v>0.05</v>
      </c>
      <c r="S147">
        <f>(9/200)</f>
        <v>4.4999999999999998E-2</v>
      </c>
      <c r="U147">
        <f>0.075+0.045</f>
        <v>0.12</v>
      </c>
      <c r="W147">
        <f>0.07+0.05</f>
        <v>0.12000000000000001</v>
      </c>
      <c r="X147">
        <f>0.07+0.045</f>
        <v>0.115</v>
      </c>
      <c r="Z147">
        <f>SQRT((ABS($A$148-$A$147)^2+(ABS($B$148-$B$147)^2)))</f>
        <v>26.579128019426157</v>
      </c>
      <c r="AB147">
        <f>SQRT((ABS($E$148-$E$147)^2+(ABS($F$148-$F$147)^2)))</f>
        <v>26.52619403768556</v>
      </c>
      <c r="AC147">
        <f>SQRT((ABS($G$148-$G$147)^2+(ABS($H$148-$H$147)^2)))</f>
        <v>25.738896491263198</v>
      </c>
      <c r="AJ147">
        <f>1/0.12</f>
        <v>8.3333333333333339</v>
      </c>
      <c r="AL147">
        <f>1/0.12</f>
        <v>8.3333333333333339</v>
      </c>
      <c r="AM147">
        <f>1/0.115</f>
        <v>8.695652173913043</v>
      </c>
      <c r="AO147">
        <f t="shared" si="64"/>
        <v>221.49273349521798</v>
      </c>
      <c r="AQ147">
        <f t="shared" si="66"/>
        <v>221.05161698071299</v>
      </c>
      <c r="AR147">
        <f t="shared" si="67"/>
        <v>223.81649122837561</v>
      </c>
      <c r="AV147">
        <f>((0.075/0.12)*100)</f>
        <v>62.5</v>
      </c>
      <c r="AX147">
        <f>((0.07/0.12)*100)</f>
        <v>58.333333333333336</v>
      </c>
      <c r="AY147">
        <f>((0.07/0.115)*100)</f>
        <v>60.869565217391312</v>
      </c>
      <c r="BA147">
        <f>((0.045/0.12)*100)</f>
        <v>37.5</v>
      </c>
      <c r="BC147">
        <f>((0.05/0.12)*100)</f>
        <v>41.666666666666671</v>
      </c>
      <c r="BD147">
        <f>((0.045/0.115)*100)</f>
        <v>39.130434782608688</v>
      </c>
      <c r="BF147">
        <f>ABS($B$147-$D$147)</f>
        <v>0.71485500000000002</v>
      </c>
      <c r="BG147">
        <f>ABS($F$147-$H$147)</f>
        <v>2.9340479999999998</v>
      </c>
      <c r="BL147">
        <f>SQRT((ABS($A$147-$E$147)^2+(ABS($B$147-$F$147)^2)))</f>
        <v>2.0870969418436158</v>
      </c>
      <c r="BO147">
        <f>SQRT((ABS($A$147-$G$147)^2+(ABS($B$147-$H$147)^2)))</f>
        <v>2.6419445328236848</v>
      </c>
      <c r="BP147">
        <f>SQRT((ABS($C$147-$E$148)^2+(ABS($D$147-$F$148)^2)))</f>
        <v>6.9605095495522438</v>
      </c>
      <c r="BU147">
        <v>15</v>
      </c>
      <c r="BV147">
        <v>11</v>
      </c>
      <c r="BW147">
        <v>5</v>
      </c>
      <c r="BX147">
        <v>6</v>
      </c>
      <c r="CC147">
        <v>14</v>
      </c>
      <c r="CD147">
        <v>6</v>
      </c>
      <c r="CE147">
        <v>5</v>
      </c>
      <c r="CF147">
        <v>14</v>
      </c>
      <c r="CG147">
        <v>14</v>
      </c>
      <c r="CH147">
        <v>6</v>
      </c>
      <c r="CI147">
        <v>5</v>
      </c>
      <c r="CJ147">
        <v>14</v>
      </c>
      <c r="CL147">
        <v>9</v>
      </c>
      <c r="CM147">
        <v>5</v>
      </c>
      <c r="CN147">
        <v>0</v>
      </c>
      <c r="CO147">
        <v>0</v>
      </c>
      <c r="CP147">
        <v>9</v>
      </c>
      <c r="CQ147">
        <v>5</v>
      </c>
      <c r="CR147">
        <v>0</v>
      </c>
      <c r="CS147">
        <v>0</v>
      </c>
      <c r="CT147">
        <v>10</v>
      </c>
      <c r="CU147">
        <v>0</v>
      </c>
      <c r="CV147">
        <v>0</v>
      </c>
      <c r="CW147">
        <v>9</v>
      </c>
      <c r="CX147">
        <v>9</v>
      </c>
      <c r="CY147">
        <v>0</v>
      </c>
      <c r="CZ147">
        <v>0</v>
      </c>
      <c r="DA147">
        <v>9</v>
      </c>
      <c r="DC147">
        <f>((11/15)*100)</f>
        <v>73.333333333333329</v>
      </c>
      <c r="DD147">
        <f>((5/15)*100)</f>
        <v>33.333333333333329</v>
      </c>
      <c r="DE147">
        <f>((6/15)*100)</f>
        <v>40</v>
      </c>
      <c r="DI147">
        <f>((6/14)*100)</f>
        <v>42.857142857142854</v>
      </c>
      <c r="DJ147">
        <f>((5/14)*100)</f>
        <v>35.714285714285715</v>
      </c>
      <c r="DK147">
        <f>((14/14)*100)</f>
        <v>100</v>
      </c>
      <c r="DL147">
        <f>((6/14)*100)</f>
        <v>42.857142857142854</v>
      </c>
      <c r="DM147">
        <f>((5/14)*100)</f>
        <v>35.714285714285715</v>
      </c>
      <c r="DN147">
        <f>((14/14)*100)</f>
        <v>100</v>
      </c>
      <c r="DP147">
        <f>((5/9)*100)</f>
        <v>55.555555555555557</v>
      </c>
      <c r="DQ147">
        <f>((0/9)*100)</f>
        <v>0</v>
      </c>
      <c r="DR147">
        <f>((0/9)*100)</f>
        <v>0</v>
      </c>
      <c r="DS147">
        <f>((5/9)*100)</f>
        <v>55.555555555555557</v>
      </c>
      <c r="DT147">
        <f>((0/9)*100)</f>
        <v>0</v>
      </c>
      <c r="DU147">
        <f>((0/9)*100)</f>
        <v>0</v>
      </c>
      <c r="DV147">
        <f>((0/10)*100)</f>
        <v>0</v>
      </c>
      <c r="DW147">
        <f>((0/10)*100)</f>
        <v>0</v>
      </c>
      <c r="DX147">
        <f>((9/10)*100)</f>
        <v>90</v>
      </c>
      <c r="DY147">
        <f>((0/9)*100)</f>
        <v>0</v>
      </c>
      <c r="DZ147">
        <f>((0/9)*100)</f>
        <v>0</v>
      </c>
      <c r="EA147">
        <f>((9/9)*100)</f>
        <v>100</v>
      </c>
    </row>
    <row r="148" spans="1:131" x14ac:dyDescent="0.25">
      <c r="A148">
        <v>39.294876000000009</v>
      </c>
      <c r="B148">
        <v>4.7737879999999997</v>
      </c>
      <c r="E148">
        <v>37.565605000000012</v>
      </c>
      <c r="F148">
        <v>3.9148879999999999</v>
      </c>
      <c r="G148">
        <v>38.239250000000013</v>
      </c>
      <c r="H148">
        <v>6.9009869999999998</v>
      </c>
      <c r="P148">
        <f>(8/200)</f>
        <v>0.04</v>
      </c>
      <c r="BG148">
        <f>ABS($F$148-$H$148)</f>
        <v>2.9860989999999998</v>
      </c>
      <c r="BI148">
        <v>2.2227285000000006</v>
      </c>
      <c r="BJ148">
        <v>2.5982530000000006</v>
      </c>
      <c r="BO148">
        <f>SQRT((ABS($A$148-$G$148)^2+(ABS($B$148-$H$148)^2)))</f>
        <v>2.3747256341474468</v>
      </c>
      <c r="CL148">
        <v>8</v>
      </c>
      <c r="CM148">
        <v>5</v>
      </c>
      <c r="CN148">
        <v>0</v>
      </c>
      <c r="CO148">
        <v>0</v>
      </c>
      <c r="DP148">
        <f>((5/8)*100)</f>
        <v>62.5</v>
      </c>
      <c r="DQ148">
        <f>((0/8)*100)</f>
        <v>0</v>
      </c>
      <c r="DR148">
        <f>((0/8)*100)</f>
        <v>0</v>
      </c>
    </row>
    <row r="149" spans="1:131" x14ac:dyDescent="0.25">
      <c r="A149" t="s">
        <v>22</v>
      </c>
      <c r="B149" t="s">
        <v>22</v>
      </c>
      <c r="C149" t="s">
        <v>22</v>
      </c>
      <c r="D149" t="s">
        <v>22</v>
      </c>
      <c r="E149" t="s">
        <v>22</v>
      </c>
      <c r="F149" t="s">
        <v>22</v>
      </c>
      <c r="G149" t="s">
        <v>22</v>
      </c>
      <c r="H149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1E97-2CDD-4C08-B687-18FB78491731}">
  <dimension ref="A1:CB2695"/>
  <sheetViews>
    <sheetView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5.28515625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310</v>
      </c>
      <c r="BQ1" t="s">
        <v>311</v>
      </c>
      <c r="BR1" t="s">
        <v>312</v>
      </c>
      <c r="BS1" t="s">
        <v>313</v>
      </c>
      <c r="BT1" t="s">
        <v>314</v>
      </c>
      <c r="BU1" t="s">
        <v>315</v>
      </c>
      <c r="BV1" t="s">
        <v>316</v>
      </c>
      <c r="BW1" t="s">
        <v>317</v>
      </c>
      <c r="BX1" t="s">
        <v>318</v>
      </c>
      <c r="BY1" t="s">
        <v>319</v>
      </c>
      <c r="BZ1" t="s">
        <v>320</v>
      </c>
      <c r="CA1" t="s">
        <v>321</v>
      </c>
      <c r="CB1" t="s">
        <v>322</v>
      </c>
    </row>
    <row r="2" spans="1:80" x14ac:dyDescent="0.25">
      <c r="A2">
        <v>1</v>
      </c>
      <c r="Q2" t="str">
        <f t="shared" ref="Q2:Q65" si="0">CONCATENATE(C2,E2,G2,I2)</f>
        <v/>
      </c>
      <c r="R2" t="s">
        <v>22</v>
      </c>
      <c r="T2" t="s">
        <v>294</v>
      </c>
      <c r="U2">
        <v>441</v>
      </c>
      <c r="X2" t="s">
        <v>283</v>
      </c>
      <c r="Y2" t="s">
        <v>259</v>
      </c>
      <c r="Z2">
        <f>(Z$6/Z$4)*100</f>
        <v>89.795918367346943</v>
      </c>
      <c r="AD2">
        <f>(AD$6/AD$4)*100</f>
        <v>93.495934959349597</v>
      </c>
      <c r="AF2">
        <f>(AF$8/AF$6)*100</f>
        <v>92.941176470588232</v>
      </c>
      <c r="AI2" t="s">
        <v>206</v>
      </c>
      <c r="AJ2">
        <f>COUNTIF($P:$P,0)</f>
        <v>532</v>
      </c>
      <c r="AK2">
        <f>(AJ2/AJ7)*100</f>
        <v>20.136260408781226</v>
      </c>
      <c r="AL2">
        <f>(532/200)</f>
        <v>2.66</v>
      </c>
      <c r="AN2">
        <v>12</v>
      </c>
      <c r="AO2">
        <v>4</v>
      </c>
      <c r="AP2">
        <v>21</v>
      </c>
      <c r="AQ2">
        <v>17</v>
      </c>
      <c r="AR2">
        <v>3</v>
      </c>
      <c r="AT2">
        <f>(($AO$3-$AN$2)/($AN$3-$AN$2))</f>
        <v>0.72</v>
      </c>
      <c r="AU2">
        <f>(($AP$2-$AN$2)/($AN$3-$AN$2))</f>
        <v>0.36</v>
      </c>
      <c r="AV2">
        <f>(($AQ$2-$AN$2)/($AN$3-$AN$2))</f>
        <v>0.2</v>
      </c>
      <c r="AW2">
        <f>(($AN$2-$AO$2)/($AO$3-$AO$2))</f>
        <v>0.30769230769230771</v>
      </c>
      <c r="AX2">
        <f>(($AP$2-$AO$2)/($AO$3-$AO$2))</f>
        <v>0.65384615384615385</v>
      </c>
      <c r="AY2">
        <f>(($AQ$2-$AO$2)/($AO$3-$AO$2))</f>
        <v>0.5</v>
      </c>
      <c r="AZ2">
        <f>(($AN$3-$AP$2)/($AP$3-$AP$2))</f>
        <v>0.69565217391304346</v>
      </c>
      <c r="BA2">
        <f>(($AO$3-$AP$2)/($AP$3-$AP$2))</f>
        <v>0.39130434782608697</v>
      </c>
      <c r="BB2">
        <f>(($AQ$3-$AP$2)/($AP$3-$AP$2))</f>
        <v>0.91304347826086951</v>
      </c>
      <c r="BC2">
        <f>(($AN$3-$AQ$2)/($AQ$3-$AQ$2))</f>
        <v>0.8</v>
      </c>
      <c r="BD2">
        <f>(($AO$3-$AQ$2)/($AQ$3-$AQ$2))</f>
        <v>0.52</v>
      </c>
      <c r="BE2">
        <f>(($AP$2-$AQ$2)/($AQ$3-$AQ$2))</f>
        <v>0.16</v>
      </c>
      <c r="BG2" t="s">
        <v>22</v>
      </c>
      <c r="BH2">
        <v>3</v>
      </c>
      <c r="BI2">
        <f>($BH$6-$BH$3)/200</f>
        <v>8.5000000000000006E-2</v>
      </c>
      <c r="BJ2">
        <f>($BH$37-$BH$2)/200</f>
        <v>0.93</v>
      </c>
      <c r="BK2">
        <f>SUM($BJ:$BJ)</f>
        <v>13.294999999999998</v>
      </c>
      <c r="BL2" t="s">
        <v>30</v>
      </c>
      <c r="BM2">
        <f>AVERAGE($BI:$BI)</f>
        <v>8.1723356009070325E-2</v>
      </c>
      <c r="BN2">
        <f>BK4/BK2</f>
        <v>33.170364798796548</v>
      </c>
      <c r="BQ2">
        <f>1-(($AO$3-$AN$2)/($AN$3-$AN$2))</f>
        <v>0.28000000000000003</v>
      </c>
      <c r="BR2">
        <f>(($AP$2-$AN$2)/($AN$3-$AN$2))</f>
        <v>0.36</v>
      </c>
      <c r="BS2">
        <f>(($AQ$2-$AN$2)/($AN$3-$AN$2))</f>
        <v>0.2</v>
      </c>
      <c r="BT2">
        <f>(($AN$2-$AO$2)/($AO$3-$AO$2))</f>
        <v>0.30769230769230771</v>
      </c>
      <c r="BU2">
        <f>1-(($AP$2-$AO$2)/($AO$3-$AO$2))</f>
        <v>0.34615384615384615</v>
      </c>
      <c r="BV2">
        <f>(($AQ$2-$AO$2)/($AO$3-$AO$2))</f>
        <v>0.5</v>
      </c>
      <c r="BW2">
        <f>1-(($AN$3-$AP$2)/($AP$3-$AP$2))</f>
        <v>0.30434782608695654</v>
      </c>
      <c r="BX2">
        <f>(($AO$3-$AP$2)/($AP$3-$AP$2))</f>
        <v>0.39130434782608697</v>
      </c>
      <c r="BY2">
        <f>1-(($AQ$3-$AP$2)/($AP$3-$AP$2))</f>
        <v>8.6956521739130488E-2</v>
      </c>
      <c r="BZ2">
        <f>1-(($AN$3-$AQ$2)/($AQ$3-$AQ$2))</f>
        <v>0.19999999999999996</v>
      </c>
      <c r="CA2">
        <f>1-(($AO$3-$AQ$2)/($AQ$3-$AQ$2))</f>
        <v>0.48</v>
      </c>
      <c r="CB2">
        <f>(($AP$2-$AQ$2)/($AQ$3-$AQ$2))</f>
        <v>0.16</v>
      </c>
    </row>
    <row r="3" spans="1:80" x14ac:dyDescent="0.25">
      <c r="A3">
        <v>2</v>
      </c>
      <c r="Q3" t="str">
        <f t="shared" si="0"/>
        <v/>
      </c>
      <c r="R3">
        <v>2</v>
      </c>
      <c r="T3" t="s">
        <v>288</v>
      </c>
      <c r="U3">
        <v>188</v>
      </c>
      <c r="V3">
        <f t="shared" ref="V3:V9" si="1" xml:space="preserve"> (U3/U$2)*100</f>
        <v>42.630385487528343</v>
      </c>
      <c r="X3" t="s">
        <v>283</v>
      </c>
      <c r="Y3" t="s">
        <v>260</v>
      </c>
      <c r="Z3" t="s">
        <v>247</v>
      </c>
      <c r="AB3" t="s">
        <v>283</v>
      </c>
      <c r="AC3" t="str">
        <f>CONCATENATE($R3,$R4,$R5,$R6)</f>
        <v>2143</v>
      </c>
      <c r="AD3" t="s">
        <v>247</v>
      </c>
      <c r="AF3" t="s">
        <v>249</v>
      </c>
      <c r="AI3" t="s">
        <v>207</v>
      </c>
      <c r="AJ3">
        <f>COUNTIF($P:$P,1)</f>
        <v>692</v>
      </c>
      <c r="AK3">
        <f>(AJ3/AJ7)*100</f>
        <v>26.192278576835733</v>
      </c>
      <c r="AL3">
        <f>(692/200)</f>
        <v>3.46</v>
      </c>
      <c r="AN3">
        <v>37</v>
      </c>
      <c r="AO3">
        <v>30</v>
      </c>
      <c r="AP3">
        <v>44</v>
      </c>
      <c r="AQ3">
        <v>42</v>
      </c>
      <c r="AR3">
        <v>189</v>
      </c>
      <c r="AT3">
        <f>(($AO$4-$AN$3)/($AN$4-$AN$3))</f>
        <v>0.77272727272727271</v>
      </c>
      <c r="AU3">
        <f>(($AP$3-$AN$3)/($AN$4-$AN$3))</f>
        <v>0.31818181818181818</v>
      </c>
      <c r="AV3">
        <f>(($AQ$3-$AN$3)/($AN$4-$AN$3))</f>
        <v>0.22727272727272727</v>
      </c>
      <c r="AW3">
        <f>(($AN$3-$AO$3)/($AO$4-$AO$3))</f>
        <v>0.29166666666666669</v>
      </c>
      <c r="AX3">
        <f>(($AP$3-$AO$3)/($AO$4-$AO$3))</f>
        <v>0.58333333333333337</v>
      </c>
      <c r="AY3">
        <f>(($AQ$3-$AO$3)/($AO$4-$AO$3))</f>
        <v>0.5</v>
      </c>
      <c r="AZ3">
        <f>(($AN$4-$AP$3)/($AP$4-$AP$3))</f>
        <v>0.75</v>
      </c>
      <c r="BA3">
        <f>(($AO$4-$AP$3)/($AP$4-$AP$3))</f>
        <v>0.5</v>
      </c>
      <c r="BB3">
        <f>(($AQ$4-$AP$4)/($AP$5-$AP$4))</f>
        <v>0</v>
      </c>
      <c r="BC3">
        <f>(($AN$4-$AQ$3)/($AQ$4-$AQ$3))</f>
        <v>0.77272727272727271</v>
      </c>
      <c r="BD3">
        <f>(($AO$4-$AQ$3)/($AQ$4-$AQ$3))</f>
        <v>0.54545454545454541</v>
      </c>
      <c r="BE3">
        <f>(($AP$3-$AQ$3)/($AQ$4-$AQ$3))</f>
        <v>9.0909090909090912E-2</v>
      </c>
      <c r="BG3">
        <v>2</v>
      </c>
      <c r="BH3">
        <v>4</v>
      </c>
      <c r="BI3">
        <f>($BH$7-$BH$4)/200</f>
        <v>0.09</v>
      </c>
      <c r="BJ3">
        <f>($BH$73-$BH$38)/200</f>
        <v>0.95</v>
      </c>
      <c r="BK3" t="s">
        <v>247</v>
      </c>
      <c r="BL3" t="s">
        <v>31</v>
      </c>
      <c r="BM3">
        <f>STDEV($BI:$BI)</f>
        <v>2.4002379116601337E-2</v>
      </c>
      <c r="BQ3">
        <f>1-(($AO$4-$AN$3)/($AN$4-$AN$3))</f>
        <v>0.22727272727272729</v>
      </c>
      <c r="BR3">
        <f>(($AP$3-$AN$3)/($AN$4-$AN$3))</f>
        <v>0.31818181818181818</v>
      </c>
      <c r="BS3">
        <f>(($AQ$3-$AN$3)/($AN$4-$AN$3))</f>
        <v>0.22727272727272727</v>
      </c>
      <c r="BT3">
        <f>(($AN$3-$AO$3)/($AO$4-$AO$3))</f>
        <v>0.29166666666666669</v>
      </c>
      <c r="BU3">
        <f>1-(($AP$3-$AO$3)/($AO$4-$AO$3))</f>
        <v>0.41666666666666663</v>
      </c>
      <c r="BV3">
        <f>(($AQ$3-$AO$3)/($AO$4-$AO$3))</f>
        <v>0.5</v>
      </c>
      <c r="BW3">
        <f>1-(($AN$4-$AP$3)/($AP$4-$AP$3))</f>
        <v>0.25</v>
      </c>
      <c r="BX3">
        <f>(($AO$4-$AP$3)/($AP$4-$AP$3))</f>
        <v>0.5</v>
      </c>
      <c r="BY3">
        <f>(($AQ$4-$AP$4)/($AP$5-$AP$4))</f>
        <v>0</v>
      </c>
      <c r="BZ3">
        <f>1-(($AN$4-$AQ$3)/($AQ$4-$AQ$3))</f>
        <v>0.22727272727272729</v>
      </c>
      <c r="CA3">
        <f>1-(($AO$4-$AQ$3)/($AQ$4-$AQ$3))</f>
        <v>0.45454545454545459</v>
      </c>
      <c r="CB3">
        <f>(($AP$3-$AQ$3)/($AQ$4-$AQ$3))</f>
        <v>9.0909090909090912E-2</v>
      </c>
    </row>
    <row r="4" spans="1:80" x14ac:dyDescent="0.25">
      <c r="A4">
        <v>3</v>
      </c>
      <c r="J4">
        <v>235.87383399999999</v>
      </c>
      <c r="K4" t="s">
        <v>22</v>
      </c>
      <c r="Q4" t="str">
        <f t="shared" si="0"/>
        <v/>
      </c>
      <c r="R4">
        <v>1</v>
      </c>
      <c r="T4" t="s">
        <v>289</v>
      </c>
      <c r="U4">
        <v>0</v>
      </c>
      <c r="V4">
        <f t="shared" si="1"/>
        <v>0</v>
      </c>
      <c r="X4" t="s">
        <v>283</v>
      </c>
      <c r="Y4" t="s">
        <v>261</v>
      </c>
      <c r="Z4">
        <v>441</v>
      </c>
      <c r="AD4">
        <f>COUNTIF($R:$R,"1")+COUNTIF($R:$R,"2")+COUNTIF($R:$R,"3")+COUNTIF($R:$R,"4")+COUNTIF($R:$R,"3D")+COUNTIF($R:$R,"4D")</f>
        <v>492</v>
      </c>
      <c r="AF4">
        <f>(AF$10/(AF$8+AF$10))*100</f>
        <v>0</v>
      </c>
      <c r="AI4" t="s">
        <v>208</v>
      </c>
      <c r="AJ4">
        <f>COUNTIF($P:$P,2)</f>
        <v>1384</v>
      </c>
      <c r="AK4">
        <f>(AJ4/AJ7)*100</f>
        <v>52.384557153671466</v>
      </c>
      <c r="AL4">
        <f>(1384/200)</f>
        <v>6.92</v>
      </c>
      <c r="AN4">
        <v>59</v>
      </c>
      <c r="AO4">
        <v>54</v>
      </c>
      <c r="AP4">
        <v>64</v>
      </c>
      <c r="AQ4">
        <v>64</v>
      </c>
      <c r="AR4">
        <v>191</v>
      </c>
      <c r="AT4">
        <f>(($AO$5-$AN$4)/($AN$5-$AN$4))</f>
        <v>0.95</v>
      </c>
      <c r="AU4">
        <f>(($AP$4-$AN$4)/($AN$5-$AN$4))</f>
        <v>0.25</v>
      </c>
      <c r="AV4">
        <f>(($AQ$4-$AN$4)/($AN$5-$AN$4))</f>
        <v>0.25</v>
      </c>
      <c r="AW4">
        <f>(($AN$4-$AO$4)/($AO$5-$AO$4))</f>
        <v>0.20833333333333334</v>
      </c>
      <c r="AX4">
        <f>(($AP$4-$AO$4)/($AO$5-$AO$4))</f>
        <v>0.41666666666666669</v>
      </c>
      <c r="AY4">
        <f>(($AQ$4-$AO$4)/($AO$5-$AO$4))</f>
        <v>0.41666666666666669</v>
      </c>
      <c r="AZ4">
        <f>(($AN$5-$AP$4)/($AP$5-$AP$4))</f>
        <v>0.65217391304347827</v>
      </c>
      <c r="BA4">
        <f>(($AO$5-$AP$4)/($AP$5-$AP$4))</f>
        <v>0.60869565217391308</v>
      </c>
      <c r="BB4">
        <f>(($AQ$5-$AP$5)/($AP$6-$AP$5))</f>
        <v>0</v>
      </c>
      <c r="BC4">
        <f>(($AN$5-$AQ$4)/($AQ$5-$AQ$4))</f>
        <v>0.65217391304347827</v>
      </c>
      <c r="BD4">
        <f>(($AO$5-$AQ$4)/($AQ$5-$AQ$4))</f>
        <v>0.60869565217391308</v>
      </c>
      <c r="BE4">
        <f>(($AP$4-$AQ$4)/($AQ$5-$AQ$4))</f>
        <v>0</v>
      </c>
      <c r="BG4">
        <v>1</v>
      </c>
      <c r="BH4">
        <v>12</v>
      </c>
      <c r="BI4">
        <f>($BH$8-$BH$5)/200</f>
        <v>0.1</v>
      </c>
      <c r="BJ4">
        <f>($BH$108-$BH$74)/200</f>
        <v>0.88500000000000001</v>
      </c>
      <c r="BK4">
        <f>COUNTA($Y:$Y)-1</f>
        <v>441</v>
      </c>
      <c r="BQ4">
        <f>1-(($AO$5-$AN$4)/($AN$5-$AN$4))</f>
        <v>5.0000000000000044E-2</v>
      </c>
      <c r="BR4">
        <f>(($AP$4-$AN$4)/($AN$5-$AN$4))</f>
        <v>0.25</v>
      </c>
      <c r="BS4">
        <f>(($AQ$4-$AN$4)/($AN$5-$AN$4))</f>
        <v>0.25</v>
      </c>
      <c r="BT4">
        <f>(($AN$4-$AO$4)/($AO$5-$AO$4))</f>
        <v>0.20833333333333334</v>
      </c>
      <c r="BU4">
        <f>(($AP$4-$AO$4)/($AO$5-$AO$4))</f>
        <v>0.41666666666666669</v>
      </c>
      <c r="BV4">
        <f>(($AQ$4-$AO$4)/($AO$5-$AO$4))</f>
        <v>0.41666666666666669</v>
      </c>
      <c r="BW4">
        <f>1-(($AN$5-$AP$4)/($AP$5-$AP$4))</f>
        <v>0.34782608695652173</v>
      </c>
      <c r="BX4">
        <f>1-(($AO$5-$AP$4)/($AP$5-$AP$4))</f>
        <v>0.39130434782608692</v>
      </c>
      <c r="BY4">
        <f>(($AQ$5-$AP$5)/($AP$6-$AP$5))</f>
        <v>0</v>
      </c>
      <c r="BZ4">
        <f>1-(($AN$5-$AQ$4)/($AQ$5-$AQ$4))</f>
        <v>0.34782608695652173</v>
      </c>
      <c r="CA4">
        <f>1-(($AO$5-$AQ$4)/($AQ$5-$AQ$4))</f>
        <v>0.39130434782608692</v>
      </c>
      <c r="CB4">
        <f>(($AP$4-$AQ$4)/($AQ$5-$AQ$4))</f>
        <v>0</v>
      </c>
    </row>
    <row r="5" spans="1:80" x14ac:dyDescent="0.25">
      <c r="A5">
        <v>4</v>
      </c>
      <c r="D5">
        <v>242.546344</v>
      </c>
      <c r="E5" s="2">
        <v>2</v>
      </c>
      <c r="P5">
        <v>1</v>
      </c>
      <c r="Q5" t="str">
        <f t="shared" si="0"/>
        <v>2</v>
      </c>
      <c r="R5">
        <v>4</v>
      </c>
      <c r="T5" t="s">
        <v>290</v>
      </c>
      <c r="U5">
        <v>21</v>
      </c>
      <c r="V5">
        <f t="shared" si="1"/>
        <v>4.7619047619047619</v>
      </c>
      <c r="X5" t="s">
        <v>283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32</v>
      </c>
      <c r="AK5">
        <f>(AJ5/AJ7)*100</f>
        <v>1.2112036336109009</v>
      </c>
      <c r="AL5">
        <f>(32/200)</f>
        <v>0.16</v>
      </c>
      <c r="AN5">
        <v>79</v>
      </c>
      <c r="AO5">
        <v>78</v>
      </c>
      <c r="AP5">
        <v>87</v>
      </c>
      <c r="AQ5">
        <v>87</v>
      </c>
      <c r="AR5">
        <v>381</v>
      </c>
      <c r="AT5">
        <f>(($AO$6-$AN$6)/($AN$7-$AN$6))</f>
        <v>0.08</v>
      </c>
      <c r="AU5">
        <f>(($AP$5-$AN$5)/($AN$6-$AN$5))</f>
        <v>0.47058823529411764</v>
      </c>
      <c r="AV5">
        <f>(($AQ$5-$AN$5)/($AN$6-$AN$5))</f>
        <v>0.47058823529411764</v>
      </c>
      <c r="AW5">
        <f>(($AN$5-$AO$5)/($AO$6-$AO$5))</f>
        <v>0.05</v>
      </c>
      <c r="AX5">
        <f>(($AP$5-$AO$5)/($AO$6-$AO$5))</f>
        <v>0.45</v>
      </c>
      <c r="AY5">
        <f>(($AQ$5-$AO$5)/($AO$6-$AO$5))</f>
        <v>0.45</v>
      </c>
      <c r="AZ5">
        <f>(($AN$6-$AP$5)/($AP$6-$AP$5))</f>
        <v>0.5</v>
      </c>
      <c r="BA5">
        <f>(($AO$6-$AP$5)/($AP$6-$AP$5))</f>
        <v>0.61111111111111116</v>
      </c>
      <c r="BB5">
        <f>(($AQ$6-$AP$6)/($AP$7-$AP$6))</f>
        <v>0.04</v>
      </c>
      <c r="BC5">
        <f>(($AN$6-$AQ$5)/($AQ$6-$AQ$5))</f>
        <v>0.47368421052631576</v>
      </c>
      <c r="BD5">
        <f>(($AO$6-$AQ$5)/($AQ$6-$AQ$5))</f>
        <v>0.57894736842105265</v>
      </c>
      <c r="BE5">
        <f>(($AP$5-$AQ$5)/($AQ$6-$AQ$5))</f>
        <v>0</v>
      </c>
      <c r="BG5">
        <v>4</v>
      </c>
      <c r="BH5">
        <v>17</v>
      </c>
      <c r="BI5">
        <f>($BH$9-$BH$6)/200</f>
        <v>0.105</v>
      </c>
      <c r="BJ5">
        <f>($BH$139-$BH$109)/200</f>
        <v>0.78500000000000003</v>
      </c>
      <c r="BQ5">
        <f>(($AO$6-$AN$6)/($AN$7-$AN$6))</f>
        <v>0.08</v>
      </c>
      <c r="BR5">
        <f>(($AP$5-$AN$5)/($AN$6-$AN$5))</f>
        <v>0.47058823529411764</v>
      </c>
      <c r="BS5">
        <f>(($AQ$5-$AN$5)/($AN$6-$AN$5))</f>
        <v>0.47058823529411764</v>
      </c>
      <c r="BT5">
        <f>(($AN$5-$AO$5)/($AO$6-$AO$5))</f>
        <v>0.05</v>
      </c>
      <c r="BU5">
        <f>(($AP$5-$AO$5)/($AO$6-$AO$5))</f>
        <v>0.45</v>
      </c>
      <c r="BV5">
        <f>(($AQ$5-$AO$5)/($AO$6-$AO$5))</f>
        <v>0.45</v>
      </c>
      <c r="BW5">
        <f>(($AN$6-$AP$5)/($AP$6-$AP$5))</f>
        <v>0.5</v>
      </c>
      <c r="BX5">
        <f>1-(($AO$6-$AP$5)/($AP$6-$AP$5))</f>
        <v>0.38888888888888884</v>
      </c>
      <c r="BY5">
        <f>(($AQ$6-$AP$6)/($AP$7-$AP$6))</f>
        <v>0.04</v>
      </c>
      <c r="BZ5">
        <f>(($AN$6-$AQ$5)/($AQ$6-$AQ$5))</f>
        <v>0.47368421052631576</v>
      </c>
      <c r="CA5">
        <f>1-(($AO$6-$AQ$5)/($AQ$6-$AQ$5))</f>
        <v>0.42105263157894735</v>
      </c>
      <c r="CB5">
        <f>(($AP$5-$AQ$5)/($AQ$6-$AQ$5))</f>
        <v>0</v>
      </c>
    </row>
    <row r="6" spans="1:80" x14ac:dyDescent="0.25">
      <c r="A6">
        <v>5</v>
      </c>
      <c r="D6">
        <v>242.55313000000001</v>
      </c>
      <c r="E6" s="2">
        <v>2</v>
      </c>
      <c r="P6">
        <v>1</v>
      </c>
      <c r="Q6" t="str">
        <f t="shared" si="0"/>
        <v>2</v>
      </c>
      <c r="R6">
        <v>3</v>
      </c>
      <c r="T6" t="s">
        <v>291</v>
      </c>
      <c r="U6">
        <v>57</v>
      </c>
      <c r="V6">
        <f t="shared" si="1"/>
        <v>12.925170068027212</v>
      </c>
      <c r="X6" t="s">
        <v>283</v>
      </c>
      <c r="Y6" t="s">
        <v>259</v>
      </c>
      <c r="Z6">
        <v>396</v>
      </c>
      <c r="AD6">
        <v>460</v>
      </c>
      <c r="AF6">
        <f>COUNTIF($R:$R,1)+COUNTIF($R:$R,2)</f>
        <v>255</v>
      </c>
      <c r="AI6" t="s">
        <v>210</v>
      </c>
      <c r="AJ6">
        <f>COUNTIF($P:$P,4)</f>
        <v>2</v>
      </c>
      <c r="AK6">
        <f>(AJ6/AJ7)*100</f>
        <v>7.5700227100681305E-2</v>
      </c>
      <c r="AL6">
        <f>(2/200)</f>
        <v>0.01</v>
      </c>
      <c r="AN6">
        <v>96</v>
      </c>
      <c r="AO6">
        <v>98</v>
      </c>
      <c r="AP6">
        <v>105</v>
      </c>
      <c r="AQ6">
        <v>106</v>
      </c>
      <c r="AR6">
        <v>383</v>
      </c>
      <c r="AT6">
        <f>(($AO$7-$AN$7)/($AN$8-$AN$7))</f>
        <v>0.11764705882352941</v>
      </c>
      <c r="AU6">
        <f>(($AP$6-$AN$6)/($AN$7-$AN$6))</f>
        <v>0.36</v>
      </c>
      <c r="AV6">
        <f>(($AQ$6-$AN$6)/($AN$7-$AN$6))</f>
        <v>0.4</v>
      </c>
      <c r="AW6">
        <f>(($AN$6-$AO$5)/($AO$6-$AO$5))</f>
        <v>0.9</v>
      </c>
      <c r="AX6">
        <f>(($AP$6-$AO$6)/($AO$7-$AO$6))</f>
        <v>0.28000000000000003</v>
      </c>
      <c r="AY6">
        <f>(($AQ$6-$AO$6)/($AO$7-$AO$6))</f>
        <v>0.32</v>
      </c>
      <c r="AZ6">
        <f>(($AN$7-$AP$6)/($AP$7-$AP$6))</f>
        <v>0.64</v>
      </c>
      <c r="BA6">
        <f>(($AO$7-$AP$6)/($AP$7-$AP$6))</f>
        <v>0.72</v>
      </c>
      <c r="BB6">
        <f>(($AQ$7-$AP$7)/($AP$8-$AP$7))</f>
        <v>0</v>
      </c>
      <c r="BC6">
        <f>(($AN$7-$AQ$6)/($AQ$7-$AQ$6))</f>
        <v>0.625</v>
      </c>
      <c r="BD6">
        <f>(($AO$7-$AQ$6)/($AQ$7-$AQ$6))</f>
        <v>0.70833333333333337</v>
      </c>
      <c r="BE6">
        <f>(($AP$6-$AQ$5)/($AQ$6-$AQ$5))</f>
        <v>0.94736842105263153</v>
      </c>
      <c r="BG6">
        <v>3</v>
      </c>
      <c r="BH6">
        <v>21</v>
      </c>
      <c r="BI6">
        <f>($BH$10-$BH$7)/200</f>
        <v>7.0000000000000007E-2</v>
      </c>
      <c r="BJ6">
        <f>($BH$171-$BH$140)/200</f>
        <v>0.76500000000000001</v>
      </c>
      <c r="BQ6">
        <f>(($AO$7-$AN$7)/($AN$8-$AN$7))</f>
        <v>0.11764705882352941</v>
      </c>
      <c r="BR6">
        <f>(($AP$6-$AN$6)/($AN$7-$AN$6))</f>
        <v>0.36</v>
      </c>
      <c r="BS6">
        <f>(($AQ$6-$AN$6)/($AN$7-$AN$6))</f>
        <v>0.4</v>
      </c>
      <c r="BT6">
        <f>1-(($AN$6-$AO$5)/($AO$6-$AO$5))</f>
        <v>9.9999999999999978E-2</v>
      </c>
      <c r="BU6">
        <f>(($AP$6-$AO$6)/($AO$7-$AO$6))</f>
        <v>0.28000000000000003</v>
      </c>
      <c r="BV6">
        <f>(($AQ$6-$AO$6)/($AO$7-$AO$6))</f>
        <v>0.32</v>
      </c>
      <c r="BW6">
        <f>1-(($AN$7-$AP$6)/($AP$7-$AP$6))</f>
        <v>0.36</v>
      </c>
      <c r="BX6">
        <f>1-(($AO$7-$AP$6)/($AP$7-$AP$6))</f>
        <v>0.28000000000000003</v>
      </c>
      <c r="BY6">
        <f>(($AQ$7-$AP$7)/($AP$8-$AP$7))</f>
        <v>0</v>
      </c>
      <c r="BZ6">
        <f>1-(($AN$7-$AQ$6)/($AQ$7-$AQ$6))</f>
        <v>0.375</v>
      </c>
      <c r="CA6">
        <f>1-(($AO$7-$AQ$6)/($AQ$7-$AQ$6))</f>
        <v>0.29166666666666663</v>
      </c>
      <c r="CB6">
        <f>1-(($AP$6-$AQ$5)/($AQ$6-$AQ$5))</f>
        <v>5.2631578947368474E-2</v>
      </c>
    </row>
    <row r="7" spans="1:80" x14ac:dyDescent="0.25">
      <c r="A7">
        <v>6</v>
      </c>
      <c r="D7">
        <v>242.50399899999999</v>
      </c>
      <c r="E7" s="2">
        <v>2</v>
      </c>
      <c r="P7">
        <v>1</v>
      </c>
      <c r="Q7" t="str">
        <f t="shared" si="0"/>
        <v>2</v>
      </c>
      <c r="R7">
        <v>2</v>
      </c>
      <c r="T7" t="s">
        <v>292</v>
      </c>
      <c r="U7">
        <v>0</v>
      </c>
      <c r="V7">
        <f t="shared" si="1"/>
        <v>0</v>
      </c>
      <c r="X7" t="s">
        <v>283</v>
      </c>
      <c r="Y7" t="s">
        <v>260</v>
      </c>
      <c r="AB7" t="s">
        <v>283</v>
      </c>
      <c r="AC7" t="str">
        <f>CONCATENATE($R7,$R8,$R9,$R10)</f>
        <v>2143</v>
      </c>
      <c r="AF7" t="s">
        <v>251</v>
      </c>
      <c r="AI7" t="s">
        <v>211</v>
      </c>
      <c r="AJ7">
        <f>COUNT($P:$P)</f>
        <v>2642</v>
      </c>
      <c r="AN7">
        <v>121</v>
      </c>
      <c r="AO7">
        <v>123</v>
      </c>
      <c r="AP7">
        <v>130</v>
      </c>
      <c r="AQ7">
        <v>130</v>
      </c>
      <c r="AR7">
        <v>560</v>
      </c>
      <c r="AT7">
        <f>(($AO$8-$AN$8)/($AN$9-$AN$8))</f>
        <v>0.26315789473684209</v>
      </c>
      <c r="AU7">
        <f>(($AP$7-$AN$7)/($AN$8-$AN$7))</f>
        <v>0.52941176470588236</v>
      </c>
      <c r="AV7">
        <f>(($AQ$7-$AN$7)/($AN$8-$AN$7))</f>
        <v>0.52941176470588236</v>
      </c>
      <c r="AW7">
        <f>(($AN$7-$AO$6)/($AO$7-$AO$6))</f>
        <v>0.92</v>
      </c>
      <c r="AX7">
        <f>(($AP$7-$AO$7)/($AO$8-$AO$7))</f>
        <v>0.35</v>
      </c>
      <c r="AY7">
        <f>(($AQ$7-$AO$7)/($AO$8-$AO$7))</f>
        <v>0.35</v>
      </c>
      <c r="AZ7">
        <f>(($AN$8-$AP$7)/($AP$8-$AP$7))</f>
        <v>0.44444444444444442</v>
      </c>
      <c r="BA7">
        <f>(($AO$8-$AP$7)/($AP$8-$AP$7))</f>
        <v>0.72222222222222221</v>
      </c>
      <c r="BB7">
        <f>(($AQ$8-$AP$8)/($AP$9-$AP$8))</f>
        <v>9.0909090909090912E-2</v>
      </c>
      <c r="BC7">
        <f>(($AN$8-$AQ$7)/($AQ$8-$AQ$7))</f>
        <v>0.4</v>
      </c>
      <c r="BD7">
        <f>(($AO$8-$AQ$7)/($AQ$8-$AQ$7))</f>
        <v>0.65</v>
      </c>
      <c r="BE7">
        <f>(($AP$7-$AQ$7)/($AQ$8-$AQ$7))</f>
        <v>0</v>
      </c>
      <c r="BG7">
        <v>2</v>
      </c>
      <c r="BH7">
        <v>30</v>
      </c>
      <c r="BI7">
        <f>($BH$11-$BH$8)/200</f>
        <v>8.5000000000000006E-2</v>
      </c>
      <c r="BJ7">
        <f>($BH$202-$BH$172)/200</f>
        <v>0.72</v>
      </c>
      <c r="BQ7">
        <f>(($AO$8-$AN$8)/($AN$9-$AN$8))</f>
        <v>0.26315789473684209</v>
      </c>
      <c r="BR7">
        <f>1-(($AP$7-$AN$7)/($AN$8-$AN$7))</f>
        <v>0.47058823529411764</v>
      </c>
      <c r="BS7">
        <f>1-(($AQ$7-$AN$7)/($AN$8-$AN$7))</f>
        <v>0.47058823529411764</v>
      </c>
      <c r="BT7">
        <f>1-(($AN$7-$AO$6)/($AO$7-$AO$6))</f>
        <v>7.999999999999996E-2</v>
      </c>
      <c r="BU7">
        <f>(($AP$7-$AO$7)/($AO$8-$AO$7))</f>
        <v>0.35</v>
      </c>
      <c r="BV7">
        <f>(($AQ$7-$AO$7)/($AO$8-$AO$7))</f>
        <v>0.35</v>
      </c>
      <c r="BW7">
        <f>(($AN$8-$AP$7)/($AP$8-$AP$7))</f>
        <v>0.44444444444444442</v>
      </c>
      <c r="BX7">
        <f>1-(($AO$8-$AP$7)/($AP$8-$AP$7))</f>
        <v>0.27777777777777779</v>
      </c>
      <c r="BY7">
        <f>(($AQ$8-$AP$8)/($AP$9-$AP$8))</f>
        <v>9.0909090909090912E-2</v>
      </c>
      <c r="BZ7">
        <f>(($AN$8-$AQ$7)/($AQ$8-$AQ$7))</f>
        <v>0.4</v>
      </c>
      <c r="CA7">
        <f>1-(($AO$8-$AQ$7)/($AQ$8-$AQ$7))</f>
        <v>0.35</v>
      </c>
      <c r="CB7">
        <f>(($AP$7-$AQ$7)/($AQ$8-$AQ$7))</f>
        <v>0</v>
      </c>
    </row>
    <row r="8" spans="1:80" x14ac:dyDescent="0.25">
      <c r="A8">
        <v>7</v>
      </c>
      <c r="D8">
        <v>242.500426</v>
      </c>
      <c r="E8" s="2">
        <v>2</v>
      </c>
      <c r="P8">
        <v>1</v>
      </c>
      <c r="Q8" t="str">
        <f t="shared" si="0"/>
        <v>2</v>
      </c>
      <c r="R8">
        <v>1</v>
      </c>
      <c r="T8" t="s">
        <v>293</v>
      </c>
      <c r="U8">
        <v>130</v>
      </c>
      <c r="V8">
        <f t="shared" si="1"/>
        <v>29.478458049886619</v>
      </c>
      <c r="X8" t="s">
        <v>283</v>
      </c>
      <c r="Y8" t="s">
        <v>261</v>
      </c>
      <c r="AF8">
        <f>COUNTIF($R:$R,3)+COUNTIF($R:$R,4)</f>
        <v>237</v>
      </c>
      <c r="AN8">
        <v>138</v>
      </c>
      <c r="AO8">
        <v>143</v>
      </c>
      <c r="AP8">
        <v>148</v>
      </c>
      <c r="AQ8">
        <v>150</v>
      </c>
      <c r="AR8">
        <v>562</v>
      </c>
      <c r="AT8">
        <f>(($AO$9-$AN$9)/($AN$10-$AN$9))</f>
        <v>0.2857142857142857</v>
      </c>
      <c r="AU8">
        <f>(($AP$8-$AN$8)/($AN$9-$AN$8))</f>
        <v>0.52631578947368418</v>
      </c>
      <c r="AV8">
        <f>(($AQ$8-$AN$8)/($AN$9-$AN$8))</f>
        <v>0.63157894736842102</v>
      </c>
      <c r="AW8">
        <f>(($AN$8-$AO$7)/($AO$8-$AO$7))</f>
        <v>0.75</v>
      </c>
      <c r="AX8">
        <f>(($AP$8-$AO$8)/($AO$9-$AO$8))</f>
        <v>0.25</v>
      </c>
      <c r="AY8">
        <f>(($AQ$8-$AO$8)/($AO$9-$AO$8))</f>
        <v>0.35</v>
      </c>
      <c r="AZ8">
        <f>(($AN$9-$AP$8)/($AP$9-$AP$8))</f>
        <v>0.40909090909090912</v>
      </c>
      <c r="BA8">
        <f>(($AO$9-$AP$8)/($AP$9-$AP$8))</f>
        <v>0.68181818181818177</v>
      </c>
      <c r="BC8">
        <f>(($AN$9-$AQ$8)/($AQ$9-$AQ$8))</f>
        <v>0.33333333333333331</v>
      </c>
      <c r="BD8">
        <f>(($AO$9-$AQ$8)/($AQ$9-$AQ$8))</f>
        <v>0.61904761904761907</v>
      </c>
      <c r="BE8">
        <f>(($AP$8-$AQ$7)/($AQ$8-$AQ$7))</f>
        <v>0.9</v>
      </c>
      <c r="BG8">
        <v>1</v>
      </c>
      <c r="BH8">
        <v>37</v>
      </c>
      <c r="BI8">
        <f>($BH$12-$BH$9)/200</f>
        <v>8.5000000000000006E-2</v>
      </c>
      <c r="BJ8">
        <f>($BH$226-$BH$203)/200</f>
        <v>0.6</v>
      </c>
      <c r="BQ8">
        <f>(($AO$9-$AN$9)/($AN$10-$AN$9))</f>
        <v>0.2857142857142857</v>
      </c>
      <c r="BR8">
        <f>1-(($AP$8-$AN$8)/($AN$9-$AN$8))</f>
        <v>0.47368421052631582</v>
      </c>
      <c r="BS8">
        <f>1-(($AQ$8-$AN$8)/($AN$9-$AN$8))</f>
        <v>0.36842105263157898</v>
      </c>
      <c r="BT8">
        <f>1-(($AN$8-$AO$7)/($AO$8-$AO$7))</f>
        <v>0.25</v>
      </c>
      <c r="BU8">
        <f>(($AP$8-$AO$8)/($AO$9-$AO$8))</f>
        <v>0.25</v>
      </c>
      <c r="BV8">
        <f>(($AQ$8-$AO$8)/($AO$9-$AO$8))</f>
        <v>0.35</v>
      </c>
      <c r="BW8">
        <f>(($AN$9-$AP$8)/($AP$9-$AP$8))</f>
        <v>0.40909090909090912</v>
      </c>
      <c r="BX8">
        <f>1-(($AO$9-$AP$8)/($AP$9-$AP$8))</f>
        <v>0.31818181818181823</v>
      </c>
      <c r="BZ8">
        <f>(($AN$9-$AQ$8)/($AQ$9-$AQ$8))</f>
        <v>0.33333333333333331</v>
      </c>
      <c r="CA8">
        <f>1-(($AO$9-$AQ$8)/($AQ$9-$AQ$8))</f>
        <v>0.38095238095238093</v>
      </c>
      <c r="CB8">
        <f>1-(($AP$8-$AQ$7)/($AQ$8-$AQ$7))</f>
        <v>9.9999999999999978E-2</v>
      </c>
    </row>
    <row r="9" spans="1:80" x14ac:dyDescent="0.25">
      <c r="A9">
        <v>8</v>
      </c>
      <c r="D9">
        <v>242.49078600000001</v>
      </c>
      <c r="E9" s="2">
        <v>2</v>
      </c>
      <c r="P9">
        <v>1</v>
      </c>
      <c r="Q9" t="str">
        <f t="shared" si="0"/>
        <v>2</v>
      </c>
      <c r="R9">
        <v>4</v>
      </c>
      <c r="T9" t="s">
        <v>284</v>
      </c>
      <c r="U9">
        <v>45</v>
      </c>
      <c r="V9">
        <f t="shared" si="1"/>
        <v>10.204081632653061</v>
      </c>
      <c r="X9" t="s">
        <v>284</v>
      </c>
      <c r="Y9" t="s">
        <v>263</v>
      </c>
      <c r="AF9" t="s">
        <v>252</v>
      </c>
      <c r="AN9">
        <v>157</v>
      </c>
      <c r="AO9">
        <v>163</v>
      </c>
      <c r="AP9">
        <v>170</v>
      </c>
      <c r="AQ9">
        <v>171</v>
      </c>
      <c r="AR9">
        <v>719</v>
      </c>
      <c r="AU9">
        <f>(($AP$9-$AN$9)/($AN$10-$AN$9))</f>
        <v>0.61904761904761907</v>
      </c>
      <c r="AV9">
        <f>(($AQ$9-$AN$9)/($AN$10-$AN$9))</f>
        <v>0.66666666666666663</v>
      </c>
      <c r="AW9">
        <f>(($AN$9-$AO$8)/($AO$9-$AO$8))</f>
        <v>0.7</v>
      </c>
      <c r="AX9">
        <f>(($AP$9-$AO$9)/($AO$10-$AO$9))</f>
        <v>0.35</v>
      </c>
      <c r="AY9">
        <f>(($AQ$9-$AO$9)/($AO$10-$AO$9))</f>
        <v>0.4</v>
      </c>
      <c r="BE9">
        <f>(($AP$9-$AQ$8)/($AQ$9-$AQ$8))</f>
        <v>0.95238095238095233</v>
      </c>
      <c r="BG9">
        <v>4</v>
      </c>
      <c r="BH9">
        <v>42</v>
      </c>
      <c r="BI9">
        <f>($BH$13-$BH$10)/200</f>
        <v>0.1</v>
      </c>
      <c r="BJ9">
        <f>($BH$254-$BH$227)/200</f>
        <v>0.72</v>
      </c>
      <c r="BR9">
        <f>1-(($AP$9-$AN$9)/($AN$10-$AN$9))</f>
        <v>0.38095238095238093</v>
      </c>
      <c r="BS9">
        <f>1-(($AQ$9-$AN$9)/($AN$10-$AN$9))</f>
        <v>0.33333333333333337</v>
      </c>
      <c r="BT9">
        <f>1-(($AN$9-$AO$8)/($AO$9-$AO$8))</f>
        <v>0.30000000000000004</v>
      </c>
      <c r="BU9">
        <f>(($AP$9-$AO$9)/($AO$10-$AO$9))</f>
        <v>0.35</v>
      </c>
      <c r="BV9">
        <f>(($AQ$9-$AO$9)/($AO$10-$AO$9))</f>
        <v>0.4</v>
      </c>
      <c r="CB9">
        <f>1-(($AP$9-$AQ$8)/($AQ$9-$AQ$8))</f>
        <v>4.7619047619047672E-2</v>
      </c>
    </row>
    <row r="10" spans="1:80" x14ac:dyDescent="0.25">
      <c r="A10">
        <v>9</v>
      </c>
      <c r="D10">
        <v>242.47614199999998</v>
      </c>
      <c r="E10" s="2">
        <v>2</v>
      </c>
      <c r="P10">
        <v>1</v>
      </c>
      <c r="Q10" t="str">
        <f t="shared" si="0"/>
        <v>2</v>
      </c>
      <c r="R10">
        <v>3</v>
      </c>
      <c r="X10" t="s">
        <v>285</v>
      </c>
      <c r="Y10" t="s">
        <v>264</v>
      </c>
      <c r="AF10">
        <v>0</v>
      </c>
      <c r="AN10">
        <v>178</v>
      </c>
      <c r="AO10">
        <v>183</v>
      </c>
      <c r="AP10">
        <v>198</v>
      </c>
      <c r="AQ10">
        <v>204</v>
      </c>
      <c r="AR10">
        <v>721</v>
      </c>
      <c r="AW10">
        <f>(($AN$10-$AO$9)/($AO$10-$AO$9))</f>
        <v>0.75</v>
      </c>
      <c r="BG10">
        <v>3</v>
      </c>
      <c r="BH10">
        <v>44</v>
      </c>
      <c r="BI10">
        <f>($BH$14-$BH$11)/200</f>
        <v>0.05</v>
      </c>
      <c r="BJ10">
        <f>($BH$281-$BH$255)/200</f>
        <v>0.67500000000000004</v>
      </c>
      <c r="BT10">
        <f>1-(($AN$10-$AO$9)/($AO$10-$AO$9))</f>
        <v>0.25</v>
      </c>
    </row>
    <row r="11" spans="1:80" x14ac:dyDescent="0.25">
      <c r="A11">
        <v>10</v>
      </c>
      <c r="D11">
        <v>242.484408</v>
      </c>
      <c r="E11" s="2">
        <v>2</v>
      </c>
      <c r="P11">
        <v>1</v>
      </c>
      <c r="Q11" t="str">
        <f t="shared" si="0"/>
        <v>2</v>
      </c>
      <c r="R11">
        <v>2</v>
      </c>
      <c r="X11" t="s">
        <v>285</v>
      </c>
      <c r="Y11" t="s">
        <v>265</v>
      </c>
      <c r="AB11" t="s">
        <v>285</v>
      </c>
      <c r="AC11" t="str">
        <f>CONCATENATE($R11,$R12,$R13,$R14)</f>
        <v>2134</v>
      </c>
      <c r="AF11" t="s">
        <v>253</v>
      </c>
      <c r="AN11">
        <v>208</v>
      </c>
      <c r="AO11">
        <v>192</v>
      </c>
      <c r="AP11">
        <v>223</v>
      </c>
      <c r="AQ11">
        <v>227</v>
      </c>
      <c r="AR11">
        <v>874</v>
      </c>
      <c r="BG11">
        <v>2</v>
      </c>
      <c r="BH11">
        <v>54</v>
      </c>
      <c r="BI11">
        <f>($BH$15-$BH$12)/200</f>
        <v>9.5000000000000001E-2</v>
      </c>
      <c r="BJ11">
        <f>($BH$309-$BH$282)/200</f>
        <v>0.71</v>
      </c>
    </row>
    <row r="12" spans="1:80" x14ac:dyDescent="0.25">
      <c r="A12">
        <v>11</v>
      </c>
      <c r="D12">
        <v>242.50103999999999</v>
      </c>
      <c r="E12" s="2">
        <v>2</v>
      </c>
      <c r="P12">
        <v>1</v>
      </c>
      <c r="Q12" t="str">
        <f t="shared" si="0"/>
        <v>2</v>
      </c>
      <c r="R12">
        <v>1</v>
      </c>
      <c r="X12" t="s">
        <v>285</v>
      </c>
      <c r="Y12" t="s">
        <v>266</v>
      </c>
      <c r="AF12">
        <v>0</v>
      </c>
      <c r="AN12">
        <v>234</v>
      </c>
      <c r="AO12">
        <v>219</v>
      </c>
      <c r="AP12">
        <v>246</v>
      </c>
      <c r="AQ12">
        <v>248</v>
      </c>
      <c r="AR12">
        <v>876</v>
      </c>
      <c r="BG12">
        <v>1</v>
      </c>
      <c r="BH12">
        <v>59</v>
      </c>
      <c r="BI12">
        <f>($BH$16-$BH$13)/200</f>
        <v>7.4999999999999997E-2</v>
      </c>
      <c r="BJ12">
        <f>($BH$342-$BH$310)/200</f>
        <v>0.84499999999999997</v>
      </c>
    </row>
    <row r="13" spans="1:80" x14ac:dyDescent="0.25">
      <c r="A13">
        <v>12</v>
      </c>
      <c r="B13">
        <v>233.78134</v>
      </c>
      <c r="C13" s="3">
        <v>1</v>
      </c>
      <c r="D13">
        <v>242.530629</v>
      </c>
      <c r="E13" s="2">
        <v>2</v>
      </c>
      <c r="P13">
        <v>2</v>
      </c>
      <c r="Q13" t="str">
        <f t="shared" si="0"/>
        <v>12</v>
      </c>
      <c r="R13">
        <v>3</v>
      </c>
      <c r="X13" t="s">
        <v>285</v>
      </c>
      <c r="Y13" t="s">
        <v>267</v>
      </c>
      <c r="AF13" t="s">
        <v>254</v>
      </c>
      <c r="AN13">
        <v>260</v>
      </c>
      <c r="AO13">
        <v>242</v>
      </c>
      <c r="AP13">
        <v>270</v>
      </c>
      <c r="AQ13">
        <v>270</v>
      </c>
      <c r="AR13">
        <v>1020</v>
      </c>
      <c r="AT13">
        <f>(($AO$12-$AN$11)/($AN$12-$AN$11))</f>
        <v>0.42307692307692307</v>
      </c>
      <c r="AU13">
        <f>(($AP$11-$AN$11)/($AN$12-$AN$11))</f>
        <v>0.57692307692307687</v>
      </c>
      <c r="AV13">
        <f>(($AQ$11-$AN$11)/($AN$12-$AN$11))</f>
        <v>0.73076923076923073</v>
      </c>
      <c r="AW13">
        <f>(($AN$11-$AO$11)/($AO$12-$AO$11))</f>
        <v>0.59259259259259256</v>
      </c>
      <c r="AX13">
        <f>(($AP$10-$AO$11)/($AO$12-$AO$11))</f>
        <v>0.22222222222222221</v>
      </c>
      <c r="AY13">
        <f>(($AQ$10-$AO$11)/($AO$12-$AO$11))</f>
        <v>0.44444444444444442</v>
      </c>
      <c r="AZ13">
        <f>(($AN$11-$AP$10)/($AP$11-$AP$10))</f>
        <v>0.4</v>
      </c>
      <c r="BA13">
        <f>(($AO$12-$AP$10)/($AP$11-$AP$10))</f>
        <v>0.84</v>
      </c>
      <c r="BB13">
        <f>(($AQ$10-$AP$10)/($AP$11-$AP$10))</f>
        <v>0.24</v>
      </c>
      <c r="BC13">
        <f>(($AN$11-$AQ$10)/($AQ$11-$AQ$10))</f>
        <v>0.17391304347826086</v>
      </c>
      <c r="BD13">
        <f>(($AO$12-$AQ$10)/($AQ$11-$AQ$10))</f>
        <v>0.65217391304347827</v>
      </c>
      <c r="BE13">
        <f>(($AP$11-$AQ$10)/($AQ$11-$AQ$10))</f>
        <v>0.82608695652173914</v>
      </c>
      <c r="BG13">
        <v>3</v>
      </c>
      <c r="BH13">
        <v>64</v>
      </c>
      <c r="BI13">
        <f>($BH$17-$BH$14)/200</f>
        <v>0.115</v>
      </c>
      <c r="BJ13">
        <f>($BH$371-$BH$343)/200</f>
        <v>0.76</v>
      </c>
      <c r="BQ13">
        <f>(($AO$12-$AN$11)/($AN$12-$AN$11))</f>
        <v>0.42307692307692307</v>
      </c>
      <c r="BR13">
        <f>1-(($AP$11-$AN$11)/($AN$12-$AN$11))</f>
        <v>0.42307692307692313</v>
      </c>
      <c r="BS13">
        <f>1-(($AQ$11-$AN$11)/($AN$12-$AN$11))</f>
        <v>0.26923076923076927</v>
      </c>
      <c r="BT13">
        <f>1-(($AN$11-$AO$11)/($AO$12-$AO$11))</f>
        <v>0.40740740740740744</v>
      </c>
      <c r="BU13">
        <f>(($AP$10-$AO$11)/($AO$12-$AO$11))</f>
        <v>0.22222222222222221</v>
      </c>
      <c r="BV13">
        <f>(($AQ$10-$AO$11)/($AO$12-$AO$11))</f>
        <v>0.44444444444444442</v>
      </c>
      <c r="BW13">
        <f>(($AN$11-$AP$10)/($AP$11-$AP$10))</f>
        <v>0.4</v>
      </c>
      <c r="BX13">
        <f>1-(($AO$12-$AP$10)/($AP$11-$AP$10))</f>
        <v>0.16000000000000003</v>
      </c>
      <c r="BY13">
        <f>(($AQ$10-$AP$10)/($AP$11-$AP$10))</f>
        <v>0.24</v>
      </c>
      <c r="BZ13">
        <f>(($AN$11-$AQ$10)/($AQ$11-$AQ$10))</f>
        <v>0.17391304347826086</v>
      </c>
      <c r="CA13">
        <f>1-(($AO$12-$AQ$10)/($AQ$11-$AQ$10))</f>
        <v>0.34782608695652173</v>
      </c>
      <c r="CB13">
        <f>1-(($AP$11-$AQ$10)/($AQ$11-$AQ$10))</f>
        <v>0.17391304347826086</v>
      </c>
    </row>
    <row r="14" spans="1:80" x14ac:dyDescent="0.25">
      <c r="A14">
        <v>13</v>
      </c>
      <c r="B14">
        <v>233.783942</v>
      </c>
      <c r="C14" s="3">
        <v>1</v>
      </c>
      <c r="D14">
        <v>242.546344</v>
      </c>
      <c r="E14" s="2">
        <v>2</v>
      </c>
      <c r="P14">
        <v>2</v>
      </c>
      <c r="Q14" t="str">
        <f t="shared" si="0"/>
        <v>12</v>
      </c>
      <c r="R14">
        <v>4</v>
      </c>
      <c r="X14" t="s">
        <v>285</v>
      </c>
      <c r="Y14" t="s">
        <v>264</v>
      </c>
      <c r="AF14">
        <v>0</v>
      </c>
      <c r="AN14">
        <v>282</v>
      </c>
      <c r="AO14">
        <v>263</v>
      </c>
      <c r="AP14">
        <v>292</v>
      </c>
      <c r="AQ14">
        <v>293</v>
      </c>
      <c r="AR14">
        <v>1022</v>
      </c>
      <c r="AT14">
        <f>(($AO$13-$AN$12)/($AN$13-$AN$12))</f>
        <v>0.30769230769230771</v>
      </c>
      <c r="AU14">
        <f>(($AP$12-$AN$12)/($AN$13-$AN$12))</f>
        <v>0.46153846153846156</v>
      </c>
      <c r="AV14">
        <f>(($AQ$12-$AN$12)/($AN$13-$AN$12))</f>
        <v>0.53846153846153844</v>
      </c>
      <c r="AW14">
        <f>(($AN$12-$AO$12)/($AO$13-$AO$12))</f>
        <v>0.65217391304347827</v>
      </c>
      <c r="AX14">
        <f>(($AP$11-$AO$12)/($AO$13-$AO$12))</f>
        <v>0.17391304347826086</v>
      </c>
      <c r="AY14">
        <f>(($AQ$11-$AO$12)/($AO$13-$AO$12))</f>
        <v>0.34782608695652173</v>
      </c>
      <c r="AZ14">
        <f>(($AN$12-$AP$11)/($AP$12-$AP$11))</f>
        <v>0.47826086956521741</v>
      </c>
      <c r="BA14">
        <f>(($AO$13-$AP$11)/($AP$12-$AP$11))</f>
        <v>0.82608695652173914</v>
      </c>
      <c r="BB14">
        <f>(($AQ$11-$AP$11)/($AP$12-$AP$11))</f>
        <v>0.17391304347826086</v>
      </c>
      <c r="BC14">
        <f>(($AN$12-$AQ$11)/($AQ$12-$AQ$11))</f>
        <v>0.33333333333333331</v>
      </c>
      <c r="BD14">
        <f>(($AO$13-$AQ$11)/($AQ$12-$AQ$11))</f>
        <v>0.7142857142857143</v>
      </c>
      <c r="BE14">
        <f>(($AP$12-$AQ$11)/($AQ$12-$AQ$11))</f>
        <v>0.90476190476190477</v>
      </c>
      <c r="BG14">
        <v>4</v>
      </c>
      <c r="BH14">
        <v>64</v>
      </c>
      <c r="BI14">
        <f>($BH$18-$BH$15)/200</f>
        <v>4.4999999999999998E-2</v>
      </c>
      <c r="BJ14">
        <f>($BH$400-$BH$372)/200</f>
        <v>0.7</v>
      </c>
      <c r="BQ14">
        <f>(($AO$13-$AN$12)/($AN$13-$AN$12))</f>
        <v>0.30769230769230771</v>
      </c>
      <c r="BR14">
        <f>(($AP$12-$AN$12)/($AN$13-$AN$12))</f>
        <v>0.46153846153846156</v>
      </c>
      <c r="BS14">
        <f>1-(($AQ$12-$AN$12)/($AN$13-$AN$12))</f>
        <v>0.46153846153846156</v>
      </c>
      <c r="BT14">
        <f>1-(($AN$12-$AO$12)/($AO$13-$AO$12))</f>
        <v>0.34782608695652173</v>
      </c>
      <c r="BU14">
        <f>(($AP$11-$AO$12)/($AO$13-$AO$12))</f>
        <v>0.17391304347826086</v>
      </c>
      <c r="BV14">
        <f>(($AQ$11-$AO$12)/($AO$13-$AO$12))</f>
        <v>0.34782608695652173</v>
      </c>
      <c r="BW14">
        <f>(($AN$12-$AP$11)/($AP$12-$AP$11))</f>
        <v>0.47826086956521741</v>
      </c>
      <c r="BX14">
        <f>1-(($AO$13-$AP$11)/($AP$12-$AP$11))</f>
        <v>0.17391304347826086</v>
      </c>
      <c r="BY14">
        <f>(($AQ$11-$AP$11)/($AP$12-$AP$11))</f>
        <v>0.17391304347826086</v>
      </c>
      <c r="BZ14">
        <f>(($AN$12-$AQ$11)/($AQ$12-$AQ$11))</f>
        <v>0.33333333333333331</v>
      </c>
      <c r="CA14">
        <f>1-(($AO$13-$AQ$11)/($AQ$12-$AQ$11))</f>
        <v>0.2857142857142857</v>
      </c>
      <c r="CB14">
        <f>1-(($AP$12-$AQ$11)/($AQ$12-$AQ$11))</f>
        <v>9.5238095238095233E-2</v>
      </c>
    </row>
    <row r="15" spans="1:80" x14ac:dyDescent="0.25">
      <c r="A15">
        <v>14</v>
      </c>
      <c r="B15">
        <v>233.729457</v>
      </c>
      <c r="C15" s="3">
        <v>1</v>
      </c>
      <c r="P15">
        <v>1</v>
      </c>
      <c r="Q15" t="str">
        <f t="shared" si="0"/>
        <v>1</v>
      </c>
      <c r="R15">
        <v>2</v>
      </c>
      <c r="X15" t="s">
        <v>284</v>
      </c>
      <c r="Y15" t="s">
        <v>268</v>
      </c>
      <c r="AB15" t="s">
        <v>285</v>
      </c>
      <c r="AC15" t="str">
        <f>CONCATENATE($R15,$R16,$R17,$R18)</f>
        <v>2134</v>
      </c>
      <c r="AF15" t="s">
        <v>255</v>
      </c>
      <c r="AN15">
        <v>303</v>
      </c>
      <c r="AO15">
        <v>285</v>
      </c>
      <c r="AP15">
        <v>315</v>
      </c>
      <c r="AQ15">
        <v>315</v>
      </c>
      <c r="AR15">
        <v>1142</v>
      </c>
      <c r="AT15">
        <f>(($AO$14-$AN$13)/($AN$14-$AN$13))</f>
        <v>0.13636363636363635</v>
      </c>
      <c r="AU15">
        <f>(($AP$13-$AN$13)/($AN$14-$AN$13))</f>
        <v>0.45454545454545453</v>
      </c>
      <c r="AV15">
        <f>(($AQ$13-$AN$13)/($AN$14-$AN$13))</f>
        <v>0.45454545454545453</v>
      </c>
      <c r="AW15">
        <f>(($AN$13-$AO$13)/($AO$14-$AO$13))</f>
        <v>0.8571428571428571</v>
      </c>
      <c r="AX15">
        <f>(($AP$12-$AO$13)/($AO$14-$AO$13))</f>
        <v>0.19047619047619047</v>
      </c>
      <c r="AY15">
        <f>(($AQ$12-$AO$13)/($AO$14-$AO$13))</f>
        <v>0.2857142857142857</v>
      </c>
      <c r="AZ15">
        <f>(($AN$13-$AP$12)/($AP$13-$AP$12))</f>
        <v>0.58333333333333337</v>
      </c>
      <c r="BA15">
        <f>(($AO$14-$AP$12)/($AP$13-$AP$12))</f>
        <v>0.70833333333333337</v>
      </c>
      <c r="BB15">
        <f>(($AQ$12-$AP$12)/($AP$13-$AP$12))</f>
        <v>8.3333333333333329E-2</v>
      </c>
      <c r="BC15">
        <f>(($AN$13-$AQ$12)/($AQ$13-$AQ$12))</f>
        <v>0.54545454545454541</v>
      </c>
      <c r="BD15">
        <f>(($AO$14-$AQ$12)/($AQ$13-$AQ$12))</f>
        <v>0.68181818181818177</v>
      </c>
      <c r="BE15">
        <f>(($AP$13-$AQ$13)/($AQ$14-$AQ$13))</f>
        <v>0</v>
      </c>
      <c r="BG15">
        <v>2</v>
      </c>
      <c r="BH15">
        <v>78</v>
      </c>
      <c r="BI15">
        <f>($BH$19-$BH$16)/200</f>
        <v>8.5000000000000006E-2</v>
      </c>
      <c r="BJ15">
        <f>($BH$432-$BH$401)/200</f>
        <v>0.86</v>
      </c>
      <c r="BQ15">
        <f>(($AO$14-$AN$13)/($AN$14-$AN$13))</f>
        <v>0.13636363636363635</v>
      </c>
      <c r="BR15">
        <f>(($AP$13-$AN$13)/($AN$14-$AN$13))</f>
        <v>0.45454545454545453</v>
      </c>
      <c r="BS15">
        <f>(($AQ$13-$AN$13)/($AN$14-$AN$13))</f>
        <v>0.45454545454545453</v>
      </c>
      <c r="BT15">
        <f>1-(($AN$13-$AO$13)/($AO$14-$AO$13))</f>
        <v>0.1428571428571429</v>
      </c>
      <c r="BU15">
        <f>(($AP$12-$AO$13)/($AO$14-$AO$13))</f>
        <v>0.19047619047619047</v>
      </c>
      <c r="BV15">
        <f>(($AQ$12-$AO$13)/($AO$14-$AO$13))</f>
        <v>0.2857142857142857</v>
      </c>
      <c r="BW15">
        <f>1-(($AN$13-$AP$12)/($AP$13-$AP$12))</f>
        <v>0.41666666666666663</v>
      </c>
      <c r="BX15">
        <f>1-(($AO$14-$AP$12)/($AP$13-$AP$12))</f>
        <v>0.29166666666666663</v>
      </c>
      <c r="BY15">
        <f>(($AQ$12-$AP$12)/($AP$13-$AP$12))</f>
        <v>8.3333333333333329E-2</v>
      </c>
      <c r="BZ15">
        <f>1-(($AN$13-$AQ$12)/($AQ$13-$AQ$12))</f>
        <v>0.45454545454545459</v>
      </c>
      <c r="CA15">
        <f>1-(($AO$14-$AQ$12)/($AQ$13-$AQ$12))</f>
        <v>0.31818181818181823</v>
      </c>
      <c r="CB15">
        <f>(($AP$13-$AQ$13)/($AQ$14-$AQ$13))</f>
        <v>0</v>
      </c>
    </row>
    <row r="16" spans="1:80" x14ac:dyDescent="0.25">
      <c r="A16">
        <v>15</v>
      </c>
      <c r="B16">
        <v>233.756495</v>
      </c>
      <c r="C16" s="3">
        <v>1</v>
      </c>
      <c r="P16">
        <v>1</v>
      </c>
      <c r="Q16" t="str">
        <f t="shared" si="0"/>
        <v>1</v>
      </c>
      <c r="R16">
        <v>1</v>
      </c>
      <c r="X16" t="s">
        <v>286</v>
      </c>
      <c r="Y16" t="s">
        <v>269</v>
      </c>
      <c r="AF16">
        <v>0</v>
      </c>
      <c r="AN16">
        <v>323</v>
      </c>
      <c r="AO16">
        <v>307</v>
      </c>
      <c r="AP16">
        <v>334</v>
      </c>
      <c r="AQ16">
        <v>335</v>
      </c>
      <c r="AR16">
        <v>1144</v>
      </c>
      <c r="AT16">
        <f>(($AO$15-$AN$14)/($AN$15-$AN$14))</f>
        <v>0.14285714285714285</v>
      </c>
      <c r="AU16">
        <f>(($AP$14-$AN$14)/($AN$15-$AN$14))</f>
        <v>0.47619047619047616</v>
      </c>
      <c r="AV16">
        <f>(($AQ$14-$AN$14)/($AN$15-$AN$14))</f>
        <v>0.52380952380952384</v>
      </c>
      <c r="AW16">
        <f>(($AN$14-$AO$14)/($AO$15-$AO$14))</f>
        <v>0.86363636363636365</v>
      </c>
      <c r="AX16">
        <f>(($AP$13-$AO$14)/($AO$15-$AO$14))</f>
        <v>0.31818181818181818</v>
      </c>
      <c r="AY16">
        <f>(($AQ$13-$AO$14)/($AO$15-$AO$14))</f>
        <v>0.31818181818181818</v>
      </c>
      <c r="AZ16">
        <f>(($AN$14-$AP$13)/($AP$14-$AP$13))</f>
        <v>0.54545454545454541</v>
      </c>
      <c r="BA16">
        <f>(($AO$15-$AP$13)/($AP$14-$AP$13))</f>
        <v>0.68181818181818177</v>
      </c>
      <c r="BB16">
        <f>(($AQ$13-$AP$13)/($AP$14-$AP$13))</f>
        <v>0</v>
      </c>
      <c r="BC16">
        <f>(($AN$14-$AQ$13)/($AQ$14-$AQ$13))</f>
        <v>0.52173913043478259</v>
      </c>
      <c r="BD16">
        <f>(($AO$15-$AQ$13)/($AQ$14-$AQ$13))</f>
        <v>0.65217391304347827</v>
      </c>
      <c r="BE16">
        <f>(($AP$14-$AQ$13)/($AQ$14-$AQ$13))</f>
        <v>0.95652173913043481</v>
      </c>
      <c r="BG16">
        <v>1</v>
      </c>
      <c r="BH16">
        <v>79</v>
      </c>
      <c r="BI16">
        <f>($BH$20-$BH$17)/200</f>
        <v>5.5E-2</v>
      </c>
      <c r="BJ16">
        <f>($BH$460-$BH$433)/200</f>
        <v>0.70499999999999996</v>
      </c>
      <c r="BQ16">
        <f>(($AO$15-$AN$14)/($AN$15-$AN$14))</f>
        <v>0.14285714285714285</v>
      </c>
      <c r="BR16">
        <f>(($AP$14-$AN$14)/($AN$15-$AN$14))</f>
        <v>0.47619047619047616</v>
      </c>
      <c r="BS16">
        <f>1-(($AQ$14-$AN$14)/($AN$15-$AN$14))</f>
        <v>0.47619047619047616</v>
      </c>
      <c r="BT16">
        <f>1-(($AN$14-$AO$14)/($AO$15-$AO$14))</f>
        <v>0.13636363636363635</v>
      </c>
      <c r="BU16">
        <f>(($AP$13-$AO$14)/($AO$15-$AO$14))</f>
        <v>0.31818181818181818</v>
      </c>
      <c r="BV16">
        <f>(($AQ$13-$AO$14)/($AO$15-$AO$14))</f>
        <v>0.31818181818181818</v>
      </c>
      <c r="BW16">
        <f>1-(($AN$14-$AP$13)/($AP$14-$AP$13))</f>
        <v>0.45454545454545459</v>
      </c>
      <c r="BX16">
        <f>1-(($AO$15-$AP$13)/($AP$14-$AP$13))</f>
        <v>0.31818181818181823</v>
      </c>
      <c r="BY16">
        <f>(($AQ$13-$AP$13)/($AP$14-$AP$13))</f>
        <v>0</v>
      </c>
      <c r="BZ16">
        <f>1-(($AN$14-$AQ$13)/($AQ$14-$AQ$13))</f>
        <v>0.47826086956521741</v>
      </c>
      <c r="CA16">
        <f>1-(($AO$15-$AQ$13)/($AQ$14-$AQ$13))</f>
        <v>0.34782608695652173</v>
      </c>
      <c r="CB16">
        <f>1-(($AP$14-$AQ$13)/($AQ$14-$AQ$13))</f>
        <v>4.3478260869565188E-2</v>
      </c>
    </row>
    <row r="17" spans="1:80" x14ac:dyDescent="0.25">
      <c r="A17">
        <v>16</v>
      </c>
      <c r="B17">
        <v>233.75052499999998</v>
      </c>
      <c r="C17" s="3">
        <v>1</v>
      </c>
      <c r="P17">
        <v>1</v>
      </c>
      <c r="Q17" t="str">
        <f t="shared" si="0"/>
        <v>1</v>
      </c>
      <c r="R17">
        <v>3</v>
      </c>
      <c r="X17" t="s">
        <v>286</v>
      </c>
      <c r="Y17" t="s">
        <v>270</v>
      </c>
      <c r="AF17" t="s">
        <v>256</v>
      </c>
      <c r="AN17">
        <v>349</v>
      </c>
      <c r="AO17">
        <v>328</v>
      </c>
      <c r="AP17">
        <v>359</v>
      </c>
      <c r="AQ17">
        <v>359</v>
      </c>
      <c r="AR17">
        <v>1288</v>
      </c>
      <c r="AT17">
        <f>(($AO$16-$AN$15)/($AN$16-$AN$15))</f>
        <v>0.2</v>
      </c>
      <c r="AU17">
        <f>(($AP$15-$AN$15)/($AN$16-$AN$15))</f>
        <v>0.6</v>
      </c>
      <c r="AV17">
        <f>(($AQ$15-$AN$15)/($AN$16-$AN$15))</f>
        <v>0.6</v>
      </c>
      <c r="AW17">
        <f>(($AN$15-$AO$15)/($AO$16-$AO$15))</f>
        <v>0.81818181818181823</v>
      </c>
      <c r="AX17">
        <f>(($AP$14-$AO$15)/($AO$16-$AO$15))</f>
        <v>0.31818181818181818</v>
      </c>
      <c r="AY17">
        <f>(($AQ$14-$AO$15)/($AO$16-$AO$15))</f>
        <v>0.36363636363636365</v>
      </c>
      <c r="AZ17">
        <f>(($AN$15-$AP$14)/($AP$15-$AP$14))</f>
        <v>0.47826086956521741</v>
      </c>
      <c r="BA17">
        <f>(($AO$16-$AP$14)/($AP$15-$AP$14))</f>
        <v>0.65217391304347827</v>
      </c>
      <c r="BB17">
        <f>(($AQ$14-$AP$14)/($AP$15-$AP$14))</f>
        <v>4.3478260869565216E-2</v>
      </c>
      <c r="BC17">
        <f>(($AN$15-$AQ$14)/($AQ$15-$AQ$14))</f>
        <v>0.45454545454545453</v>
      </c>
      <c r="BD17">
        <f>(($AO$16-$AQ$14)/($AQ$15-$AQ$14))</f>
        <v>0.63636363636363635</v>
      </c>
      <c r="BE17">
        <f>(($AP$15-$AQ$15)/($AQ$16-$AQ$15))</f>
        <v>0</v>
      </c>
      <c r="BG17">
        <v>3</v>
      </c>
      <c r="BH17">
        <v>87</v>
      </c>
      <c r="BI17">
        <f>($BH$21-$BH$18)/200</f>
        <v>0.09</v>
      </c>
      <c r="BJ17">
        <f>($BH$490-$BH$461)/200</f>
        <v>0.67500000000000004</v>
      </c>
      <c r="BQ17">
        <f>(($AO$16-$AN$15)/($AN$16-$AN$15))</f>
        <v>0.2</v>
      </c>
      <c r="BR17">
        <f>1-(($AP$15-$AN$15)/($AN$16-$AN$15))</f>
        <v>0.4</v>
      </c>
      <c r="BS17">
        <f>1-(($AQ$15-$AN$15)/($AN$16-$AN$15))</f>
        <v>0.4</v>
      </c>
      <c r="BT17">
        <f>1-(($AN$15-$AO$15)/($AO$16-$AO$15))</f>
        <v>0.18181818181818177</v>
      </c>
      <c r="BU17">
        <f>(($AP$14-$AO$15)/($AO$16-$AO$15))</f>
        <v>0.31818181818181818</v>
      </c>
      <c r="BV17">
        <f>(($AQ$14-$AO$15)/($AO$16-$AO$15))</f>
        <v>0.36363636363636365</v>
      </c>
      <c r="BW17">
        <f>(($AN$15-$AP$14)/($AP$15-$AP$14))</f>
        <v>0.47826086956521741</v>
      </c>
      <c r="BX17">
        <f>1-(($AO$16-$AP$14)/($AP$15-$AP$14))</f>
        <v>0.34782608695652173</v>
      </c>
      <c r="BY17">
        <f>(($AQ$14-$AP$14)/($AP$15-$AP$14))</f>
        <v>4.3478260869565216E-2</v>
      </c>
      <c r="BZ17">
        <f>(($AN$15-$AQ$14)/($AQ$15-$AQ$14))</f>
        <v>0.45454545454545453</v>
      </c>
      <c r="CA17">
        <f>1-(($AO$16-$AQ$14)/($AQ$15-$AQ$14))</f>
        <v>0.36363636363636365</v>
      </c>
      <c r="CB17">
        <f>(($AP$15-$AQ$15)/($AQ$16-$AQ$15))</f>
        <v>0</v>
      </c>
    </row>
    <row r="18" spans="1:80" x14ac:dyDescent="0.25">
      <c r="A18">
        <v>17</v>
      </c>
      <c r="B18">
        <v>233.78174899999999</v>
      </c>
      <c r="C18" s="3">
        <v>1</v>
      </c>
      <c r="H18">
        <v>238.67256599999999</v>
      </c>
      <c r="I18" s="4">
        <v>4</v>
      </c>
      <c r="P18">
        <v>2</v>
      </c>
      <c r="Q18" t="str">
        <f t="shared" si="0"/>
        <v>14</v>
      </c>
      <c r="R18">
        <v>4</v>
      </c>
      <c r="X18" t="s">
        <v>286</v>
      </c>
      <c r="Y18" t="s">
        <v>271</v>
      </c>
      <c r="AF18">
        <v>0</v>
      </c>
      <c r="AN18">
        <v>368</v>
      </c>
      <c r="AO18">
        <v>352</v>
      </c>
      <c r="AP18">
        <v>380</v>
      </c>
      <c r="AQ18">
        <v>386</v>
      </c>
      <c r="AR18">
        <v>1290</v>
      </c>
      <c r="AT18">
        <f>(($AO$17-$AN$16)/($AN$17-$AN$16))</f>
        <v>0.19230769230769232</v>
      </c>
      <c r="AU18">
        <f>(($AP$16-$AN$16)/($AN$17-$AN$16))</f>
        <v>0.42307692307692307</v>
      </c>
      <c r="AV18">
        <f>(($AQ$16-$AN$16)/($AN$17-$AN$16))</f>
        <v>0.46153846153846156</v>
      </c>
      <c r="AW18">
        <f>(($AN$16-$AO$16)/($AO$17-$AO$16))</f>
        <v>0.76190476190476186</v>
      </c>
      <c r="AX18">
        <f>(($AP$15-$AO$16)/($AO$17-$AO$16))</f>
        <v>0.38095238095238093</v>
      </c>
      <c r="AY18">
        <f>(($AQ$15-$AO$16)/($AO$17-$AO$16))</f>
        <v>0.38095238095238093</v>
      </c>
      <c r="AZ18">
        <f>(($AN$16-$AP$15)/($AP$16-$AP$15))</f>
        <v>0.42105263157894735</v>
      </c>
      <c r="BA18">
        <f>(($AO$17-$AP$15)/($AP$16-$AP$15))</f>
        <v>0.68421052631578949</v>
      </c>
      <c r="BB18">
        <f>(($AQ$15-$AP$15)/($AP$16-$AP$15))</f>
        <v>0</v>
      </c>
      <c r="BC18">
        <f>(($AN$16-$AQ$15)/($AQ$16-$AQ$15))</f>
        <v>0.4</v>
      </c>
      <c r="BD18">
        <f>(($AO$17-$AQ$15)/($AQ$16-$AQ$15))</f>
        <v>0.65</v>
      </c>
      <c r="BE18">
        <f>(($AP$16-$AQ$15)/($AQ$16-$AQ$15))</f>
        <v>0.95</v>
      </c>
      <c r="BG18">
        <v>4</v>
      </c>
      <c r="BH18">
        <v>87</v>
      </c>
      <c r="BI18">
        <f>($BH$22-$BH$19)/200</f>
        <v>0.05</v>
      </c>
      <c r="BJ18">
        <f>($BH$527-$BH$491)/200</f>
        <v>1.01</v>
      </c>
      <c r="BQ18">
        <f>(($AO$17-$AN$16)/($AN$17-$AN$16))</f>
        <v>0.19230769230769232</v>
      </c>
      <c r="BR18">
        <f>(($AP$16-$AN$16)/($AN$17-$AN$16))</f>
        <v>0.42307692307692307</v>
      </c>
      <c r="BS18">
        <f>(($AQ$16-$AN$16)/($AN$17-$AN$16))</f>
        <v>0.46153846153846156</v>
      </c>
      <c r="BT18">
        <f>1-(($AN$16-$AO$16)/($AO$17-$AO$16))</f>
        <v>0.23809523809523814</v>
      </c>
      <c r="BU18">
        <f>(($AP$15-$AO$16)/($AO$17-$AO$16))</f>
        <v>0.38095238095238093</v>
      </c>
      <c r="BV18">
        <f>(($AQ$15-$AO$16)/($AO$17-$AO$16))</f>
        <v>0.38095238095238093</v>
      </c>
      <c r="BW18">
        <f>(($AN$16-$AP$15)/($AP$16-$AP$15))</f>
        <v>0.42105263157894735</v>
      </c>
      <c r="BX18">
        <f>1-(($AO$17-$AP$15)/($AP$16-$AP$15))</f>
        <v>0.31578947368421051</v>
      </c>
      <c r="BY18">
        <f>(($AQ$15-$AP$15)/($AP$16-$AP$15))</f>
        <v>0</v>
      </c>
      <c r="BZ18">
        <f>(($AN$16-$AQ$15)/($AQ$16-$AQ$15))</f>
        <v>0.4</v>
      </c>
      <c r="CA18">
        <f>1-(($AO$17-$AQ$15)/($AQ$16-$AQ$15))</f>
        <v>0.35</v>
      </c>
      <c r="CB18">
        <f>1-(($AP$16-$AQ$15)/($AQ$16-$AQ$15))</f>
        <v>5.0000000000000044E-2</v>
      </c>
    </row>
    <row r="19" spans="1:80" x14ac:dyDescent="0.25">
      <c r="A19">
        <v>18</v>
      </c>
      <c r="B19">
        <v>233.74843300000001</v>
      </c>
      <c r="C19" s="3">
        <v>1</v>
      </c>
      <c r="H19">
        <v>238.55915300000001</v>
      </c>
      <c r="I19" s="4">
        <v>4</v>
      </c>
      <c r="P19">
        <v>2</v>
      </c>
      <c r="Q19" t="str">
        <f t="shared" si="0"/>
        <v>14</v>
      </c>
      <c r="R19">
        <v>1</v>
      </c>
      <c r="X19" t="s">
        <v>286</v>
      </c>
      <c r="Y19" t="s">
        <v>272</v>
      </c>
      <c r="AB19" t="s">
        <v>286</v>
      </c>
      <c r="AC19" t="str">
        <f>CONCATENATE($R19,$R20,$R21,$R22)</f>
        <v>1234</v>
      </c>
      <c r="AF19" t="s">
        <v>257</v>
      </c>
      <c r="AG19" t="s">
        <v>258</v>
      </c>
      <c r="AN19">
        <v>384</v>
      </c>
      <c r="AO19">
        <v>372</v>
      </c>
      <c r="AP19">
        <v>396</v>
      </c>
      <c r="AQ19">
        <v>413</v>
      </c>
      <c r="AR19">
        <v>1425</v>
      </c>
      <c r="AT19">
        <f>(($AO$18-$AN$17)/($AN$18-$AN$17))</f>
        <v>0.15789473684210525</v>
      </c>
      <c r="AU19">
        <f>(($AP$17-$AN$17)/($AN$18-$AN$17))</f>
        <v>0.52631578947368418</v>
      </c>
      <c r="AV19">
        <f>(($AQ$17-$AN$17)/($AN$18-$AN$17))</f>
        <v>0.52631578947368418</v>
      </c>
      <c r="AW19">
        <f>(($AN$17-$AO$17)/($AO$18-$AO$17))</f>
        <v>0.875</v>
      </c>
      <c r="AX19">
        <f>(($AP$16-$AO$17)/($AO$18-$AO$17))</f>
        <v>0.25</v>
      </c>
      <c r="AY19">
        <f>(($AQ$16-$AO$17)/($AO$18-$AO$17))</f>
        <v>0.29166666666666669</v>
      </c>
      <c r="AZ19">
        <f>(($AN$17-$AP$16)/($AP$17-$AP$16))</f>
        <v>0.6</v>
      </c>
      <c r="BA19">
        <f>(($AO$18-$AP$16)/($AP$17-$AP$16))</f>
        <v>0.72</v>
      </c>
      <c r="BB19">
        <f>(($AQ$16-$AP$16)/($AP$17-$AP$16))</f>
        <v>0.04</v>
      </c>
      <c r="BC19">
        <f>(($AN$17-$AQ$16)/($AQ$17-$AQ$16))</f>
        <v>0.58333333333333337</v>
      </c>
      <c r="BD19">
        <f>(($AO$18-$AQ$16)/($AQ$17-$AQ$16))</f>
        <v>0.70833333333333337</v>
      </c>
      <c r="BG19">
        <v>1</v>
      </c>
      <c r="BH19">
        <v>96</v>
      </c>
      <c r="BI19">
        <f>($BH$23-$BH$20)/200</f>
        <v>0.115</v>
      </c>
      <c r="BQ19">
        <f>(($AO$18-$AN$17)/($AN$18-$AN$17))</f>
        <v>0.15789473684210525</v>
      </c>
      <c r="BR19">
        <f>1-(($AP$17-$AN$17)/($AN$18-$AN$17))</f>
        <v>0.47368421052631582</v>
      </c>
      <c r="BS19">
        <f>1-(($AQ$17-$AN$17)/($AN$18-$AN$17))</f>
        <v>0.47368421052631582</v>
      </c>
      <c r="BT19">
        <f>1-(($AN$17-$AO$17)/($AO$18-$AO$17))</f>
        <v>0.125</v>
      </c>
      <c r="BU19">
        <f>(($AP$16-$AO$17)/($AO$18-$AO$17))</f>
        <v>0.25</v>
      </c>
      <c r="BV19">
        <f>(($AQ$16-$AO$17)/($AO$18-$AO$17))</f>
        <v>0.29166666666666669</v>
      </c>
      <c r="BW19">
        <f>1-(($AN$17-$AP$16)/($AP$17-$AP$16))</f>
        <v>0.4</v>
      </c>
      <c r="BX19">
        <f>1-(($AO$18-$AP$16)/($AP$17-$AP$16))</f>
        <v>0.28000000000000003</v>
      </c>
      <c r="BY19">
        <f>(($AQ$16-$AP$16)/($AP$17-$AP$16))</f>
        <v>0.04</v>
      </c>
      <c r="BZ19">
        <f>1-(($AN$17-$AQ$16)/($AQ$17-$AQ$16))</f>
        <v>0.41666666666666663</v>
      </c>
      <c r="CA19">
        <f>1-(($AO$18-$AQ$16)/($AQ$17-$AQ$16))</f>
        <v>0.29166666666666663</v>
      </c>
    </row>
    <row r="20" spans="1:80" x14ac:dyDescent="0.25">
      <c r="A20">
        <v>19</v>
      </c>
      <c r="B20">
        <v>233.73777100000001</v>
      </c>
      <c r="C20" s="3">
        <v>1</v>
      </c>
      <c r="H20">
        <v>238.59787499999999</v>
      </c>
      <c r="I20" s="4">
        <v>4</v>
      </c>
      <c r="P20">
        <v>2</v>
      </c>
      <c r="Q20" t="str">
        <f t="shared" si="0"/>
        <v>14</v>
      </c>
      <c r="R20">
        <v>2</v>
      </c>
      <c r="X20" t="s">
        <v>286</v>
      </c>
      <c r="Y20" t="s">
        <v>269</v>
      </c>
      <c r="AF20">
        <v>0</v>
      </c>
      <c r="AG20">
        <v>0</v>
      </c>
      <c r="AN20">
        <v>408</v>
      </c>
      <c r="AO20">
        <v>399</v>
      </c>
      <c r="AP20">
        <v>416</v>
      </c>
      <c r="AQ20">
        <v>436</v>
      </c>
      <c r="AR20">
        <v>1427</v>
      </c>
      <c r="AW20">
        <f>(($AN$18-$AO$18)/($AO$19-$AO$18))</f>
        <v>0.8</v>
      </c>
      <c r="AX20">
        <f>(($AP$17-$AO$18)/($AO$19-$AO$18))</f>
        <v>0.35</v>
      </c>
      <c r="AY20">
        <f>(($AQ$17-$AO$18)/($AO$19-$AO$18))</f>
        <v>0.35</v>
      </c>
      <c r="AZ20">
        <f>(($AN$18-$AP$17)/($AP$18-$AP$17))</f>
        <v>0.42857142857142855</v>
      </c>
      <c r="BA20">
        <f>(($AO$19-$AP$17)/($AP$18-$AP$17))</f>
        <v>0.61904761904761907</v>
      </c>
      <c r="BB20">
        <f>(($AQ$17-$AP$17)/($AP$18-$AP$17))</f>
        <v>0</v>
      </c>
      <c r="BG20">
        <v>2</v>
      </c>
      <c r="BH20">
        <v>98</v>
      </c>
      <c r="BI20">
        <f>($BH$24-$BH$21)/200</f>
        <v>0.09</v>
      </c>
      <c r="BT20">
        <f>1-(($AN$18-$AO$18)/($AO$19-$AO$18))</f>
        <v>0.19999999999999996</v>
      </c>
      <c r="BU20">
        <f>(($AP$17-$AO$18)/($AO$19-$AO$18))</f>
        <v>0.35</v>
      </c>
      <c r="BV20">
        <f>(($AQ$17-$AO$18)/($AO$19-$AO$18))</f>
        <v>0.35</v>
      </c>
      <c r="BW20">
        <f>(($AN$18-$AP$17)/($AP$18-$AP$17))</f>
        <v>0.42857142857142855</v>
      </c>
      <c r="BX20">
        <f>1-(($AO$19-$AP$17)/($AP$18-$AP$17))</f>
        <v>0.38095238095238093</v>
      </c>
      <c r="BY20">
        <f>(($AQ$17-$AP$17)/($AP$18-$AP$17))</f>
        <v>0</v>
      </c>
    </row>
    <row r="21" spans="1:80" x14ac:dyDescent="0.25">
      <c r="A21">
        <v>20</v>
      </c>
      <c r="B21">
        <v>233.78134</v>
      </c>
      <c r="C21" s="3">
        <v>1</v>
      </c>
      <c r="H21">
        <v>238.614047</v>
      </c>
      <c r="I21" s="4">
        <v>4</v>
      </c>
      <c r="P21">
        <v>2</v>
      </c>
      <c r="Q21" t="str">
        <f t="shared" si="0"/>
        <v>14</v>
      </c>
      <c r="R21">
        <v>3</v>
      </c>
      <c r="X21" t="s">
        <v>286</v>
      </c>
      <c r="Y21" t="s">
        <v>270</v>
      </c>
      <c r="AF21">
        <v>0</v>
      </c>
      <c r="AG21">
        <v>0</v>
      </c>
      <c r="AN21">
        <v>430</v>
      </c>
      <c r="AO21">
        <v>427</v>
      </c>
      <c r="AP21">
        <v>436</v>
      </c>
      <c r="AQ21">
        <v>457</v>
      </c>
      <c r="AR21">
        <v>1569</v>
      </c>
      <c r="BG21">
        <v>3</v>
      </c>
      <c r="BH21">
        <v>105</v>
      </c>
      <c r="BI21">
        <f>($BH$25-$BH$22)/200</f>
        <v>0.12</v>
      </c>
    </row>
    <row r="22" spans="1:80" x14ac:dyDescent="0.25">
      <c r="A22">
        <v>21</v>
      </c>
      <c r="B22">
        <v>233.78134</v>
      </c>
      <c r="C22" s="3">
        <v>1</v>
      </c>
      <c r="F22">
        <v>234.64961099999999</v>
      </c>
      <c r="G22" s="5">
        <v>3</v>
      </c>
      <c r="H22">
        <v>238.630629</v>
      </c>
      <c r="I22" s="4">
        <v>4</v>
      </c>
      <c r="P22">
        <v>3</v>
      </c>
      <c r="Q22" t="str">
        <f t="shared" si="0"/>
        <v>134</v>
      </c>
      <c r="R22">
        <v>4</v>
      </c>
      <c r="X22" t="s">
        <v>286</v>
      </c>
      <c r="Y22" t="s">
        <v>271</v>
      </c>
      <c r="AF22">
        <v>0</v>
      </c>
      <c r="AG22">
        <v>0</v>
      </c>
      <c r="AN22">
        <v>451</v>
      </c>
      <c r="AO22">
        <v>454</v>
      </c>
      <c r="AP22">
        <v>457</v>
      </c>
      <c r="AQ22">
        <v>479</v>
      </c>
      <c r="AR22">
        <v>1571</v>
      </c>
      <c r="BG22">
        <v>4</v>
      </c>
      <c r="BH22">
        <v>106</v>
      </c>
      <c r="BI22">
        <f>($BH$26-$BH$23)/200</f>
        <v>4.4999999999999998E-2</v>
      </c>
    </row>
    <row r="23" spans="1:80" x14ac:dyDescent="0.25">
      <c r="A23">
        <v>22</v>
      </c>
      <c r="F23">
        <v>234.691497</v>
      </c>
      <c r="G23" s="5">
        <v>3</v>
      </c>
      <c r="H23">
        <v>238.64073100000002</v>
      </c>
      <c r="I23" s="4">
        <v>4</v>
      </c>
      <c r="P23">
        <v>2</v>
      </c>
      <c r="Q23" t="str">
        <f t="shared" si="0"/>
        <v>34</v>
      </c>
      <c r="R23">
        <v>1</v>
      </c>
      <c r="X23" t="s">
        <v>286</v>
      </c>
      <c r="Y23" t="s">
        <v>272</v>
      </c>
      <c r="AB23" t="s">
        <v>286</v>
      </c>
      <c r="AC23" t="str">
        <f>CONCATENATE($R23,$R24,$R25,$R26)</f>
        <v>1234</v>
      </c>
      <c r="AF23">
        <v>0</v>
      </c>
      <c r="AG23">
        <v>0</v>
      </c>
      <c r="AN23">
        <v>471</v>
      </c>
      <c r="AO23">
        <v>474</v>
      </c>
      <c r="AP23">
        <v>479</v>
      </c>
      <c r="AQ23">
        <v>500</v>
      </c>
      <c r="AR23">
        <v>1740</v>
      </c>
      <c r="AT23">
        <f>(($AO$20-$AN$19)/($AN$20-$AN$19))</f>
        <v>0.625</v>
      </c>
      <c r="AU23">
        <f>(($AP$19-$AN$19)/($AN$20-$AN$19))</f>
        <v>0.5</v>
      </c>
      <c r="AV23">
        <f>(($AQ$18-$AN$19)/($AN$20-$AN$19))</f>
        <v>8.3333333333333329E-2</v>
      </c>
      <c r="AW23">
        <f>(($AN$20-$AO$20)/($AO$21-$AO$20))</f>
        <v>0.32142857142857145</v>
      </c>
      <c r="AX23">
        <f>(($AP$20-$AO$20)/($AO$21-$AO$20))</f>
        <v>0.6071428571428571</v>
      </c>
      <c r="AY23">
        <f>(($AQ$19-$AO$20)/($AO$21-$AO$20))</f>
        <v>0.5</v>
      </c>
      <c r="AZ23">
        <f>(($AN$20-$AP$19)/($AP$20-$AP$19))</f>
        <v>0.6</v>
      </c>
      <c r="BA23">
        <f>(($AO$20-$AP$19)/($AP$20-$AP$19))</f>
        <v>0.15</v>
      </c>
      <c r="BB23">
        <f>(($AQ$19-$AP$19)/($AP$20-$AP$19))</f>
        <v>0.85</v>
      </c>
      <c r="BC23">
        <f>(($AN$20-$AQ$18)/($AQ$19-$AQ$18))</f>
        <v>0.81481481481481477</v>
      </c>
      <c r="BD23">
        <f>(($AO$20-$AQ$18)/($AQ$19-$AQ$18))</f>
        <v>0.48148148148148145</v>
      </c>
      <c r="BE23">
        <f>(($AP$19-$AQ$18)/($AQ$19-$AQ$18))</f>
        <v>0.37037037037037035</v>
      </c>
      <c r="BG23">
        <v>1</v>
      </c>
      <c r="BH23">
        <v>121</v>
      </c>
      <c r="BI23">
        <f>($BH$27-$BH$24)/200</f>
        <v>7.4999999999999997E-2</v>
      </c>
      <c r="BQ23">
        <f>1-(($AO$20-$AN$19)/($AN$20-$AN$19))</f>
        <v>0.375</v>
      </c>
      <c r="BR23">
        <f>(($AP$19-$AN$19)/($AN$20-$AN$19))</f>
        <v>0.5</v>
      </c>
      <c r="BS23">
        <f>(($AQ$18-$AN$19)/($AN$20-$AN$19))</f>
        <v>8.3333333333333329E-2</v>
      </c>
      <c r="BT23">
        <f>(($AN$20-$AO$20)/($AO$21-$AO$20))</f>
        <v>0.32142857142857145</v>
      </c>
      <c r="BU23">
        <f>1-(($AP$20-$AO$20)/($AO$21-$AO$20))</f>
        <v>0.3928571428571429</v>
      </c>
      <c r="BV23">
        <f>(($AQ$19-$AO$20)/($AO$21-$AO$20))</f>
        <v>0.5</v>
      </c>
      <c r="BW23">
        <f>1-(($AN$20-$AP$19)/($AP$20-$AP$19))</f>
        <v>0.4</v>
      </c>
      <c r="BX23">
        <f>(($AO$20-$AP$19)/($AP$20-$AP$19))</f>
        <v>0.15</v>
      </c>
      <c r="BY23">
        <f>1-(($AQ$19-$AP$19)/($AP$20-$AP$19))</f>
        <v>0.15000000000000002</v>
      </c>
      <c r="BZ23">
        <f>1-(($AN$20-$AQ$18)/($AQ$19-$AQ$18))</f>
        <v>0.18518518518518523</v>
      </c>
      <c r="CA23">
        <f>(($AO$20-$AQ$18)/($AQ$19-$AQ$18))</f>
        <v>0.48148148148148145</v>
      </c>
      <c r="CB23">
        <f>(($AP$19-$AQ$18)/($AQ$19-$AQ$18))</f>
        <v>0.37037037037037035</v>
      </c>
    </row>
    <row r="24" spans="1:80" x14ac:dyDescent="0.25">
      <c r="A24">
        <v>23</v>
      </c>
      <c r="F24">
        <v>234.67389600000001</v>
      </c>
      <c r="G24" s="5">
        <v>3</v>
      </c>
      <c r="H24">
        <v>238.63649599999999</v>
      </c>
      <c r="I24" s="4">
        <v>4</v>
      </c>
      <c r="P24">
        <v>2</v>
      </c>
      <c r="Q24" t="str">
        <f t="shared" si="0"/>
        <v>34</v>
      </c>
      <c r="R24">
        <v>2</v>
      </c>
      <c r="X24" t="s">
        <v>286</v>
      </c>
      <c r="Y24" t="s">
        <v>269</v>
      </c>
      <c r="AF24">
        <v>0</v>
      </c>
      <c r="AG24">
        <v>0</v>
      </c>
      <c r="AN24">
        <v>493</v>
      </c>
      <c r="AO24">
        <v>495</v>
      </c>
      <c r="AP24">
        <v>500</v>
      </c>
      <c r="AQ24">
        <v>521</v>
      </c>
      <c r="AR24">
        <v>1742</v>
      </c>
      <c r="AT24">
        <f>(($AO$21-$AN$20)/($AN$21-$AN$20))</f>
        <v>0.86363636363636365</v>
      </c>
      <c r="AU24">
        <f>(($AP$20-$AN$20)/($AN$21-$AN$20))</f>
        <v>0.36363636363636365</v>
      </c>
      <c r="AV24">
        <f>(($AQ$19-$AN$20)/($AN$21-$AN$20))</f>
        <v>0.22727272727272727</v>
      </c>
      <c r="AW24">
        <f>(($AN$21-$AO$21)/($AO$22-$AO$21))</f>
        <v>0.1111111111111111</v>
      </c>
      <c r="AX24">
        <f>(($AP$21-$AO$21)/($AO$22-$AO$21))</f>
        <v>0.33333333333333331</v>
      </c>
      <c r="AY24">
        <f>(($AQ$20-$AO$21)/($AO$22-$AO$21))</f>
        <v>0.33333333333333331</v>
      </c>
      <c r="AZ24">
        <f>(($AN$21-$AP$20)/($AP$21-$AP$20))</f>
        <v>0.7</v>
      </c>
      <c r="BA24">
        <f>(($AO$21-$AP$20)/($AP$21-$AP$20))</f>
        <v>0.55000000000000004</v>
      </c>
      <c r="BB24">
        <f>(($AQ$20-$AP$21)/($AP$22-$AP$21))</f>
        <v>0</v>
      </c>
      <c r="BC24">
        <f>(($AN$21-$AQ$19)/($AQ$20-$AQ$19))</f>
        <v>0.73913043478260865</v>
      </c>
      <c r="BD24">
        <f>(($AO$21-$AQ$19)/($AQ$20-$AQ$19))</f>
        <v>0.60869565217391308</v>
      </c>
      <c r="BE24">
        <f>(($AP$20-$AQ$19)/($AQ$20-$AQ$19))</f>
        <v>0.13043478260869565</v>
      </c>
      <c r="BG24">
        <v>2</v>
      </c>
      <c r="BH24">
        <v>123</v>
      </c>
      <c r="BI24">
        <f>($BH$28-$BH$25)/200</f>
        <v>6.5000000000000002E-2</v>
      </c>
      <c r="BQ24">
        <f>1-(($AO$21-$AN$20)/($AN$21-$AN$20))</f>
        <v>0.13636363636363635</v>
      </c>
      <c r="BR24">
        <f>(($AP$20-$AN$20)/($AN$21-$AN$20))</f>
        <v>0.36363636363636365</v>
      </c>
      <c r="BS24">
        <f>(($AQ$19-$AN$20)/($AN$21-$AN$20))</f>
        <v>0.22727272727272727</v>
      </c>
      <c r="BT24">
        <f>(($AN$21-$AO$21)/($AO$22-$AO$21))</f>
        <v>0.1111111111111111</v>
      </c>
      <c r="BU24">
        <f>(($AP$21-$AO$21)/($AO$22-$AO$21))</f>
        <v>0.33333333333333331</v>
      </c>
      <c r="BV24">
        <f>(($AQ$20-$AO$21)/($AO$22-$AO$21))</f>
        <v>0.33333333333333331</v>
      </c>
      <c r="BW24">
        <f>1-(($AN$21-$AP$20)/($AP$21-$AP$20))</f>
        <v>0.30000000000000004</v>
      </c>
      <c r="BX24">
        <f>1-(($AO$21-$AP$20)/($AP$21-$AP$20))</f>
        <v>0.44999999999999996</v>
      </c>
      <c r="BY24">
        <f>(($AQ$20-$AP$21)/($AP$22-$AP$21))</f>
        <v>0</v>
      </c>
      <c r="BZ24">
        <f>1-(($AN$21-$AQ$19)/($AQ$20-$AQ$19))</f>
        <v>0.26086956521739135</v>
      </c>
      <c r="CA24">
        <f>1-(($AO$21-$AQ$19)/($AQ$20-$AQ$19))</f>
        <v>0.39130434782608692</v>
      </c>
      <c r="CB24">
        <f>(($AP$20-$AQ$19)/($AQ$20-$AQ$19))</f>
        <v>0.13043478260869565</v>
      </c>
    </row>
    <row r="25" spans="1:80" x14ac:dyDescent="0.25">
      <c r="A25">
        <v>24</v>
      </c>
      <c r="F25">
        <v>234.60017500000001</v>
      </c>
      <c r="G25" s="5">
        <v>3</v>
      </c>
      <c r="H25">
        <v>238.67256599999999</v>
      </c>
      <c r="I25" s="4">
        <v>4</v>
      </c>
      <c r="P25">
        <v>2</v>
      </c>
      <c r="Q25" t="str">
        <f t="shared" si="0"/>
        <v>34</v>
      </c>
      <c r="R25">
        <v>3</v>
      </c>
      <c r="X25" t="s">
        <v>286</v>
      </c>
      <c r="Y25" t="s">
        <v>270</v>
      </c>
      <c r="AF25">
        <v>0</v>
      </c>
      <c r="AG25">
        <v>0</v>
      </c>
      <c r="AN25">
        <v>512</v>
      </c>
      <c r="AO25">
        <v>513</v>
      </c>
      <c r="AP25">
        <v>521</v>
      </c>
      <c r="AQ25">
        <v>543</v>
      </c>
      <c r="AR25">
        <v>1894</v>
      </c>
      <c r="AT25">
        <f>(($AO$22-$AN$22)/($AN$23-$AN$22))</f>
        <v>0.15</v>
      </c>
      <c r="AU25">
        <f>(($AP$21-$AN$21)/($AN$22-$AN$21))</f>
        <v>0.2857142857142857</v>
      </c>
      <c r="AV25">
        <f>(($AQ$20-$AN$21)/($AN$22-$AN$21))</f>
        <v>0.2857142857142857</v>
      </c>
      <c r="AW25">
        <f>(($AN$22-$AO$21)/($AO$22-$AO$21))</f>
        <v>0.88888888888888884</v>
      </c>
      <c r="AX25">
        <f>(($AP$22-$AO$22)/($AO$23-$AO$22))</f>
        <v>0.15</v>
      </c>
      <c r="AY25">
        <f>(($AQ$21-$AO$22)/($AO$23-$AO$22))</f>
        <v>0.15</v>
      </c>
      <c r="AZ25">
        <f>(($AN$22-$AP$21)/($AP$22-$AP$21))</f>
        <v>0.7142857142857143</v>
      </c>
      <c r="BA25">
        <f>(($AO$22-$AP$21)/($AP$22-$AP$21))</f>
        <v>0.8571428571428571</v>
      </c>
      <c r="BB25">
        <f>(($AQ$21-$AP$22)/($AP$23-$AP$22))</f>
        <v>0</v>
      </c>
      <c r="BC25">
        <f>(($AN$22-$AQ$20)/($AQ$21-$AQ$20))</f>
        <v>0.7142857142857143</v>
      </c>
      <c r="BD25">
        <f>(($AO$22-$AQ$20)/($AQ$21-$AQ$20))</f>
        <v>0.8571428571428571</v>
      </c>
      <c r="BE25">
        <f>(($AP$21-$AQ$20)/($AQ$21-$AQ$20))</f>
        <v>0</v>
      </c>
      <c r="BG25">
        <v>3</v>
      </c>
      <c r="BH25">
        <v>130</v>
      </c>
      <c r="BI25">
        <f>($BH$29-$BH$26)/200</f>
        <v>0.09</v>
      </c>
      <c r="BQ25">
        <f>(($AO$22-$AN$22)/($AN$23-$AN$22))</f>
        <v>0.15</v>
      </c>
      <c r="BR25">
        <f>(($AP$21-$AN$21)/($AN$22-$AN$21))</f>
        <v>0.2857142857142857</v>
      </c>
      <c r="BS25">
        <f>(($AQ$20-$AN$21)/($AN$22-$AN$21))</f>
        <v>0.2857142857142857</v>
      </c>
      <c r="BT25">
        <f>1-(($AN$22-$AO$21)/($AO$22-$AO$21))</f>
        <v>0.11111111111111116</v>
      </c>
      <c r="BU25">
        <f>(($AP$22-$AO$22)/($AO$23-$AO$22))</f>
        <v>0.15</v>
      </c>
      <c r="BV25">
        <f>(($AQ$21-$AO$22)/($AO$23-$AO$22))</f>
        <v>0.15</v>
      </c>
      <c r="BW25">
        <f>1-(($AN$22-$AP$21)/($AP$22-$AP$21))</f>
        <v>0.2857142857142857</v>
      </c>
      <c r="BX25">
        <f>1-(($AO$22-$AP$21)/($AP$22-$AP$21))</f>
        <v>0.1428571428571429</v>
      </c>
      <c r="BY25">
        <f>(($AQ$21-$AP$22)/($AP$23-$AP$22))</f>
        <v>0</v>
      </c>
      <c r="BZ25">
        <f>1-(($AN$22-$AQ$20)/($AQ$21-$AQ$20))</f>
        <v>0.2857142857142857</v>
      </c>
      <c r="CA25">
        <f>1-(($AO$22-$AQ$20)/($AQ$21-$AQ$20))</f>
        <v>0.1428571428571429</v>
      </c>
      <c r="CB25">
        <f>(($AP$21-$AQ$20)/($AQ$21-$AQ$20))</f>
        <v>0</v>
      </c>
    </row>
    <row r="26" spans="1:80" x14ac:dyDescent="0.25">
      <c r="A26">
        <v>25</v>
      </c>
      <c r="F26">
        <v>234.644307</v>
      </c>
      <c r="G26" s="5">
        <v>3</v>
      </c>
      <c r="H26">
        <v>238.67256599999999</v>
      </c>
      <c r="I26" s="4">
        <v>4</v>
      </c>
      <c r="P26">
        <v>2</v>
      </c>
      <c r="Q26" t="str">
        <f t="shared" si="0"/>
        <v>34</v>
      </c>
      <c r="R26">
        <v>4</v>
      </c>
      <c r="X26" t="s">
        <v>286</v>
      </c>
      <c r="Y26" t="s">
        <v>271</v>
      </c>
      <c r="AF26">
        <v>0</v>
      </c>
      <c r="AG26">
        <v>0</v>
      </c>
      <c r="AN26">
        <v>532</v>
      </c>
      <c r="AO26">
        <v>534</v>
      </c>
      <c r="AP26">
        <v>543</v>
      </c>
      <c r="AQ26">
        <v>572</v>
      </c>
      <c r="AR26">
        <v>1896</v>
      </c>
      <c r="AT26">
        <f>(($AO$23-$AN$23)/($AN$24-$AN$23))</f>
        <v>0.13636363636363635</v>
      </c>
      <c r="AU26">
        <f>(($AP$22-$AN$22)/($AN$23-$AN$22))</f>
        <v>0.3</v>
      </c>
      <c r="AV26">
        <f>(($AQ$21-$AN$22)/($AN$23-$AN$22))</f>
        <v>0.3</v>
      </c>
      <c r="AW26">
        <f>(($AN$23-$AO$22)/($AO$23-$AO$22))</f>
        <v>0.85</v>
      </c>
      <c r="AX26">
        <f>(($AP$23-$AO$23)/($AO$24-$AO$23))</f>
        <v>0.23809523809523808</v>
      </c>
      <c r="AY26">
        <f>(($AQ$22-$AO$23)/($AO$24-$AO$23))</f>
        <v>0.23809523809523808</v>
      </c>
      <c r="AZ26">
        <f>(($AN$23-$AP$22)/($AP$23-$AP$22))</f>
        <v>0.63636363636363635</v>
      </c>
      <c r="BA26">
        <f>(($AO$23-$AP$22)/($AP$23-$AP$22))</f>
        <v>0.77272727272727271</v>
      </c>
      <c r="BB26">
        <f>(($AQ$22-$AP$23)/($AP$24-$AP$23))</f>
        <v>0</v>
      </c>
      <c r="BC26">
        <f>(($AN$23-$AQ$21)/($AQ$22-$AQ$21))</f>
        <v>0.63636363636363635</v>
      </c>
      <c r="BD26">
        <f>(($AO$23-$AQ$21)/($AQ$22-$AQ$21))</f>
        <v>0.77272727272727271</v>
      </c>
      <c r="BE26">
        <f>(($AP$22-$AQ$21)/($AQ$22-$AQ$21))</f>
        <v>0</v>
      </c>
      <c r="BG26">
        <v>4</v>
      </c>
      <c r="BH26">
        <v>130</v>
      </c>
      <c r="BI26">
        <f>($BH$30-$BH$27)/200</f>
        <v>0.06</v>
      </c>
      <c r="BQ26">
        <f>(($AO$23-$AN$23)/($AN$24-$AN$23))</f>
        <v>0.13636363636363635</v>
      </c>
      <c r="BR26">
        <f>(($AP$22-$AN$22)/($AN$23-$AN$22))</f>
        <v>0.3</v>
      </c>
      <c r="BS26">
        <f>(($AQ$21-$AN$22)/($AN$23-$AN$22))</f>
        <v>0.3</v>
      </c>
      <c r="BT26">
        <f>1-(($AN$23-$AO$22)/($AO$23-$AO$22))</f>
        <v>0.15000000000000002</v>
      </c>
      <c r="BU26">
        <f>(($AP$23-$AO$23)/($AO$24-$AO$23))</f>
        <v>0.23809523809523808</v>
      </c>
      <c r="BV26">
        <f>(($AQ$22-$AO$23)/($AO$24-$AO$23))</f>
        <v>0.23809523809523808</v>
      </c>
      <c r="BW26">
        <f>1-(($AN$23-$AP$22)/($AP$23-$AP$22))</f>
        <v>0.36363636363636365</v>
      </c>
      <c r="BX26">
        <f>1-(($AO$23-$AP$22)/($AP$23-$AP$22))</f>
        <v>0.22727272727272729</v>
      </c>
      <c r="BY26">
        <f>(($AQ$22-$AP$23)/($AP$24-$AP$23))</f>
        <v>0</v>
      </c>
      <c r="BZ26">
        <f>1-(($AN$23-$AQ$21)/($AQ$22-$AQ$21))</f>
        <v>0.36363636363636365</v>
      </c>
      <c r="CA26">
        <f>1-(($AO$23-$AQ$21)/($AQ$22-$AQ$21))</f>
        <v>0.22727272727272729</v>
      </c>
      <c r="CB26">
        <f>(($AP$22-$AQ$21)/($AQ$22-$AQ$21))</f>
        <v>0</v>
      </c>
    </row>
    <row r="27" spans="1:80" x14ac:dyDescent="0.25">
      <c r="A27">
        <v>26</v>
      </c>
      <c r="F27">
        <v>234.663489</v>
      </c>
      <c r="G27" s="5">
        <v>3</v>
      </c>
      <c r="H27">
        <v>238.67256599999999</v>
      </c>
      <c r="I27" s="4">
        <v>4</v>
      </c>
      <c r="P27">
        <v>2</v>
      </c>
      <c r="Q27" t="str">
        <f t="shared" si="0"/>
        <v>34</v>
      </c>
      <c r="R27">
        <v>1</v>
      </c>
      <c r="X27" t="s">
        <v>286</v>
      </c>
      <c r="Y27" t="s">
        <v>272</v>
      </c>
      <c r="AB27" t="s">
        <v>286</v>
      </c>
      <c r="AC27" t="str">
        <f>CONCATENATE($R27,$R28,$R29,$R30)</f>
        <v>1234</v>
      </c>
      <c r="AF27">
        <v>0</v>
      </c>
      <c r="AG27">
        <v>0</v>
      </c>
      <c r="AN27">
        <v>550</v>
      </c>
      <c r="AO27">
        <v>554</v>
      </c>
      <c r="AP27">
        <v>565</v>
      </c>
      <c r="AQ27">
        <v>593</v>
      </c>
      <c r="AR27">
        <v>2036</v>
      </c>
      <c r="AT27">
        <f>(($AO$24-$AN$24)/($AN$25-$AN$24))</f>
        <v>0.10526315789473684</v>
      </c>
      <c r="AU27">
        <f>(($AP$23-$AN$23)/($AN$24-$AN$23))</f>
        <v>0.36363636363636365</v>
      </c>
      <c r="AV27">
        <f>(($AQ$22-$AN$23)/($AN$24-$AN$23))</f>
        <v>0.36363636363636365</v>
      </c>
      <c r="AW27">
        <f>(($AN$24-$AO$23)/($AO$24-$AO$23))</f>
        <v>0.90476190476190477</v>
      </c>
      <c r="AX27">
        <f>(($AP$24-$AO$24)/($AO$25-$AO$24))</f>
        <v>0.27777777777777779</v>
      </c>
      <c r="AY27">
        <f>(($AQ$23-$AO$24)/($AO$25-$AO$24))</f>
        <v>0.27777777777777779</v>
      </c>
      <c r="AZ27">
        <f>(($AN$24-$AP$23)/($AP$24-$AP$23))</f>
        <v>0.66666666666666663</v>
      </c>
      <c r="BA27">
        <f>(($AO$24-$AP$23)/($AP$24-$AP$23))</f>
        <v>0.76190476190476186</v>
      </c>
      <c r="BB27">
        <f>(($AQ$23-$AP$24)/($AP$25-$AP$24))</f>
        <v>0</v>
      </c>
      <c r="BC27">
        <f>(($AN$24-$AQ$22)/($AQ$23-$AQ$22))</f>
        <v>0.66666666666666663</v>
      </c>
      <c r="BD27">
        <f>(($AO$24-$AQ$22)/($AQ$23-$AQ$22))</f>
        <v>0.76190476190476186</v>
      </c>
      <c r="BE27">
        <f>(($AP$23-$AQ$22)/($AQ$23-$AQ$22))</f>
        <v>0</v>
      </c>
      <c r="BG27">
        <v>1</v>
      </c>
      <c r="BH27">
        <v>138</v>
      </c>
      <c r="BI27">
        <f>($BH$31-$BH$28)/200</f>
        <v>7.0000000000000007E-2</v>
      </c>
      <c r="BQ27">
        <f>(($AO$24-$AN$24)/($AN$25-$AN$24))</f>
        <v>0.10526315789473684</v>
      </c>
      <c r="BR27">
        <f>(($AP$23-$AN$23)/($AN$24-$AN$23))</f>
        <v>0.36363636363636365</v>
      </c>
      <c r="BS27">
        <f>(($AQ$22-$AN$23)/($AN$24-$AN$23))</f>
        <v>0.36363636363636365</v>
      </c>
      <c r="BT27">
        <f>1-(($AN$24-$AO$23)/($AO$24-$AO$23))</f>
        <v>9.5238095238095233E-2</v>
      </c>
      <c r="BU27">
        <f>(($AP$24-$AO$24)/($AO$25-$AO$24))</f>
        <v>0.27777777777777779</v>
      </c>
      <c r="BV27">
        <f>(($AQ$23-$AO$24)/($AO$25-$AO$24))</f>
        <v>0.27777777777777779</v>
      </c>
      <c r="BW27">
        <f>1-(($AN$24-$AP$23)/($AP$24-$AP$23))</f>
        <v>0.33333333333333337</v>
      </c>
      <c r="BX27">
        <f>1-(($AO$24-$AP$23)/($AP$24-$AP$23))</f>
        <v>0.23809523809523814</v>
      </c>
      <c r="BY27">
        <f>(($AQ$23-$AP$24)/($AP$25-$AP$24))</f>
        <v>0</v>
      </c>
      <c r="BZ27">
        <f>1-(($AN$24-$AQ$22)/($AQ$23-$AQ$22))</f>
        <v>0.33333333333333337</v>
      </c>
      <c r="CA27">
        <f>1-(($AO$24-$AQ$22)/($AQ$23-$AQ$22))</f>
        <v>0.23809523809523814</v>
      </c>
      <c r="CB27">
        <f>(($AP$23-$AQ$22)/($AQ$23-$AQ$22))</f>
        <v>0</v>
      </c>
    </row>
    <row r="28" spans="1:80" x14ac:dyDescent="0.25">
      <c r="A28">
        <v>27</v>
      </c>
      <c r="F28">
        <v>234.66047900000001</v>
      </c>
      <c r="G28" s="5">
        <v>3</v>
      </c>
      <c r="P28">
        <v>1</v>
      </c>
      <c r="Q28" t="str">
        <f t="shared" si="0"/>
        <v>3</v>
      </c>
      <c r="R28">
        <v>2</v>
      </c>
      <c r="X28" t="s">
        <v>286</v>
      </c>
      <c r="Y28" t="s">
        <v>269</v>
      </c>
      <c r="AF28">
        <v>0</v>
      </c>
      <c r="AG28">
        <v>0</v>
      </c>
      <c r="AN28">
        <v>581</v>
      </c>
      <c r="AO28">
        <v>563</v>
      </c>
      <c r="AP28">
        <v>593</v>
      </c>
      <c r="AQ28">
        <v>613</v>
      </c>
      <c r="AR28">
        <v>2038</v>
      </c>
      <c r="AT28">
        <f>(($AO$25-$AN$25)/($AN$26-$AN$25))</f>
        <v>0.05</v>
      </c>
      <c r="AU28">
        <f>(($AP$24-$AN$24)/($AN$25-$AN$24))</f>
        <v>0.36842105263157893</v>
      </c>
      <c r="AV28">
        <f>(($AQ$23-$AN$24)/($AN$25-$AN$24))</f>
        <v>0.36842105263157893</v>
      </c>
      <c r="AW28">
        <f>(($AN$25-$AO$24)/($AO$25-$AO$24))</f>
        <v>0.94444444444444442</v>
      </c>
      <c r="AX28">
        <f>(($AP$25-$AO$25)/($AO$26-$AO$25))</f>
        <v>0.38095238095238093</v>
      </c>
      <c r="AY28">
        <f>(($AQ$24-$AO$25)/($AO$26-$AO$25))</f>
        <v>0.38095238095238093</v>
      </c>
      <c r="AZ28">
        <f>(($AN$25-$AP$24)/($AP$25-$AP$24))</f>
        <v>0.5714285714285714</v>
      </c>
      <c r="BA28">
        <f>(($AO$25-$AP$24)/($AP$25-$AP$24))</f>
        <v>0.61904761904761907</v>
      </c>
      <c r="BB28">
        <f>(($AQ$24-$AP$25)/($AP$26-$AP$25))</f>
        <v>0</v>
      </c>
      <c r="BC28">
        <f>(($AN$25-$AQ$23)/($AQ$24-$AQ$23))</f>
        <v>0.5714285714285714</v>
      </c>
      <c r="BD28">
        <f>(($AO$25-$AQ$23)/($AQ$24-$AQ$23))</f>
        <v>0.61904761904761907</v>
      </c>
      <c r="BE28">
        <f>(($AP$24-$AQ$23)/($AQ$24-$AQ$23))</f>
        <v>0</v>
      </c>
      <c r="BG28">
        <v>2</v>
      </c>
      <c r="BH28">
        <v>143</v>
      </c>
      <c r="BI28">
        <f>($BH$32-$BH$29)/200</f>
        <v>7.4999999999999997E-2</v>
      </c>
      <c r="BQ28">
        <f>(($AO$25-$AN$25)/($AN$26-$AN$25))</f>
        <v>0.05</v>
      </c>
      <c r="BR28">
        <f>(($AP$24-$AN$24)/($AN$25-$AN$24))</f>
        <v>0.36842105263157893</v>
      </c>
      <c r="BS28">
        <f>(($AQ$23-$AN$24)/($AN$25-$AN$24))</f>
        <v>0.36842105263157893</v>
      </c>
      <c r="BT28">
        <f>1-(($AN$25-$AO$24)/($AO$25-$AO$24))</f>
        <v>5.555555555555558E-2</v>
      </c>
      <c r="BU28">
        <f>(($AP$25-$AO$25)/($AO$26-$AO$25))</f>
        <v>0.38095238095238093</v>
      </c>
      <c r="BV28">
        <f>(($AQ$24-$AO$25)/($AO$26-$AO$25))</f>
        <v>0.38095238095238093</v>
      </c>
      <c r="BW28">
        <f>1-(($AN$25-$AP$24)/($AP$25-$AP$24))</f>
        <v>0.4285714285714286</v>
      </c>
      <c r="BX28">
        <f>1-(($AO$25-$AP$24)/($AP$25-$AP$24))</f>
        <v>0.38095238095238093</v>
      </c>
      <c r="BY28">
        <f>(($AQ$24-$AP$25)/($AP$26-$AP$25))</f>
        <v>0</v>
      </c>
      <c r="BZ28">
        <f>1-(($AN$25-$AQ$23)/($AQ$24-$AQ$23))</f>
        <v>0.4285714285714286</v>
      </c>
      <c r="CA28">
        <f>1-(($AO$25-$AQ$23)/($AQ$24-$AQ$23))</f>
        <v>0.38095238095238093</v>
      </c>
      <c r="CB28">
        <f>(($AP$24-$AQ$23)/($AQ$24-$AQ$23))</f>
        <v>0</v>
      </c>
    </row>
    <row r="29" spans="1:80" x14ac:dyDescent="0.25">
      <c r="A29">
        <v>28</v>
      </c>
      <c r="F29">
        <v>234.651141</v>
      </c>
      <c r="G29" s="5">
        <v>3</v>
      </c>
      <c r="P29">
        <v>1</v>
      </c>
      <c r="Q29" t="str">
        <f t="shared" si="0"/>
        <v>3</v>
      </c>
      <c r="R29">
        <v>3</v>
      </c>
      <c r="X29" t="s">
        <v>286</v>
      </c>
      <c r="Y29" t="s">
        <v>270</v>
      </c>
      <c r="AF29">
        <v>0</v>
      </c>
      <c r="AG29">
        <v>0</v>
      </c>
      <c r="AN29">
        <v>605</v>
      </c>
      <c r="AO29">
        <v>585</v>
      </c>
      <c r="AP29">
        <v>612</v>
      </c>
      <c r="AQ29">
        <v>635</v>
      </c>
      <c r="AR29">
        <v>2210</v>
      </c>
      <c r="AT29">
        <f>(($AO$26-$AN$26)/($AN$27-$AN$26))</f>
        <v>0.1111111111111111</v>
      </c>
      <c r="AU29">
        <f>(($AP$25-$AN$25)/($AN$26-$AN$25))</f>
        <v>0.45</v>
      </c>
      <c r="AV29">
        <f>(($AQ$24-$AN$25)/($AN$26-$AN$25))</f>
        <v>0.45</v>
      </c>
      <c r="AW29">
        <f>(($AN$26-$AO$25)/($AO$26-$AO$25))</f>
        <v>0.90476190476190477</v>
      </c>
      <c r="AX29">
        <f>(($AP$26-$AO$26)/($AO$27-$AO$26))</f>
        <v>0.45</v>
      </c>
      <c r="AY29">
        <f>(($AQ$25-$AO$26)/($AO$27-$AO$26))</f>
        <v>0.45</v>
      </c>
      <c r="AZ29">
        <f>(($AN$26-$AP$25)/($AP$26-$AP$25))</f>
        <v>0.5</v>
      </c>
      <c r="BA29">
        <f>(($AO$26-$AP$25)/($AP$26-$AP$25))</f>
        <v>0.59090909090909094</v>
      </c>
      <c r="BC29">
        <f>(($AN$26-$AQ$24)/($AQ$25-$AQ$24))</f>
        <v>0.5</v>
      </c>
      <c r="BD29">
        <f>(($AO$26-$AQ$24)/($AQ$25-$AQ$24))</f>
        <v>0.59090909090909094</v>
      </c>
      <c r="BE29">
        <f>(($AP$25-$AQ$24)/($AQ$25-$AQ$24))</f>
        <v>0</v>
      </c>
      <c r="BG29">
        <v>3</v>
      </c>
      <c r="BH29">
        <v>148</v>
      </c>
      <c r="BI29">
        <f>($BH$33-$BH$30)/200</f>
        <v>0.1</v>
      </c>
      <c r="BQ29">
        <f>(($AO$26-$AN$26)/($AN$27-$AN$26))</f>
        <v>0.1111111111111111</v>
      </c>
      <c r="BR29">
        <f>(($AP$25-$AN$25)/($AN$26-$AN$25))</f>
        <v>0.45</v>
      </c>
      <c r="BS29">
        <f>(($AQ$24-$AN$25)/($AN$26-$AN$25))</f>
        <v>0.45</v>
      </c>
      <c r="BT29">
        <f>1-(($AN$26-$AO$25)/($AO$26-$AO$25))</f>
        <v>9.5238095238095233E-2</v>
      </c>
      <c r="BU29">
        <f>(($AP$26-$AO$26)/($AO$27-$AO$26))</f>
        <v>0.45</v>
      </c>
      <c r="BV29">
        <f>(($AQ$25-$AO$26)/($AO$27-$AO$26))</f>
        <v>0.45</v>
      </c>
      <c r="BW29">
        <f>(($AN$26-$AP$25)/($AP$26-$AP$25))</f>
        <v>0.5</v>
      </c>
      <c r="BX29">
        <f>1-(($AO$26-$AP$25)/($AP$26-$AP$25))</f>
        <v>0.40909090909090906</v>
      </c>
      <c r="BZ29">
        <f>(($AN$26-$AQ$24)/($AQ$25-$AQ$24))</f>
        <v>0.5</v>
      </c>
      <c r="CA29">
        <f>1-(($AO$26-$AQ$24)/($AQ$25-$AQ$24))</f>
        <v>0.40909090909090906</v>
      </c>
      <c r="CB29">
        <f>(($AP$25-$AQ$24)/($AQ$25-$AQ$24))</f>
        <v>0</v>
      </c>
    </row>
    <row r="30" spans="1:80" x14ac:dyDescent="0.25">
      <c r="A30">
        <v>29</v>
      </c>
      <c r="F30">
        <v>234.64961099999999</v>
      </c>
      <c r="G30" s="5">
        <v>3</v>
      </c>
      <c r="P30">
        <v>1</v>
      </c>
      <c r="Q30" t="str">
        <f t="shared" si="0"/>
        <v>3</v>
      </c>
      <c r="R30">
        <v>4</v>
      </c>
      <c r="X30" t="s">
        <v>286</v>
      </c>
      <c r="Y30" t="s">
        <v>271</v>
      </c>
      <c r="AF30">
        <v>0</v>
      </c>
      <c r="AG30">
        <v>0</v>
      </c>
      <c r="AN30">
        <v>625</v>
      </c>
      <c r="AO30">
        <v>607</v>
      </c>
      <c r="AP30">
        <v>635</v>
      </c>
      <c r="AQ30">
        <v>653</v>
      </c>
      <c r="AR30">
        <v>2212</v>
      </c>
      <c r="AU30">
        <f>(($AP$26-$AN$26)/($AN$27-$AN$26))</f>
        <v>0.61111111111111116</v>
      </c>
      <c r="AV30">
        <f>(($AQ$25-$AN$26)/($AN$27-$AN$26))</f>
        <v>0.61111111111111116</v>
      </c>
      <c r="AW30">
        <f>(($AN$27-$AO$26)/($AO$27-$AO$26))</f>
        <v>0.8</v>
      </c>
      <c r="BG30">
        <v>4</v>
      </c>
      <c r="BH30">
        <v>150</v>
      </c>
      <c r="BI30">
        <f>($BH$34-$BH$31)/200</f>
        <v>7.0000000000000007E-2</v>
      </c>
      <c r="BR30">
        <f>1-(($AP$26-$AN$26)/($AN$27-$AN$26))</f>
        <v>0.38888888888888884</v>
      </c>
      <c r="BS30">
        <f>1-(($AQ$25-$AN$26)/($AN$27-$AN$26))</f>
        <v>0.38888888888888884</v>
      </c>
      <c r="BT30">
        <f>1-(($AN$27-$AO$26)/($AO$27-$AO$26))</f>
        <v>0.19999999999999996</v>
      </c>
    </row>
    <row r="31" spans="1:80" x14ac:dyDescent="0.25">
      <c r="A31">
        <v>30</v>
      </c>
      <c r="D31">
        <v>218.08930100000001</v>
      </c>
      <c r="E31" s="2">
        <v>2</v>
      </c>
      <c r="P31">
        <v>1</v>
      </c>
      <c r="Q31" t="str">
        <f t="shared" si="0"/>
        <v>2</v>
      </c>
      <c r="R31">
        <v>1</v>
      </c>
      <c r="X31" t="s">
        <v>286</v>
      </c>
      <c r="Y31" t="s">
        <v>272</v>
      </c>
      <c r="AB31" t="s">
        <v>286</v>
      </c>
      <c r="AC31" t="str">
        <f>CONCATENATE($R31,$R32,$R33,$R34)</f>
        <v>1234</v>
      </c>
      <c r="AF31">
        <v>0</v>
      </c>
      <c r="AG31">
        <v>0</v>
      </c>
      <c r="AN31">
        <v>644</v>
      </c>
      <c r="AO31">
        <v>627</v>
      </c>
      <c r="AP31">
        <v>653</v>
      </c>
      <c r="AQ31">
        <v>675</v>
      </c>
      <c r="AR31">
        <v>2353</v>
      </c>
      <c r="BG31">
        <v>1</v>
      </c>
      <c r="BH31">
        <v>157</v>
      </c>
      <c r="BI31">
        <f>($BH$35-$BH$32)/200</f>
        <v>7.4999999999999997E-2</v>
      </c>
    </row>
    <row r="32" spans="1:80" x14ac:dyDescent="0.25">
      <c r="A32">
        <v>31</v>
      </c>
      <c r="D32">
        <v>218.05063000000001</v>
      </c>
      <c r="E32" s="2">
        <v>2</v>
      </c>
      <c r="P32">
        <v>1</v>
      </c>
      <c r="Q32" t="str">
        <f t="shared" si="0"/>
        <v>2</v>
      </c>
      <c r="R32">
        <v>2</v>
      </c>
      <c r="X32" t="s">
        <v>286</v>
      </c>
      <c r="Y32" t="s">
        <v>269</v>
      </c>
      <c r="AF32">
        <v>0</v>
      </c>
      <c r="AG32">
        <v>0</v>
      </c>
      <c r="AN32">
        <v>667</v>
      </c>
      <c r="AO32">
        <v>647</v>
      </c>
      <c r="AP32">
        <v>676</v>
      </c>
      <c r="AQ32">
        <v>696</v>
      </c>
      <c r="AR32">
        <v>2355</v>
      </c>
      <c r="BG32">
        <v>2</v>
      </c>
      <c r="BH32">
        <v>163</v>
      </c>
      <c r="BI32">
        <f>($BH$36-$BH$33)/200</f>
        <v>6.5000000000000002E-2</v>
      </c>
    </row>
    <row r="33" spans="1:80" x14ac:dyDescent="0.25">
      <c r="A33">
        <v>32</v>
      </c>
      <c r="D33">
        <v>218.11292299999999</v>
      </c>
      <c r="E33" s="2">
        <v>2</v>
      </c>
      <c r="P33">
        <v>1</v>
      </c>
      <c r="Q33" t="str">
        <f t="shared" si="0"/>
        <v>2</v>
      </c>
      <c r="R33">
        <v>3</v>
      </c>
      <c r="X33" t="s">
        <v>286</v>
      </c>
      <c r="Y33" t="s">
        <v>272</v>
      </c>
      <c r="AF33">
        <v>0</v>
      </c>
      <c r="AG33">
        <v>0</v>
      </c>
      <c r="AN33">
        <v>686</v>
      </c>
      <c r="AO33">
        <v>669</v>
      </c>
      <c r="AP33">
        <v>695</v>
      </c>
      <c r="AQ33">
        <v>729</v>
      </c>
      <c r="AR33">
        <v>2490</v>
      </c>
      <c r="AT33">
        <f>(($AO$29-$AN$28)/($AN$29-$AN$28))</f>
        <v>0.16666666666666666</v>
      </c>
      <c r="AU33">
        <f>(($AP$28-$AN$28)/($AN$29-$AN$28))</f>
        <v>0.5</v>
      </c>
      <c r="AV33">
        <f>(($AQ$27-$AN$28)/($AN$29-$AN$28))</f>
        <v>0.5</v>
      </c>
      <c r="AW33">
        <f>(($AN$28-$AO$28)/($AO$29-$AO$28))</f>
        <v>0.81818181818181823</v>
      </c>
      <c r="AX33">
        <f>(($AP$27-$AO$28)/($AO$29-$AO$28))</f>
        <v>9.0909090909090912E-2</v>
      </c>
      <c r="AY33">
        <f>(($AQ$26-$AO$28)/($AO$29-$AO$28))</f>
        <v>0.40909090909090912</v>
      </c>
      <c r="AZ33">
        <f>(($AN$28-$AP$27)/($AP$28-$AP$27))</f>
        <v>0.5714285714285714</v>
      </c>
      <c r="BA33">
        <f>(($AO$29-$AP$27)/($AP$28-$AP$27))</f>
        <v>0.7142857142857143</v>
      </c>
      <c r="BB33">
        <f>(($AQ$26-$AP$27)/($AP$28-$AP$27))</f>
        <v>0.25</v>
      </c>
      <c r="BC33">
        <f>(($AN$28-$AQ$26)/($AQ$27-$AQ$26))</f>
        <v>0.42857142857142855</v>
      </c>
      <c r="BD33">
        <f>(($AO$29-$AQ$26)/($AQ$27-$AQ$26))</f>
        <v>0.61904761904761907</v>
      </c>
      <c r="BE33">
        <f>(($AP$28-$AQ$27)/($AQ$28-$AQ$27))</f>
        <v>0</v>
      </c>
      <c r="BG33">
        <v>3</v>
      </c>
      <c r="BH33">
        <v>170</v>
      </c>
      <c r="BI33">
        <f>($BH$42-$BH$39)/200</f>
        <v>0.08</v>
      </c>
      <c r="BQ33">
        <f>(($AO$29-$AN$28)/($AN$29-$AN$28))</f>
        <v>0.16666666666666666</v>
      </c>
      <c r="BR33">
        <f>(($AP$28-$AN$28)/($AN$29-$AN$28))</f>
        <v>0.5</v>
      </c>
      <c r="BS33">
        <f>(($AQ$27-$AN$28)/($AN$29-$AN$28))</f>
        <v>0.5</v>
      </c>
      <c r="BT33">
        <f>1-(($AN$28-$AO$28)/($AO$29-$AO$28))</f>
        <v>0.18181818181818177</v>
      </c>
      <c r="BU33">
        <f>(($AP$27-$AO$28)/($AO$29-$AO$28))</f>
        <v>9.0909090909090912E-2</v>
      </c>
      <c r="BV33">
        <f>(($AQ$26-$AO$28)/($AO$29-$AO$28))</f>
        <v>0.40909090909090912</v>
      </c>
      <c r="BW33">
        <f>1-(($AN$28-$AP$27)/($AP$28-$AP$27))</f>
        <v>0.4285714285714286</v>
      </c>
      <c r="BX33">
        <f>1-(($AO$29-$AP$27)/($AP$28-$AP$27))</f>
        <v>0.2857142857142857</v>
      </c>
      <c r="BY33">
        <f>(($AQ$26-$AP$27)/($AP$28-$AP$27))</f>
        <v>0.25</v>
      </c>
      <c r="BZ33">
        <f>(($AN$28-$AQ$26)/($AQ$27-$AQ$26))</f>
        <v>0.42857142857142855</v>
      </c>
      <c r="CA33">
        <f>1-(($AO$29-$AQ$26)/($AQ$27-$AQ$26))</f>
        <v>0.38095238095238093</v>
      </c>
      <c r="CB33">
        <f>(($AP$28-$AQ$27)/($AQ$28-$AQ$27))</f>
        <v>0</v>
      </c>
    </row>
    <row r="34" spans="1:80" x14ac:dyDescent="0.25">
      <c r="A34">
        <v>33</v>
      </c>
      <c r="D34">
        <v>218.040886</v>
      </c>
      <c r="E34" s="2">
        <v>2</v>
      </c>
      <c r="P34">
        <v>1</v>
      </c>
      <c r="Q34" t="str">
        <f t="shared" si="0"/>
        <v>2</v>
      </c>
      <c r="R34">
        <v>4</v>
      </c>
      <c r="X34" t="s">
        <v>286</v>
      </c>
      <c r="Y34" t="s">
        <v>269</v>
      </c>
      <c r="AF34">
        <v>0</v>
      </c>
      <c r="AG34">
        <v>0</v>
      </c>
      <c r="AN34">
        <v>706</v>
      </c>
      <c r="AO34">
        <v>688</v>
      </c>
      <c r="AP34">
        <v>726</v>
      </c>
      <c r="AQ34">
        <v>751</v>
      </c>
      <c r="AR34">
        <v>2492</v>
      </c>
      <c r="AT34">
        <f>(($AO$30-$AN$29)/($AN$30-$AN$29))</f>
        <v>0.1</v>
      </c>
      <c r="AU34">
        <f>(($AP$29-$AN$29)/($AN$30-$AN$29))</f>
        <v>0.35</v>
      </c>
      <c r="AV34">
        <f>(($AQ$28-$AN$29)/($AN$30-$AN$29))</f>
        <v>0.4</v>
      </c>
      <c r="AW34">
        <f>(($AN$29-$AO$29)/($AO$30-$AO$29))</f>
        <v>0.90909090909090906</v>
      </c>
      <c r="AX34">
        <f>(($AP$28-$AO$29)/($AO$30-$AO$29))</f>
        <v>0.36363636363636365</v>
      </c>
      <c r="AY34">
        <f>(($AQ$27-$AO$29)/($AO$30-$AO$29))</f>
        <v>0.36363636363636365</v>
      </c>
      <c r="AZ34">
        <f>(($AN$29-$AP$28)/($AP$29-$AP$28))</f>
        <v>0.63157894736842102</v>
      </c>
      <c r="BA34">
        <f>(($AO$30-$AP$28)/($AP$29-$AP$28))</f>
        <v>0.73684210526315785</v>
      </c>
      <c r="BB34">
        <f>(($AQ$27-$AP$28)/($AP$29-$AP$28))</f>
        <v>0</v>
      </c>
      <c r="BC34">
        <f>(($AN$29-$AQ$27)/($AQ$28-$AQ$27))</f>
        <v>0.6</v>
      </c>
      <c r="BD34">
        <f>(($AO$30-$AQ$27)/($AQ$28-$AQ$27))</f>
        <v>0.7</v>
      </c>
      <c r="BE34">
        <f>(($AP$29-$AQ$27)/($AQ$28-$AQ$27))</f>
        <v>0.95</v>
      </c>
      <c r="BG34">
        <v>4</v>
      </c>
      <c r="BH34">
        <v>171</v>
      </c>
      <c r="BI34">
        <f>($BH$43-$BH$40)/200</f>
        <v>0.105</v>
      </c>
      <c r="BQ34">
        <f>(($AO$30-$AN$29)/($AN$30-$AN$29))</f>
        <v>0.1</v>
      </c>
      <c r="BR34">
        <f>(($AP$29-$AN$29)/($AN$30-$AN$29))</f>
        <v>0.35</v>
      </c>
      <c r="BS34">
        <f>(($AQ$28-$AN$29)/($AN$30-$AN$29))</f>
        <v>0.4</v>
      </c>
      <c r="BT34">
        <f>1-(($AN$29-$AO$29)/($AO$30-$AO$29))</f>
        <v>9.0909090909090939E-2</v>
      </c>
      <c r="BU34">
        <f>(($AP$28-$AO$29)/($AO$30-$AO$29))</f>
        <v>0.36363636363636365</v>
      </c>
      <c r="BV34">
        <f>(($AQ$27-$AO$29)/($AO$30-$AO$29))</f>
        <v>0.36363636363636365</v>
      </c>
      <c r="BW34">
        <f>1-(($AN$29-$AP$28)/($AP$29-$AP$28))</f>
        <v>0.36842105263157898</v>
      </c>
      <c r="BX34">
        <f>1-(($AO$30-$AP$28)/($AP$29-$AP$28))</f>
        <v>0.26315789473684215</v>
      </c>
      <c r="BY34">
        <f>(($AQ$27-$AP$28)/($AP$29-$AP$28))</f>
        <v>0</v>
      </c>
      <c r="BZ34">
        <f>1-(($AN$29-$AQ$27)/($AQ$28-$AQ$27))</f>
        <v>0.4</v>
      </c>
      <c r="CA34">
        <f>1-(($AO$30-$AQ$27)/($AQ$28-$AQ$27))</f>
        <v>0.30000000000000004</v>
      </c>
      <c r="CB34">
        <f>1-(($AP$29-$AQ$27)/($AQ$28-$AQ$27))</f>
        <v>5.0000000000000044E-2</v>
      </c>
    </row>
    <row r="35" spans="1:80" x14ac:dyDescent="0.25">
      <c r="A35">
        <v>34</v>
      </c>
      <c r="D35">
        <v>218.040886</v>
      </c>
      <c r="E35" s="2">
        <v>2</v>
      </c>
      <c r="P35">
        <v>1</v>
      </c>
      <c r="Q35" t="str">
        <f t="shared" si="0"/>
        <v>2</v>
      </c>
      <c r="R35">
        <v>1</v>
      </c>
      <c r="X35" t="s">
        <v>286</v>
      </c>
      <c r="Y35" t="s">
        <v>270</v>
      </c>
      <c r="AF35">
        <v>0</v>
      </c>
      <c r="AG35">
        <v>0</v>
      </c>
      <c r="AN35">
        <v>739</v>
      </c>
      <c r="AO35">
        <v>710</v>
      </c>
      <c r="AP35">
        <v>750</v>
      </c>
      <c r="AQ35">
        <v>772</v>
      </c>
      <c r="AR35">
        <v>2694</v>
      </c>
      <c r="AT35">
        <f>(($AO$31-$AN$30)/($AN$31-$AN$30))</f>
        <v>0.10526315789473684</v>
      </c>
      <c r="AU35">
        <f>(($AP$30-$AN$30)/($AN$31-$AN$30))</f>
        <v>0.52631578947368418</v>
      </c>
      <c r="AV35">
        <f>(($AQ$29-$AN$30)/($AN$31-$AN$30))</f>
        <v>0.52631578947368418</v>
      </c>
      <c r="AW35">
        <f>(($AN$30-$AO$30)/($AO$31-$AO$30))</f>
        <v>0.9</v>
      </c>
      <c r="AX35">
        <f>(($AP$29-$AO$30)/($AO$31-$AO$30))</f>
        <v>0.25</v>
      </c>
      <c r="AY35">
        <f>(($AQ$28-$AO$30)/($AO$31-$AO$30))</f>
        <v>0.3</v>
      </c>
      <c r="AZ35">
        <f>(($AN$30-$AP$29)/($AP$30-$AP$29))</f>
        <v>0.56521739130434778</v>
      </c>
      <c r="BA35">
        <f>(($AO$31-$AP$29)/($AP$30-$AP$29))</f>
        <v>0.65217391304347827</v>
      </c>
      <c r="BB35">
        <f>(($AQ$28-$AP$29)/($AP$30-$AP$29))</f>
        <v>4.3478260869565216E-2</v>
      </c>
      <c r="BC35">
        <f>(($AN$30-$AQ$28)/($AQ$29-$AQ$28))</f>
        <v>0.54545454545454541</v>
      </c>
      <c r="BD35">
        <f>(($AO$31-$AQ$28)/($AQ$29-$AQ$28))</f>
        <v>0.63636363636363635</v>
      </c>
      <c r="BE35">
        <f>(($AP$30-$AQ$29)/($AQ$30-$AQ$29))</f>
        <v>0</v>
      </c>
      <c r="BG35">
        <v>1</v>
      </c>
      <c r="BH35">
        <v>178</v>
      </c>
      <c r="BI35">
        <f>($BH$44-$BH$41)/200</f>
        <v>9.5000000000000001E-2</v>
      </c>
      <c r="BQ35">
        <f>(($AO$31-$AN$30)/($AN$31-$AN$30))</f>
        <v>0.10526315789473684</v>
      </c>
      <c r="BR35">
        <f>1-(($AP$30-$AN$30)/($AN$31-$AN$30))</f>
        <v>0.47368421052631582</v>
      </c>
      <c r="BS35">
        <f>1-(($AQ$29-$AN$30)/($AN$31-$AN$30))</f>
        <v>0.47368421052631582</v>
      </c>
      <c r="BT35">
        <f>1-(($AN$30-$AO$30)/($AO$31-$AO$30))</f>
        <v>9.9999999999999978E-2</v>
      </c>
      <c r="BU35">
        <f>(($AP$29-$AO$30)/($AO$31-$AO$30))</f>
        <v>0.25</v>
      </c>
      <c r="BV35">
        <f>(($AQ$28-$AO$30)/($AO$31-$AO$30))</f>
        <v>0.3</v>
      </c>
      <c r="BW35">
        <f>1-(($AN$30-$AP$29)/($AP$30-$AP$29))</f>
        <v>0.43478260869565222</v>
      </c>
      <c r="BX35">
        <f>1-(($AO$31-$AP$29)/($AP$30-$AP$29))</f>
        <v>0.34782608695652173</v>
      </c>
      <c r="BY35">
        <f>(($AQ$28-$AP$29)/($AP$30-$AP$29))</f>
        <v>4.3478260869565216E-2</v>
      </c>
      <c r="BZ35">
        <f>1-(($AN$30-$AQ$28)/($AQ$29-$AQ$28))</f>
        <v>0.45454545454545459</v>
      </c>
      <c r="CA35">
        <f>1-(($AO$31-$AQ$28)/($AQ$29-$AQ$28))</f>
        <v>0.36363636363636365</v>
      </c>
      <c r="CB35">
        <f>(($AP$30-$AQ$29)/($AQ$30-$AQ$29))</f>
        <v>0</v>
      </c>
    </row>
    <row r="36" spans="1:80" x14ac:dyDescent="0.25">
      <c r="A36">
        <v>35</v>
      </c>
      <c r="D36">
        <v>218.039253</v>
      </c>
      <c r="E36" s="2">
        <v>2</v>
      </c>
      <c r="P36">
        <v>1</v>
      </c>
      <c r="Q36" t="str">
        <f t="shared" si="0"/>
        <v>2</v>
      </c>
      <c r="R36">
        <v>2</v>
      </c>
      <c r="X36" t="s">
        <v>286</v>
      </c>
      <c r="Y36" t="s">
        <v>271</v>
      </c>
      <c r="AF36">
        <v>0</v>
      </c>
      <c r="AG36">
        <v>0</v>
      </c>
      <c r="AN36">
        <v>764</v>
      </c>
      <c r="AO36">
        <v>722</v>
      </c>
      <c r="AP36">
        <v>771</v>
      </c>
      <c r="AQ36">
        <v>792</v>
      </c>
      <c r="AT36">
        <f>(($AO$32-$AN$31)/($AN$32-$AN$31))</f>
        <v>0.13043478260869565</v>
      </c>
      <c r="AU36">
        <f>(($AP$31-$AN$31)/($AN$32-$AN$31))</f>
        <v>0.39130434782608697</v>
      </c>
      <c r="AV36">
        <f>(($AQ$30-$AN$31)/($AN$32-$AN$31))</f>
        <v>0.39130434782608697</v>
      </c>
      <c r="AW36">
        <f>(($AN$31-$AO$31)/($AO$32-$AO$31))</f>
        <v>0.85</v>
      </c>
      <c r="AX36">
        <f>(($AP$30-$AO$31)/($AO$32-$AO$31))</f>
        <v>0.4</v>
      </c>
      <c r="AY36">
        <f>(($AQ$29-$AO$31)/($AO$32-$AO$31))</f>
        <v>0.4</v>
      </c>
      <c r="AZ36">
        <f>(($AN$31-$AP$30)/($AP$31-$AP$30))</f>
        <v>0.5</v>
      </c>
      <c r="BA36">
        <f>(($AO$32-$AP$30)/($AP$31-$AP$30))</f>
        <v>0.66666666666666663</v>
      </c>
      <c r="BB36">
        <f>(($AQ$29-$AP$30)/($AP$31-$AP$30))</f>
        <v>0</v>
      </c>
      <c r="BC36">
        <f>(($AN$31-$AQ$29)/($AQ$30-$AQ$29))</f>
        <v>0.5</v>
      </c>
      <c r="BD36">
        <f>(($AO$32-$AQ$29)/($AQ$30-$AQ$29))</f>
        <v>0.66666666666666663</v>
      </c>
      <c r="BE36">
        <f>(($AP$31-$AQ$30)/($AQ$31-$AQ$30))</f>
        <v>0</v>
      </c>
      <c r="BG36">
        <v>2</v>
      </c>
      <c r="BH36">
        <v>183</v>
      </c>
      <c r="BI36">
        <f>($BH$45-$BH$42)/200</f>
        <v>9.5000000000000001E-2</v>
      </c>
      <c r="BQ36">
        <f>(($AO$32-$AN$31)/($AN$32-$AN$31))</f>
        <v>0.13043478260869565</v>
      </c>
      <c r="BR36">
        <f>(($AP$31-$AN$31)/($AN$32-$AN$31))</f>
        <v>0.39130434782608697</v>
      </c>
      <c r="BS36">
        <f>(($AQ$30-$AN$31)/($AN$32-$AN$31))</f>
        <v>0.39130434782608697</v>
      </c>
      <c r="BT36">
        <f>1-(($AN$31-$AO$31)/($AO$32-$AO$31))</f>
        <v>0.15000000000000002</v>
      </c>
      <c r="BU36">
        <f>(($AP$30-$AO$31)/($AO$32-$AO$31))</f>
        <v>0.4</v>
      </c>
      <c r="BV36">
        <f>(($AQ$29-$AO$31)/($AO$32-$AO$31))</f>
        <v>0.4</v>
      </c>
      <c r="BW36">
        <f>(($AN$31-$AP$30)/($AP$31-$AP$30))</f>
        <v>0.5</v>
      </c>
      <c r="BX36">
        <f>1-(($AO$32-$AP$30)/($AP$31-$AP$30))</f>
        <v>0.33333333333333337</v>
      </c>
      <c r="BY36">
        <f>(($AQ$29-$AP$30)/($AP$31-$AP$30))</f>
        <v>0</v>
      </c>
      <c r="BZ36">
        <f>(($AN$31-$AQ$29)/($AQ$30-$AQ$29))</f>
        <v>0.5</v>
      </c>
      <c r="CA36">
        <f>1-(($AO$32-$AQ$29)/($AQ$30-$AQ$29))</f>
        <v>0.33333333333333337</v>
      </c>
      <c r="CB36">
        <f>(($AP$31-$AQ$30)/($AQ$31-$AQ$30))</f>
        <v>0</v>
      </c>
    </row>
    <row r="37" spans="1:80" x14ac:dyDescent="0.25">
      <c r="A37">
        <v>36</v>
      </c>
      <c r="D37">
        <v>218.08930100000001</v>
      </c>
      <c r="E37" s="2">
        <v>2</v>
      </c>
      <c r="P37">
        <v>1</v>
      </c>
      <c r="Q37" t="str">
        <f t="shared" si="0"/>
        <v>2</v>
      </c>
      <c r="R37" t="s">
        <v>22</v>
      </c>
      <c r="X37" t="s">
        <v>286</v>
      </c>
      <c r="Y37" t="s">
        <v>272</v>
      </c>
      <c r="AN37">
        <v>784</v>
      </c>
      <c r="AO37">
        <v>747</v>
      </c>
      <c r="AP37">
        <v>791</v>
      </c>
      <c r="AQ37">
        <v>811</v>
      </c>
      <c r="AT37">
        <f>(($AO$33-$AN$32)/($AN$33-$AN$32))</f>
        <v>0.10526315789473684</v>
      </c>
      <c r="AU37">
        <f>(($AP$32-$AN$32)/($AN$33-$AN$32))</f>
        <v>0.47368421052631576</v>
      </c>
      <c r="AV37">
        <f>(($AQ$31-$AN$32)/($AN$33-$AN$32))</f>
        <v>0.42105263157894735</v>
      </c>
      <c r="AW37">
        <f>(($AN$32-$AO$32)/($AO$33-$AO$32))</f>
        <v>0.90909090909090906</v>
      </c>
      <c r="AX37">
        <f>(($AP$31-$AO$32)/($AO$33-$AO$32))</f>
        <v>0.27272727272727271</v>
      </c>
      <c r="AY37">
        <f>(($AQ$30-$AO$32)/($AO$33-$AO$32))</f>
        <v>0.27272727272727271</v>
      </c>
      <c r="AZ37">
        <f>(($AN$32-$AP$31)/($AP$32-$AP$31))</f>
        <v>0.60869565217391308</v>
      </c>
      <c r="BA37">
        <f>(($AO$33-$AP$31)/($AP$32-$AP$31))</f>
        <v>0.69565217391304346</v>
      </c>
      <c r="BB37">
        <f>(($AQ$30-$AP$31)/($AP$32-$AP$31))</f>
        <v>0</v>
      </c>
      <c r="BC37">
        <f>(($AN$32-$AQ$30)/($AQ$31-$AQ$30))</f>
        <v>0.63636363636363635</v>
      </c>
      <c r="BD37">
        <f>(($AO$33-$AQ$30)/($AQ$31-$AQ$30))</f>
        <v>0.72727272727272729</v>
      </c>
      <c r="BE37">
        <f>(($AP$32-$AQ$31)/($AQ$32-$AQ$31))</f>
        <v>4.7619047619047616E-2</v>
      </c>
      <c r="BG37" t="s">
        <v>22</v>
      </c>
      <c r="BH37">
        <v>189</v>
      </c>
      <c r="BI37">
        <f>($BH$46-$BH$43)/200</f>
        <v>7.4999999999999997E-2</v>
      </c>
      <c r="BQ37">
        <f>(($AO$33-$AN$32)/($AN$33-$AN$32))</f>
        <v>0.10526315789473684</v>
      </c>
      <c r="BR37">
        <f>(($AP$32-$AN$32)/($AN$33-$AN$32))</f>
        <v>0.47368421052631576</v>
      </c>
      <c r="BS37">
        <f>(($AQ$31-$AN$32)/($AN$33-$AN$32))</f>
        <v>0.42105263157894735</v>
      </c>
      <c r="BT37">
        <f>1-(($AN$32-$AO$32)/($AO$33-$AO$32))</f>
        <v>9.0909090909090939E-2</v>
      </c>
      <c r="BU37">
        <f>(($AP$31-$AO$32)/($AO$33-$AO$32))</f>
        <v>0.27272727272727271</v>
      </c>
      <c r="BV37">
        <f>(($AQ$30-$AO$32)/($AO$33-$AO$32))</f>
        <v>0.27272727272727271</v>
      </c>
      <c r="BW37">
        <f>1-(($AN$32-$AP$31)/($AP$32-$AP$31))</f>
        <v>0.39130434782608692</v>
      </c>
      <c r="BX37">
        <f>1-(($AO$33-$AP$31)/($AP$32-$AP$31))</f>
        <v>0.30434782608695654</v>
      </c>
      <c r="BY37">
        <f>(($AQ$30-$AP$31)/($AP$32-$AP$31))</f>
        <v>0</v>
      </c>
      <c r="BZ37">
        <f>1-(($AN$32-$AQ$30)/($AQ$31-$AQ$30))</f>
        <v>0.36363636363636365</v>
      </c>
      <c r="CA37">
        <f>1-(($AO$33-$AQ$30)/($AQ$31-$AQ$30))</f>
        <v>0.27272727272727271</v>
      </c>
      <c r="CB37">
        <f>(($AP$32-$AQ$31)/($AQ$32-$AQ$31))</f>
        <v>4.7619047619047616E-2</v>
      </c>
    </row>
    <row r="38" spans="1:80" x14ac:dyDescent="0.25">
      <c r="A38">
        <v>37</v>
      </c>
      <c r="B38">
        <v>212.076043</v>
      </c>
      <c r="C38" s="3">
        <v>1</v>
      </c>
      <c r="D38">
        <v>218.08930100000001</v>
      </c>
      <c r="E38" s="2">
        <v>2</v>
      </c>
      <c r="P38">
        <v>2</v>
      </c>
      <c r="Q38" t="str">
        <f t="shared" si="0"/>
        <v>12</v>
      </c>
      <c r="R38" t="s">
        <v>22</v>
      </c>
      <c r="X38" t="s">
        <v>286</v>
      </c>
      <c r="Y38" t="s">
        <v>269</v>
      </c>
      <c r="AN38">
        <v>804</v>
      </c>
      <c r="AO38">
        <v>768</v>
      </c>
      <c r="AP38">
        <v>812</v>
      </c>
      <c r="AQ38">
        <v>831</v>
      </c>
      <c r="AT38">
        <f>(($AO$34-$AN$33)/($AN$34-$AN$33))</f>
        <v>0.1</v>
      </c>
      <c r="AU38">
        <f>(($AP$33-$AN$33)/($AN$34-$AN$33))</f>
        <v>0.45</v>
      </c>
      <c r="AV38">
        <f>(($AQ$32-$AN$33)/($AN$34-$AN$33))</f>
        <v>0.5</v>
      </c>
      <c r="AW38">
        <f>(($AN$33-$AO$33)/($AO$34-$AO$33))</f>
        <v>0.89473684210526316</v>
      </c>
      <c r="AX38">
        <f>(($AP$32-$AO$33)/($AO$34-$AO$33))</f>
        <v>0.36842105263157893</v>
      </c>
      <c r="AY38">
        <f>(($AQ$31-$AO$33)/($AO$34-$AO$33))</f>
        <v>0.31578947368421051</v>
      </c>
      <c r="AZ38">
        <f>(($AN$33-$AP$32)/($AP$33-$AP$32))</f>
        <v>0.52631578947368418</v>
      </c>
      <c r="BA38">
        <f>(($AO$34-$AP$32)/($AP$33-$AP$32))</f>
        <v>0.63157894736842102</v>
      </c>
      <c r="BB38">
        <f>(($AQ$31-$AP$31)/($AP$32-$AP$31))</f>
        <v>0.95652173913043481</v>
      </c>
      <c r="BC38">
        <f>(($AN$33-$AQ$31)/($AQ$32-$AQ$31))</f>
        <v>0.52380952380952384</v>
      </c>
      <c r="BD38">
        <f>(($AO$34-$AQ$31)/($AQ$32-$AQ$31))</f>
        <v>0.61904761904761907</v>
      </c>
      <c r="BE38">
        <f>(($AP$33-$AQ$31)/($AQ$32-$AQ$31))</f>
        <v>0.95238095238095233</v>
      </c>
      <c r="BG38" t="s">
        <v>22</v>
      </c>
      <c r="BH38">
        <v>191</v>
      </c>
      <c r="BI38">
        <f>($BH$47-$BH$44)/200</f>
        <v>9.5000000000000001E-2</v>
      </c>
      <c r="BQ38">
        <f>(($AO$34-$AN$33)/($AN$34-$AN$33))</f>
        <v>0.1</v>
      </c>
      <c r="BR38">
        <f>(($AP$33-$AN$33)/($AN$34-$AN$33))</f>
        <v>0.45</v>
      </c>
      <c r="BS38">
        <f>(($AQ$32-$AN$33)/($AN$34-$AN$33))</f>
        <v>0.5</v>
      </c>
      <c r="BT38">
        <f>1-(($AN$33-$AO$33)/($AO$34-$AO$33))</f>
        <v>0.10526315789473684</v>
      </c>
      <c r="BU38">
        <f>(($AP$32-$AO$33)/($AO$34-$AO$33))</f>
        <v>0.36842105263157893</v>
      </c>
      <c r="BV38">
        <f>(($AQ$31-$AO$33)/($AO$34-$AO$33))</f>
        <v>0.31578947368421051</v>
      </c>
      <c r="BW38">
        <f>1-(($AN$33-$AP$32)/($AP$33-$AP$32))</f>
        <v>0.47368421052631582</v>
      </c>
      <c r="BX38">
        <f>1-(($AO$34-$AP$32)/($AP$33-$AP$32))</f>
        <v>0.36842105263157898</v>
      </c>
      <c r="BY38">
        <f>1-(($AQ$31-$AP$31)/($AP$32-$AP$31))</f>
        <v>4.3478260869565188E-2</v>
      </c>
      <c r="BZ38">
        <f>1-(($AN$33-$AQ$31)/($AQ$32-$AQ$31))</f>
        <v>0.47619047619047616</v>
      </c>
      <c r="CA38">
        <f>1-(($AO$34-$AQ$31)/($AQ$32-$AQ$31))</f>
        <v>0.38095238095238093</v>
      </c>
      <c r="CB38">
        <f>1-(($AP$33-$AQ$31)/($AQ$32-$AQ$31))</f>
        <v>4.7619047619047672E-2</v>
      </c>
    </row>
    <row r="39" spans="1:80" x14ac:dyDescent="0.25">
      <c r="A39">
        <v>38</v>
      </c>
      <c r="B39">
        <v>212.076043</v>
      </c>
      <c r="C39" s="3">
        <v>1</v>
      </c>
      <c r="D39">
        <v>218.08930100000001</v>
      </c>
      <c r="E39" s="2">
        <v>2</v>
      </c>
      <c r="P39">
        <v>2</v>
      </c>
      <c r="Q39" t="str">
        <f t="shared" si="0"/>
        <v>12</v>
      </c>
      <c r="R39">
        <v>2</v>
      </c>
      <c r="X39" t="s">
        <v>286</v>
      </c>
      <c r="Y39" t="s">
        <v>270</v>
      </c>
      <c r="AB39" t="s">
        <v>286</v>
      </c>
      <c r="AC39" t="str">
        <f>CONCATENATE($R39,$R40,$R41,$R42)</f>
        <v>2341</v>
      </c>
      <c r="AN39">
        <v>824</v>
      </c>
      <c r="AO39">
        <v>787</v>
      </c>
      <c r="AP39">
        <v>831</v>
      </c>
      <c r="AQ39">
        <v>851</v>
      </c>
      <c r="AW39">
        <f>(($AN$34-$AO$34)/($AO$35-$AO$34))</f>
        <v>0.81818181818181823</v>
      </c>
      <c r="AX39">
        <f>(($AP$33-$AO$34)/($AO$35-$AO$34))</f>
        <v>0.31818181818181818</v>
      </c>
      <c r="AY39">
        <f>(($AQ$32-$AO$34)/($AO$35-$AO$34))</f>
        <v>0.36363636363636365</v>
      </c>
      <c r="BG39">
        <v>2</v>
      </c>
      <c r="BH39">
        <v>192</v>
      </c>
      <c r="BI39">
        <f>($BH$48-$BH$45)/200</f>
        <v>9.5000000000000001E-2</v>
      </c>
      <c r="BT39">
        <f>1-(($AN$34-$AO$34)/($AO$35-$AO$34))</f>
        <v>0.18181818181818177</v>
      </c>
      <c r="BU39">
        <f>(($AP$33-$AO$34)/($AO$35-$AO$34))</f>
        <v>0.31818181818181818</v>
      </c>
      <c r="BV39">
        <f>(($AQ$32-$AO$34)/($AO$35-$AO$34))</f>
        <v>0.36363636363636365</v>
      </c>
    </row>
    <row r="40" spans="1:80" x14ac:dyDescent="0.25">
      <c r="A40">
        <v>39</v>
      </c>
      <c r="B40">
        <v>212.076043</v>
      </c>
      <c r="C40" s="3">
        <v>1</v>
      </c>
      <c r="P40">
        <v>1</v>
      </c>
      <c r="Q40" t="str">
        <f t="shared" si="0"/>
        <v>1</v>
      </c>
      <c r="R40">
        <v>3</v>
      </c>
      <c r="X40" t="s">
        <v>286</v>
      </c>
      <c r="Y40" t="s">
        <v>271</v>
      </c>
      <c r="AN40">
        <v>843</v>
      </c>
      <c r="AO40">
        <v>805</v>
      </c>
      <c r="AP40">
        <v>851</v>
      </c>
      <c r="AQ40">
        <v>883</v>
      </c>
      <c r="BG40">
        <v>3</v>
      </c>
      <c r="BH40">
        <v>198</v>
      </c>
      <c r="BI40">
        <f>($BH$49-$BH$46)/200</f>
        <v>7.0000000000000007E-2</v>
      </c>
    </row>
    <row r="41" spans="1:80" x14ac:dyDescent="0.25">
      <c r="A41">
        <v>40</v>
      </c>
      <c r="B41">
        <v>212.076043</v>
      </c>
      <c r="C41" s="3">
        <v>1</v>
      </c>
      <c r="P41">
        <v>1</v>
      </c>
      <c r="Q41" t="str">
        <f t="shared" si="0"/>
        <v>1</v>
      </c>
      <c r="R41">
        <v>4</v>
      </c>
      <c r="X41" t="s">
        <v>286</v>
      </c>
      <c r="Y41" t="s">
        <v>272</v>
      </c>
      <c r="AN41">
        <v>863</v>
      </c>
      <c r="AO41">
        <v>826</v>
      </c>
      <c r="AP41">
        <v>873</v>
      </c>
      <c r="AQ41">
        <v>908</v>
      </c>
      <c r="BG41">
        <v>4</v>
      </c>
      <c r="BH41">
        <v>204</v>
      </c>
      <c r="BI41">
        <f>($BH$50-$BH$47)/200</f>
        <v>0.09</v>
      </c>
    </row>
    <row r="42" spans="1:80" x14ac:dyDescent="0.25">
      <c r="A42">
        <v>41</v>
      </c>
      <c r="B42">
        <v>212.076043</v>
      </c>
      <c r="C42" s="3">
        <v>1</v>
      </c>
      <c r="P42">
        <v>1</v>
      </c>
      <c r="Q42" t="str">
        <f t="shared" si="0"/>
        <v>1</v>
      </c>
      <c r="R42">
        <v>1</v>
      </c>
      <c r="X42" t="s">
        <v>286</v>
      </c>
      <c r="Y42" t="s">
        <v>269</v>
      </c>
      <c r="AN42">
        <v>877</v>
      </c>
      <c r="AO42">
        <v>845</v>
      </c>
      <c r="AP42">
        <v>884</v>
      </c>
      <c r="AQ42">
        <v>927</v>
      </c>
      <c r="AT42">
        <f>(($AO$37-$AN$35)/($AN$36-$AN$35))</f>
        <v>0.32</v>
      </c>
      <c r="AU42">
        <f>(($AP$35-$AN$35)/($AN$36-$AN$35))</f>
        <v>0.44</v>
      </c>
      <c r="AV42">
        <f>(($AQ$34-$AN$35)/($AN$36-$AN$35))</f>
        <v>0.48</v>
      </c>
      <c r="AW42">
        <f>(($AN$35-$AO$36)/($AO$37-$AO$36))</f>
        <v>0.68</v>
      </c>
      <c r="AX42">
        <f>(($AP$34-$AO$36)/($AO$37-$AO$36))</f>
        <v>0.16</v>
      </c>
      <c r="AY42">
        <f>(($AQ$33-$AO$36)/($AO$37-$AO$36))</f>
        <v>0.28000000000000003</v>
      </c>
      <c r="AZ42">
        <f>(($AN$35-$AP$34)/($AP$35-$AP$34))</f>
        <v>0.54166666666666663</v>
      </c>
      <c r="BA42">
        <f>(($AO$37-$AP$34)/($AP$35-$AP$34))</f>
        <v>0.875</v>
      </c>
      <c r="BB42">
        <f>(($AQ$33-$AP$34)/($AP$35-$AP$34))</f>
        <v>0.125</v>
      </c>
      <c r="BC42">
        <f>(($AN$35-$AQ$33)/($AQ$34-$AQ$33))</f>
        <v>0.45454545454545453</v>
      </c>
      <c r="BD42">
        <f>(($AO$37-$AQ$33)/($AQ$34-$AQ$33))</f>
        <v>0.81818181818181823</v>
      </c>
      <c r="BE42">
        <f>(($AP$35-$AQ$33)/($AQ$34-$AQ$33))</f>
        <v>0.95454545454545459</v>
      </c>
      <c r="BG42">
        <v>1</v>
      </c>
      <c r="BH42">
        <v>208</v>
      </c>
      <c r="BI42">
        <f>($BH$51-$BH$48)/200</f>
        <v>8.5000000000000006E-2</v>
      </c>
      <c r="BQ42">
        <f>(($AO$37-$AN$35)/($AN$36-$AN$35))</f>
        <v>0.32</v>
      </c>
      <c r="BR42">
        <f>(($AP$35-$AN$35)/($AN$36-$AN$35))</f>
        <v>0.44</v>
      </c>
      <c r="BS42">
        <f>(($AQ$34-$AN$35)/($AN$36-$AN$35))</f>
        <v>0.48</v>
      </c>
      <c r="BT42">
        <f>1-(($AN$35-$AO$36)/($AO$37-$AO$36))</f>
        <v>0.31999999999999995</v>
      </c>
      <c r="BU42">
        <f>(($AP$34-$AO$36)/($AO$37-$AO$36))</f>
        <v>0.16</v>
      </c>
      <c r="BV42">
        <f>(($AQ$33-$AO$36)/($AO$37-$AO$36))</f>
        <v>0.28000000000000003</v>
      </c>
      <c r="BW42">
        <f>1-(($AN$35-$AP$34)/($AP$35-$AP$34))</f>
        <v>0.45833333333333337</v>
      </c>
      <c r="BX42">
        <f>1-(($AO$37-$AP$34)/($AP$35-$AP$34))</f>
        <v>0.125</v>
      </c>
      <c r="BY42">
        <f>(($AQ$33-$AP$34)/($AP$35-$AP$34))</f>
        <v>0.125</v>
      </c>
      <c r="BZ42">
        <f>(($AN$35-$AQ$33)/($AQ$34-$AQ$33))</f>
        <v>0.45454545454545453</v>
      </c>
      <c r="CA42">
        <f>1-(($AO$37-$AQ$33)/($AQ$34-$AQ$33))</f>
        <v>0.18181818181818177</v>
      </c>
      <c r="CB42">
        <f>1-(($AP$35-$AQ$33)/($AQ$34-$AQ$33))</f>
        <v>4.5454545454545414E-2</v>
      </c>
    </row>
    <row r="43" spans="1:80" x14ac:dyDescent="0.25">
      <c r="A43">
        <v>42</v>
      </c>
      <c r="B43">
        <v>212.076043</v>
      </c>
      <c r="C43" s="3">
        <v>1</v>
      </c>
      <c r="H43">
        <v>214.961658</v>
      </c>
      <c r="I43" s="4">
        <v>4</v>
      </c>
      <c r="P43">
        <v>2</v>
      </c>
      <c r="Q43" t="str">
        <f t="shared" si="0"/>
        <v>14</v>
      </c>
      <c r="R43">
        <v>2</v>
      </c>
      <c r="X43" t="s">
        <v>286</v>
      </c>
      <c r="Y43" t="s">
        <v>270</v>
      </c>
      <c r="AB43" t="s">
        <v>286</v>
      </c>
      <c r="AC43" t="str">
        <f>CONCATENATE($R43,$R44,$R45,$R46)</f>
        <v>2341</v>
      </c>
      <c r="AN43">
        <v>900</v>
      </c>
      <c r="AO43">
        <v>866</v>
      </c>
      <c r="AP43">
        <v>908</v>
      </c>
      <c r="AQ43">
        <v>949</v>
      </c>
      <c r="AT43">
        <f>(($AO$38-$AN$36)/($AN$37-$AN$36))</f>
        <v>0.2</v>
      </c>
      <c r="AU43">
        <f>(($AP$36-$AN$36)/($AN$37-$AN$36))</f>
        <v>0.35</v>
      </c>
      <c r="AV43">
        <f>(($AQ$35-$AN$36)/($AN$37-$AN$36))</f>
        <v>0.4</v>
      </c>
      <c r="AW43">
        <f>(($AN$36-$AO$37)/($AO$38-$AO$37))</f>
        <v>0.80952380952380953</v>
      </c>
      <c r="AX43">
        <f>(($AP$35-$AO$37)/($AO$38-$AO$37))</f>
        <v>0.14285714285714285</v>
      </c>
      <c r="AY43">
        <f>(($AQ$34-$AO$37)/($AO$38-$AO$37))</f>
        <v>0.19047619047619047</v>
      </c>
      <c r="AZ43">
        <f>(($AN$36-$AP$35)/($AP$36-$AP$35))</f>
        <v>0.66666666666666663</v>
      </c>
      <c r="BA43">
        <f>(($AO$38-$AP$35)/($AP$36-$AP$35))</f>
        <v>0.8571428571428571</v>
      </c>
      <c r="BB43">
        <f>(($AQ$34-$AP$35)/($AP$36-$AP$35))</f>
        <v>4.7619047619047616E-2</v>
      </c>
      <c r="BC43">
        <f>(($AN$36-$AQ$34)/($AQ$35-$AQ$34))</f>
        <v>0.61904761904761907</v>
      </c>
      <c r="BD43">
        <f>(($AO$38-$AQ$34)/($AQ$35-$AQ$34))</f>
        <v>0.80952380952380953</v>
      </c>
      <c r="BE43">
        <f>(($AP$36-$AQ$34)/($AQ$35-$AQ$34))</f>
        <v>0.95238095238095233</v>
      </c>
      <c r="BG43">
        <v>2</v>
      </c>
      <c r="BH43">
        <v>219</v>
      </c>
      <c r="BI43">
        <f>($BH$52-$BH$49)/200</f>
        <v>0.11</v>
      </c>
      <c r="BQ43">
        <f>(($AO$38-$AN$36)/($AN$37-$AN$36))</f>
        <v>0.2</v>
      </c>
      <c r="BR43">
        <f>(($AP$36-$AN$36)/($AN$37-$AN$36))</f>
        <v>0.35</v>
      </c>
      <c r="BS43">
        <f>(($AQ$35-$AN$36)/($AN$37-$AN$36))</f>
        <v>0.4</v>
      </c>
      <c r="BT43">
        <f>1-(($AN$36-$AO$37)/($AO$38-$AO$37))</f>
        <v>0.19047619047619047</v>
      </c>
      <c r="BU43">
        <f>(($AP$35-$AO$37)/($AO$38-$AO$37))</f>
        <v>0.14285714285714285</v>
      </c>
      <c r="BV43">
        <f>(($AQ$34-$AO$37)/($AO$38-$AO$37))</f>
        <v>0.19047619047619047</v>
      </c>
      <c r="BW43">
        <f>1-(($AN$36-$AP$35)/($AP$36-$AP$35))</f>
        <v>0.33333333333333337</v>
      </c>
      <c r="BX43">
        <f>1-(($AO$38-$AP$35)/($AP$36-$AP$35))</f>
        <v>0.1428571428571429</v>
      </c>
      <c r="BY43">
        <f>(($AQ$34-$AP$35)/($AP$36-$AP$35))</f>
        <v>4.7619047619047616E-2</v>
      </c>
      <c r="BZ43">
        <f>1-(($AN$36-$AQ$34)/($AQ$35-$AQ$34))</f>
        <v>0.38095238095238093</v>
      </c>
      <c r="CA43">
        <f>1-(($AO$38-$AQ$34)/($AQ$35-$AQ$34))</f>
        <v>0.19047619047619047</v>
      </c>
      <c r="CB43">
        <f>1-(($AP$36-$AQ$34)/($AQ$35-$AQ$34))</f>
        <v>4.7619047619047672E-2</v>
      </c>
    </row>
    <row r="44" spans="1:80" x14ac:dyDescent="0.25">
      <c r="A44">
        <v>43</v>
      </c>
      <c r="B44">
        <v>212.076043</v>
      </c>
      <c r="C44" s="3">
        <v>1</v>
      </c>
      <c r="H44">
        <v>214.792688</v>
      </c>
      <c r="I44" s="4">
        <v>4</v>
      </c>
      <c r="P44">
        <v>2</v>
      </c>
      <c r="Q44" t="str">
        <f t="shared" si="0"/>
        <v>14</v>
      </c>
      <c r="R44">
        <v>3</v>
      </c>
      <c r="X44" t="s">
        <v>286</v>
      </c>
      <c r="Y44" t="s">
        <v>271</v>
      </c>
      <c r="AN44">
        <v>920</v>
      </c>
      <c r="AO44">
        <v>899</v>
      </c>
      <c r="AP44">
        <v>927</v>
      </c>
      <c r="AQ44">
        <v>970</v>
      </c>
      <c r="AT44">
        <f>(($AO$39-$AN$37)/($AN$38-$AN$37))</f>
        <v>0.15</v>
      </c>
      <c r="AU44">
        <f>(($AP$37-$AN$37)/($AN$38-$AN$37))</f>
        <v>0.35</v>
      </c>
      <c r="AV44">
        <f>(($AQ$36-$AN$37)/($AN$38-$AN$37))</f>
        <v>0.4</v>
      </c>
      <c r="AW44">
        <f>(($AN$37-$AO$38)/($AO$39-$AO$38))</f>
        <v>0.84210526315789469</v>
      </c>
      <c r="AX44">
        <f>(($AP$36-$AO$38)/($AO$39-$AO$38))</f>
        <v>0.15789473684210525</v>
      </c>
      <c r="AY44">
        <f>(($AQ$35-$AO$38)/($AO$39-$AO$38))</f>
        <v>0.21052631578947367</v>
      </c>
      <c r="AZ44">
        <f>(($AN$37-$AP$36)/($AP$37-$AP$36))</f>
        <v>0.65</v>
      </c>
      <c r="BA44">
        <f>(($AO$39-$AP$36)/($AP$37-$AP$36))</f>
        <v>0.8</v>
      </c>
      <c r="BB44">
        <f>(($AQ$35-$AP$36)/($AP$37-$AP$36))</f>
        <v>0.05</v>
      </c>
      <c r="BC44">
        <f>(($AN$37-$AQ$35)/($AQ$36-$AQ$35))</f>
        <v>0.6</v>
      </c>
      <c r="BD44">
        <f>(($AO$39-$AQ$35)/($AQ$36-$AQ$35))</f>
        <v>0.75</v>
      </c>
      <c r="BE44">
        <f>(($AP$37-$AQ$35)/($AQ$36-$AQ$35))</f>
        <v>0.95</v>
      </c>
      <c r="BG44">
        <v>3</v>
      </c>
      <c r="BH44">
        <v>223</v>
      </c>
      <c r="BI44">
        <f>($BH$53-$BH$50)/200</f>
        <v>0.05</v>
      </c>
      <c r="BQ44">
        <f>(($AO$39-$AN$37)/($AN$38-$AN$37))</f>
        <v>0.15</v>
      </c>
      <c r="BR44">
        <f>(($AP$37-$AN$37)/($AN$38-$AN$37))</f>
        <v>0.35</v>
      </c>
      <c r="BS44">
        <f>(($AQ$36-$AN$37)/($AN$38-$AN$37))</f>
        <v>0.4</v>
      </c>
      <c r="BT44">
        <f>1-(($AN$37-$AO$38)/($AO$39-$AO$38))</f>
        <v>0.15789473684210531</v>
      </c>
      <c r="BU44">
        <f>(($AP$36-$AO$38)/($AO$39-$AO$38))</f>
        <v>0.15789473684210525</v>
      </c>
      <c r="BV44">
        <f>(($AQ$35-$AO$38)/($AO$39-$AO$38))</f>
        <v>0.21052631578947367</v>
      </c>
      <c r="BW44">
        <f>1-(($AN$37-$AP$36)/($AP$37-$AP$36))</f>
        <v>0.35</v>
      </c>
      <c r="BX44">
        <f>1-(($AO$39-$AP$36)/($AP$37-$AP$36))</f>
        <v>0.19999999999999996</v>
      </c>
      <c r="BY44">
        <f>(($AQ$35-$AP$36)/($AP$37-$AP$36))</f>
        <v>0.05</v>
      </c>
      <c r="BZ44">
        <f>1-(($AN$37-$AQ$35)/($AQ$36-$AQ$35))</f>
        <v>0.4</v>
      </c>
      <c r="CA44">
        <f>1-(($AO$39-$AQ$35)/($AQ$36-$AQ$35))</f>
        <v>0.25</v>
      </c>
      <c r="CB44">
        <f>1-(($AP$37-$AQ$35)/($AQ$36-$AQ$35))</f>
        <v>5.0000000000000044E-2</v>
      </c>
    </row>
    <row r="45" spans="1:80" x14ac:dyDescent="0.25">
      <c r="A45">
        <v>44</v>
      </c>
      <c r="F45">
        <v>212.667135</v>
      </c>
      <c r="G45" s="5">
        <v>3</v>
      </c>
      <c r="H45">
        <v>214.88069300000001</v>
      </c>
      <c r="I45" s="4">
        <v>4</v>
      </c>
      <c r="P45">
        <v>2</v>
      </c>
      <c r="Q45" t="str">
        <f t="shared" si="0"/>
        <v>34</v>
      </c>
      <c r="R45">
        <v>4</v>
      </c>
      <c r="X45" t="s">
        <v>286</v>
      </c>
      <c r="Y45" t="s">
        <v>272</v>
      </c>
      <c r="AN45">
        <v>941</v>
      </c>
      <c r="AO45">
        <v>918</v>
      </c>
      <c r="AP45">
        <v>949</v>
      </c>
      <c r="AQ45">
        <v>989</v>
      </c>
      <c r="AT45">
        <f>(($AO$40-$AN$38)/($AN$39-$AN$38))</f>
        <v>0.05</v>
      </c>
      <c r="AU45">
        <f>(($AP$38-$AN$38)/($AN$39-$AN$38))</f>
        <v>0.4</v>
      </c>
      <c r="AV45">
        <f>(($AQ$37-$AN$38)/($AN$39-$AN$38))</f>
        <v>0.35</v>
      </c>
      <c r="AW45">
        <f>(($AN$38-$AO$39)/($AO$40-$AO$39))</f>
        <v>0.94444444444444442</v>
      </c>
      <c r="AX45">
        <f>(($AP$37-$AO$39)/($AO$40-$AO$39))</f>
        <v>0.22222222222222221</v>
      </c>
      <c r="AY45">
        <f>(($AQ$36-$AO$39)/($AO$40-$AO$39))</f>
        <v>0.27777777777777779</v>
      </c>
      <c r="AZ45">
        <f>(($AN$38-$AP$37)/($AP$38-$AP$37))</f>
        <v>0.61904761904761907</v>
      </c>
      <c r="BA45">
        <f>(($AO$40-$AP$37)/($AP$38-$AP$37))</f>
        <v>0.66666666666666663</v>
      </c>
      <c r="BB45">
        <f>(($AQ$36-$AP$37)/($AP$38-$AP$37))</f>
        <v>4.7619047619047616E-2</v>
      </c>
      <c r="BC45">
        <f>(($AN$38-$AQ$36)/($AQ$37-$AQ$36))</f>
        <v>0.63157894736842102</v>
      </c>
      <c r="BD45">
        <f>(($AO$40-$AQ$36)/($AQ$37-$AQ$36))</f>
        <v>0.68421052631578949</v>
      </c>
      <c r="BE45">
        <f>(($AP$38-$AQ$37)/($AQ$38-$AQ$37))</f>
        <v>0.05</v>
      </c>
      <c r="BG45">
        <v>4</v>
      </c>
      <c r="BH45">
        <v>227</v>
      </c>
      <c r="BI45">
        <f>($BH$54-$BH$51)/200</f>
        <v>9.5000000000000001E-2</v>
      </c>
      <c r="BQ45">
        <f>(($AO$40-$AN$38)/($AN$39-$AN$38))</f>
        <v>0.05</v>
      </c>
      <c r="BR45">
        <f>(($AP$38-$AN$38)/($AN$39-$AN$38))</f>
        <v>0.4</v>
      </c>
      <c r="BS45">
        <f>(($AQ$37-$AN$38)/($AN$39-$AN$38))</f>
        <v>0.35</v>
      </c>
      <c r="BT45">
        <f>1-(($AN$38-$AO$39)/($AO$40-$AO$39))</f>
        <v>5.555555555555558E-2</v>
      </c>
      <c r="BU45">
        <f>(($AP$37-$AO$39)/($AO$40-$AO$39))</f>
        <v>0.22222222222222221</v>
      </c>
      <c r="BV45">
        <f>(($AQ$36-$AO$39)/($AO$40-$AO$39))</f>
        <v>0.27777777777777779</v>
      </c>
      <c r="BW45">
        <f>1-(($AN$38-$AP$37)/($AP$38-$AP$37))</f>
        <v>0.38095238095238093</v>
      </c>
      <c r="BX45">
        <f>1-(($AO$40-$AP$37)/($AP$38-$AP$37))</f>
        <v>0.33333333333333337</v>
      </c>
      <c r="BY45">
        <f>(($AQ$36-$AP$37)/($AP$38-$AP$37))</f>
        <v>4.7619047619047616E-2</v>
      </c>
      <c r="BZ45">
        <f>1-(($AN$38-$AQ$36)/($AQ$37-$AQ$36))</f>
        <v>0.36842105263157898</v>
      </c>
      <c r="CA45">
        <f>1-(($AO$40-$AQ$36)/($AQ$37-$AQ$36))</f>
        <v>0.31578947368421051</v>
      </c>
      <c r="CB45">
        <f>(($AP$38-$AQ$37)/($AQ$38-$AQ$37))</f>
        <v>0.05</v>
      </c>
    </row>
    <row r="46" spans="1:80" x14ac:dyDescent="0.25">
      <c r="A46">
        <v>45</v>
      </c>
      <c r="F46">
        <v>212.667135</v>
      </c>
      <c r="G46" s="5">
        <v>3</v>
      </c>
      <c r="H46">
        <v>214.893652</v>
      </c>
      <c r="I46" s="4">
        <v>4</v>
      </c>
      <c r="P46">
        <v>2</v>
      </c>
      <c r="Q46" t="str">
        <f t="shared" si="0"/>
        <v>34</v>
      </c>
      <c r="R46">
        <v>1</v>
      </c>
      <c r="X46" t="s">
        <v>286</v>
      </c>
      <c r="Y46" t="s">
        <v>269</v>
      </c>
      <c r="AN46">
        <v>962</v>
      </c>
      <c r="AO46">
        <v>943</v>
      </c>
      <c r="AP46">
        <v>970</v>
      </c>
      <c r="AQ46">
        <v>1010</v>
      </c>
      <c r="AT46">
        <f>(($AO$41-$AN$39)/($AN$40-$AN$39))</f>
        <v>0.10526315789473684</v>
      </c>
      <c r="AU46">
        <f>(($AP$39-$AN$39)/($AN$40-$AN$39))</f>
        <v>0.36842105263157893</v>
      </c>
      <c r="AV46">
        <f>(($AQ$38-$AN$39)/($AN$40-$AN$39))</f>
        <v>0.36842105263157893</v>
      </c>
      <c r="AW46">
        <f>(($AN$39-$AO$40)/($AO$41-$AO$40))</f>
        <v>0.90476190476190477</v>
      </c>
      <c r="AX46">
        <f>(($AP$38-$AO$40)/($AO$41-$AO$40))</f>
        <v>0.33333333333333331</v>
      </c>
      <c r="AY46">
        <f>(($AQ$37-$AO$40)/($AO$41-$AO$40))</f>
        <v>0.2857142857142857</v>
      </c>
      <c r="AZ46">
        <f>(($AN$39-$AP$38)/($AP$39-$AP$38))</f>
        <v>0.63157894736842102</v>
      </c>
      <c r="BA46">
        <f>(($AO$41-$AP$38)/($AP$39-$AP$38))</f>
        <v>0.73684210526315785</v>
      </c>
      <c r="BB46">
        <f>(($AQ$37-$AP$37)/($AP$38-$AP$37))</f>
        <v>0.95238095238095233</v>
      </c>
      <c r="BC46">
        <f>(($AN$39-$AQ$37)/($AQ$38-$AQ$37))</f>
        <v>0.65</v>
      </c>
      <c r="BD46">
        <f>(($AO$41-$AQ$37)/($AQ$38-$AQ$37))</f>
        <v>0.75</v>
      </c>
      <c r="BE46">
        <f>(($AP$39-$AQ$38)/($AQ$39-$AQ$38))</f>
        <v>0</v>
      </c>
      <c r="BG46">
        <v>1</v>
      </c>
      <c r="BH46">
        <v>234</v>
      </c>
      <c r="BI46">
        <f>($BH$55-$BH$52)/200</f>
        <v>7.4999999999999997E-2</v>
      </c>
      <c r="BQ46">
        <f>(($AO$41-$AN$39)/($AN$40-$AN$39))</f>
        <v>0.10526315789473684</v>
      </c>
      <c r="BR46">
        <f>(($AP$39-$AN$39)/($AN$40-$AN$39))</f>
        <v>0.36842105263157893</v>
      </c>
      <c r="BS46">
        <f>(($AQ$38-$AN$39)/($AN$40-$AN$39))</f>
        <v>0.36842105263157893</v>
      </c>
      <c r="BT46">
        <f>1-(($AN$39-$AO$40)/($AO$41-$AO$40))</f>
        <v>9.5238095238095233E-2</v>
      </c>
      <c r="BU46">
        <f>(($AP$38-$AO$40)/($AO$41-$AO$40))</f>
        <v>0.33333333333333331</v>
      </c>
      <c r="BV46">
        <f>(($AQ$37-$AO$40)/($AO$41-$AO$40))</f>
        <v>0.2857142857142857</v>
      </c>
      <c r="BW46">
        <f>1-(($AN$39-$AP$38)/($AP$39-$AP$38))</f>
        <v>0.36842105263157898</v>
      </c>
      <c r="BX46">
        <f>1-(($AO$41-$AP$38)/($AP$39-$AP$38))</f>
        <v>0.26315789473684215</v>
      </c>
      <c r="BY46">
        <f>1-(($AQ$37-$AP$37)/($AP$38-$AP$37))</f>
        <v>4.7619047619047672E-2</v>
      </c>
      <c r="BZ46">
        <f>1-(($AN$39-$AQ$37)/($AQ$38-$AQ$37))</f>
        <v>0.35</v>
      </c>
      <c r="CA46">
        <f>1-(($AO$41-$AQ$37)/($AQ$38-$AQ$37))</f>
        <v>0.25</v>
      </c>
      <c r="CB46">
        <f>(($AP$39-$AQ$38)/($AQ$39-$AQ$38))</f>
        <v>0</v>
      </c>
    </row>
    <row r="47" spans="1:80" x14ac:dyDescent="0.25">
      <c r="A47">
        <v>46</v>
      </c>
      <c r="F47">
        <v>212.652646</v>
      </c>
      <c r="G47" s="5">
        <v>3</v>
      </c>
      <c r="H47">
        <v>214.92803799999999</v>
      </c>
      <c r="I47" s="4">
        <v>4</v>
      </c>
      <c r="P47">
        <v>2</v>
      </c>
      <c r="Q47" t="str">
        <f t="shared" si="0"/>
        <v>34</v>
      </c>
      <c r="R47">
        <v>2</v>
      </c>
      <c r="X47" t="s">
        <v>286</v>
      </c>
      <c r="Y47" t="s">
        <v>270</v>
      </c>
      <c r="AB47" t="s">
        <v>286</v>
      </c>
      <c r="AC47" t="str">
        <f>CONCATENATE($R47,$R48,$R49,$R50)</f>
        <v>2341</v>
      </c>
      <c r="AN47">
        <v>980</v>
      </c>
      <c r="AO47">
        <v>964</v>
      </c>
      <c r="AP47">
        <v>988</v>
      </c>
      <c r="AQ47">
        <v>1031</v>
      </c>
      <c r="AT47">
        <f>(($AO$42-$AN$40)/($AN$41-$AN$40))</f>
        <v>0.1</v>
      </c>
      <c r="AU47">
        <f>(($AP$40-$AN$40)/($AN$41-$AN$40))</f>
        <v>0.4</v>
      </c>
      <c r="AV47">
        <f>(($AQ$39-$AN$40)/($AN$41-$AN$40))</f>
        <v>0.4</v>
      </c>
      <c r="AW47">
        <f>(($AN$40-$AO$41)/($AO$42-$AO$41))</f>
        <v>0.89473684210526316</v>
      </c>
      <c r="AX47">
        <f>(($AP$39-$AO$41)/($AO$42-$AO$41))</f>
        <v>0.26315789473684209</v>
      </c>
      <c r="AY47">
        <f>(($AQ$38-$AO$41)/($AO$42-$AO$41))</f>
        <v>0.26315789473684209</v>
      </c>
      <c r="AZ47">
        <f>(($AN$40-$AP$39)/($AP$40-$AP$39))</f>
        <v>0.6</v>
      </c>
      <c r="BA47">
        <f>(($AO$42-$AP$39)/($AP$40-$AP$39))</f>
        <v>0.7</v>
      </c>
      <c r="BB47">
        <f>(($AQ$38-$AP$39)/($AP$40-$AP$39))</f>
        <v>0</v>
      </c>
      <c r="BC47">
        <f>(($AN$40-$AQ$38)/($AQ$39-$AQ$38))</f>
        <v>0.6</v>
      </c>
      <c r="BD47">
        <f>(($AO$42-$AQ$38)/($AQ$39-$AQ$38))</f>
        <v>0.7</v>
      </c>
      <c r="BG47">
        <v>2</v>
      </c>
      <c r="BH47">
        <v>242</v>
      </c>
      <c r="BI47">
        <f>($BH$56-$BH$53)/200</f>
        <v>0.11</v>
      </c>
      <c r="BQ47">
        <f>(($AO$42-$AN$40)/($AN$41-$AN$40))</f>
        <v>0.1</v>
      </c>
      <c r="BR47">
        <f>(($AP$40-$AN$40)/($AN$41-$AN$40))</f>
        <v>0.4</v>
      </c>
      <c r="BS47">
        <f>(($AQ$39-$AN$40)/($AN$41-$AN$40))</f>
        <v>0.4</v>
      </c>
      <c r="BT47">
        <f>1-(($AN$40-$AO$41)/($AO$42-$AO$41))</f>
        <v>0.10526315789473684</v>
      </c>
      <c r="BU47">
        <f>(($AP$39-$AO$41)/($AO$42-$AO$41))</f>
        <v>0.26315789473684209</v>
      </c>
      <c r="BV47">
        <f>(($AQ$38-$AO$41)/($AO$42-$AO$41))</f>
        <v>0.26315789473684209</v>
      </c>
      <c r="BW47">
        <f>1-(($AN$40-$AP$39)/($AP$40-$AP$39))</f>
        <v>0.4</v>
      </c>
      <c r="BX47">
        <f>1-(($AO$42-$AP$39)/($AP$40-$AP$39))</f>
        <v>0.30000000000000004</v>
      </c>
      <c r="BY47">
        <f>(($AQ$38-$AP$39)/($AP$40-$AP$39))</f>
        <v>0</v>
      </c>
      <c r="BZ47">
        <f>1-(($AN$40-$AQ$38)/($AQ$39-$AQ$38))</f>
        <v>0.4</v>
      </c>
      <c r="CA47">
        <f>1-(($AO$42-$AQ$38)/($AQ$39-$AQ$38))</f>
        <v>0.30000000000000004</v>
      </c>
    </row>
    <row r="48" spans="1:80" x14ac:dyDescent="0.25">
      <c r="A48">
        <v>47</v>
      </c>
      <c r="F48">
        <v>212.65443199999999</v>
      </c>
      <c r="G48" s="5">
        <v>3</v>
      </c>
      <c r="H48">
        <v>214.913344</v>
      </c>
      <c r="I48" s="4">
        <v>4</v>
      </c>
      <c r="P48">
        <v>2</v>
      </c>
      <c r="Q48" t="str">
        <f t="shared" si="0"/>
        <v>34</v>
      </c>
      <c r="R48">
        <v>3</v>
      </c>
      <c r="X48" t="s">
        <v>286</v>
      </c>
      <c r="Y48" t="s">
        <v>271</v>
      </c>
      <c r="AN48">
        <v>999</v>
      </c>
      <c r="AO48">
        <v>981</v>
      </c>
      <c r="AP48">
        <v>1011</v>
      </c>
      <c r="AQ48">
        <v>1056</v>
      </c>
      <c r="AW48">
        <f>(($AN$41-$AO$42)/($AO$43-$AO$42))</f>
        <v>0.8571428571428571</v>
      </c>
      <c r="AX48">
        <f>(($AP$40-$AO$42)/($AO$43-$AO$42))</f>
        <v>0.2857142857142857</v>
      </c>
      <c r="AY48">
        <f>(($AQ$39-$AO$42)/($AO$43-$AO$42))</f>
        <v>0.2857142857142857</v>
      </c>
      <c r="AZ48">
        <f>(($AN$41-$AP$40)/($AP$41-$AP$40))</f>
        <v>0.54545454545454541</v>
      </c>
      <c r="BA48">
        <f>(($AO$43-$AP$40)/($AP$41-$AP$40))</f>
        <v>0.68181818181818177</v>
      </c>
      <c r="BB48">
        <f>(($AQ$39-$AP$40)/($AP$41-$AP$40))</f>
        <v>0</v>
      </c>
      <c r="BG48">
        <v>3</v>
      </c>
      <c r="BH48">
        <v>246</v>
      </c>
      <c r="BI48">
        <f>($BH$57-$BH$54)/200</f>
        <v>5.5E-2</v>
      </c>
      <c r="BT48">
        <f>1-(($AN$41-$AO$42)/($AO$43-$AO$42))</f>
        <v>0.1428571428571429</v>
      </c>
      <c r="BU48">
        <f>(($AP$40-$AO$42)/($AO$43-$AO$42))</f>
        <v>0.2857142857142857</v>
      </c>
      <c r="BV48">
        <f>(($AQ$39-$AO$42)/($AO$43-$AO$42))</f>
        <v>0.2857142857142857</v>
      </c>
      <c r="BW48">
        <f>1-(($AN$41-$AP$40)/($AP$41-$AP$40))</f>
        <v>0.45454545454545459</v>
      </c>
      <c r="BX48">
        <f>1-(($AO$43-$AP$40)/($AP$41-$AP$40))</f>
        <v>0.31818181818181823</v>
      </c>
      <c r="BY48">
        <f>(($AQ$39-$AP$40)/($AP$41-$AP$40))</f>
        <v>0</v>
      </c>
    </row>
    <row r="49" spans="1:80" x14ac:dyDescent="0.25">
      <c r="A49">
        <v>48</v>
      </c>
      <c r="F49">
        <v>212.67080799999999</v>
      </c>
      <c r="G49" s="5">
        <v>3</v>
      </c>
      <c r="H49">
        <v>214.92757900000001</v>
      </c>
      <c r="I49" s="4">
        <v>4</v>
      </c>
      <c r="P49">
        <v>2</v>
      </c>
      <c r="Q49" t="str">
        <f t="shared" si="0"/>
        <v>34</v>
      </c>
      <c r="R49">
        <v>4</v>
      </c>
      <c r="X49" t="s">
        <v>286</v>
      </c>
      <c r="Y49" t="s">
        <v>272</v>
      </c>
      <c r="AN49">
        <v>1017</v>
      </c>
      <c r="AO49">
        <v>1000</v>
      </c>
      <c r="AP49">
        <v>1031</v>
      </c>
      <c r="AQ49">
        <v>1078</v>
      </c>
      <c r="BG49">
        <v>4</v>
      </c>
      <c r="BH49">
        <v>248</v>
      </c>
      <c r="BI49">
        <f>($BH$58-$BH$55)/200</f>
        <v>0.09</v>
      </c>
    </row>
    <row r="50" spans="1:80" x14ac:dyDescent="0.25">
      <c r="A50">
        <v>49</v>
      </c>
      <c r="F50">
        <v>212.64790099999999</v>
      </c>
      <c r="G50" s="5">
        <v>3</v>
      </c>
      <c r="H50">
        <v>214.961658</v>
      </c>
      <c r="I50" s="4">
        <v>4</v>
      </c>
      <c r="P50">
        <v>2</v>
      </c>
      <c r="Q50" t="str">
        <f t="shared" si="0"/>
        <v>34</v>
      </c>
      <c r="R50">
        <v>1</v>
      </c>
      <c r="X50" t="s">
        <v>286</v>
      </c>
      <c r="Y50" t="s">
        <v>269</v>
      </c>
      <c r="AN50">
        <v>1027</v>
      </c>
      <c r="AO50">
        <v>1020</v>
      </c>
      <c r="AP50">
        <v>1056</v>
      </c>
      <c r="AQ50">
        <v>1099</v>
      </c>
      <c r="BG50">
        <v>1</v>
      </c>
      <c r="BH50">
        <v>260</v>
      </c>
      <c r="BI50">
        <f>($BH$59-$BH$56)/200</f>
        <v>7.4999999999999997E-2</v>
      </c>
    </row>
    <row r="51" spans="1:80" x14ac:dyDescent="0.25">
      <c r="A51">
        <v>50</v>
      </c>
      <c r="F51">
        <v>212.59520000000001</v>
      </c>
      <c r="G51" s="5">
        <v>3</v>
      </c>
      <c r="P51">
        <v>1</v>
      </c>
      <c r="Q51" t="str">
        <f t="shared" si="0"/>
        <v>3</v>
      </c>
      <c r="R51">
        <v>2</v>
      </c>
      <c r="X51" t="s">
        <v>286</v>
      </c>
      <c r="Y51" t="s">
        <v>270</v>
      </c>
      <c r="AB51" t="s">
        <v>286</v>
      </c>
      <c r="AC51" t="str">
        <f>CONCATENATE($R51,$R52,$R53,$R54)</f>
        <v>2341</v>
      </c>
      <c r="AN51">
        <v>1051</v>
      </c>
      <c r="AO51">
        <v>1023</v>
      </c>
      <c r="AP51">
        <v>1077</v>
      </c>
      <c r="AQ51">
        <v>1122</v>
      </c>
      <c r="AT51">
        <f>(($AO$44-$AN$42)/($AN$43-$AN$42))</f>
        <v>0.95652173913043481</v>
      </c>
      <c r="AU51">
        <f>(($AP$42-$AN$42)/($AN$43-$AN$42))</f>
        <v>0.30434782608695654</v>
      </c>
      <c r="AV51">
        <f>(($AQ$40-$AN$42)/($AN$43-$AN$42))</f>
        <v>0.2608695652173913</v>
      </c>
      <c r="AW51">
        <f>(($AN$43-$AO$44)/($AO$45-$AO$44))</f>
        <v>5.2631578947368418E-2</v>
      </c>
      <c r="AX51">
        <f>(($AP$43-$AO$44)/($AO$45-$AO$44))</f>
        <v>0.47368421052631576</v>
      </c>
      <c r="AY51">
        <f>(($AQ$41-$AO$44)/($AO$45-$AO$44))</f>
        <v>0.47368421052631576</v>
      </c>
      <c r="AZ51">
        <f>(($AN$43-$AP$42)/($AP$43-$AP$42))</f>
        <v>0.66666666666666663</v>
      </c>
      <c r="BA51">
        <f>(($AO$44-$AP$42)/($AP$43-$AP$42))</f>
        <v>0.625</v>
      </c>
      <c r="BB51">
        <f>(($AQ$41-$AP$43)/($AP$44-$AP$43))</f>
        <v>0</v>
      </c>
      <c r="BC51">
        <f>(($AN$43-$AQ$40)/($AQ$41-$AQ$40))</f>
        <v>0.68</v>
      </c>
      <c r="BD51">
        <f>(($AO$44-$AQ$40)/($AQ$41-$AQ$40))</f>
        <v>0.64</v>
      </c>
      <c r="BE51">
        <f>(($AP$42-$AQ$40)/($AQ$41-$AQ$40))</f>
        <v>0.04</v>
      </c>
      <c r="BG51">
        <v>2</v>
      </c>
      <c r="BH51">
        <v>263</v>
      </c>
      <c r="BI51">
        <f>($BH$60-$BH$57)/200</f>
        <v>0.11</v>
      </c>
      <c r="BQ51">
        <f>1-(($AO$44-$AN$42)/($AN$43-$AN$42))</f>
        <v>4.3478260869565188E-2</v>
      </c>
      <c r="BR51">
        <f>(($AP$42-$AN$42)/($AN$43-$AN$42))</f>
        <v>0.30434782608695654</v>
      </c>
      <c r="BS51">
        <f>(($AQ$40-$AN$42)/($AN$43-$AN$42))</f>
        <v>0.2608695652173913</v>
      </c>
      <c r="BT51">
        <f>(($AN$43-$AO$44)/($AO$45-$AO$44))</f>
        <v>5.2631578947368418E-2</v>
      </c>
      <c r="BU51">
        <f>(($AP$43-$AO$44)/($AO$45-$AO$44))</f>
        <v>0.47368421052631576</v>
      </c>
      <c r="BV51">
        <f>(($AQ$41-$AO$44)/($AO$45-$AO$44))</f>
        <v>0.47368421052631576</v>
      </c>
      <c r="BW51">
        <f>1-(($AN$43-$AP$42)/($AP$43-$AP$42))</f>
        <v>0.33333333333333337</v>
      </c>
      <c r="BX51">
        <f>1-(($AO$44-$AP$42)/($AP$43-$AP$42))</f>
        <v>0.375</v>
      </c>
      <c r="BY51">
        <f>(($AQ$41-$AP$43)/($AP$44-$AP$43))</f>
        <v>0</v>
      </c>
      <c r="BZ51">
        <f>1-(($AN$43-$AQ$40)/($AQ$41-$AQ$40))</f>
        <v>0.31999999999999995</v>
      </c>
      <c r="CA51">
        <f>1-(($AO$44-$AQ$40)/($AQ$41-$AQ$40))</f>
        <v>0.36</v>
      </c>
      <c r="CB51">
        <f>(($AP$42-$AQ$40)/($AQ$41-$AQ$40))</f>
        <v>0.04</v>
      </c>
    </row>
    <row r="52" spans="1:80" x14ac:dyDescent="0.25">
      <c r="A52">
        <v>51</v>
      </c>
      <c r="F52">
        <v>212.586884</v>
      </c>
      <c r="G52" s="5">
        <v>3</v>
      </c>
      <c r="P52">
        <v>1</v>
      </c>
      <c r="Q52" t="str">
        <f t="shared" si="0"/>
        <v>3</v>
      </c>
      <c r="R52">
        <v>3</v>
      </c>
      <c r="X52" t="s">
        <v>286</v>
      </c>
      <c r="Y52" t="s">
        <v>271</v>
      </c>
      <c r="AN52">
        <v>1071</v>
      </c>
      <c r="AO52">
        <v>1048</v>
      </c>
      <c r="AP52">
        <v>1099</v>
      </c>
      <c r="AQ52">
        <v>1156</v>
      </c>
      <c r="AT52">
        <f>(($AO$45-$AN$43)/($AN$44-$AN$43))</f>
        <v>0.9</v>
      </c>
      <c r="AU52">
        <f>(($AP$43-$AN$43)/($AN$44-$AN$43))</f>
        <v>0.4</v>
      </c>
      <c r="AV52">
        <f>(($AQ$41-$AN$43)/($AN$44-$AN$43))</f>
        <v>0.4</v>
      </c>
      <c r="AW52">
        <f>(($AN$44-$AO$45)/($AO$46-$AO$45))</f>
        <v>0.08</v>
      </c>
      <c r="AX52">
        <f>(($AP$44-$AO$45)/($AO$46-$AO$45))</f>
        <v>0.36</v>
      </c>
      <c r="AY52">
        <f>(($AQ$42-$AO$45)/($AO$46-$AO$45))</f>
        <v>0.36</v>
      </c>
      <c r="AZ52">
        <f>(($AN$44-$AP$43)/($AP$44-$AP$43))</f>
        <v>0.63157894736842102</v>
      </c>
      <c r="BA52">
        <f>(($AO$45-$AP$43)/($AP$44-$AP$43))</f>
        <v>0.52631578947368418</v>
      </c>
      <c r="BB52">
        <f>(($AQ$42-$AP$44)/($AP$45-$AP$44))</f>
        <v>0</v>
      </c>
      <c r="BC52">
        <f>(($AN$44-$AQ$41)/($AQ$42-$AQ$41))</f>
        <v>0.63157894736842102</v>
      </c>
      <c r="BD52">
        <f>(($AO$45-$AQ$41)/($AQ$42-$AQ$41))</f>
        <v>0.52631578947368418</v>
      </c>
      <c r="BE52">
        <f>(($AP$43-$AQ$41)/($AQ$42-$AQ$41))</f>
        <v>0</v>
      </c>
      <c r="BG52">
        <v>3</v>
      </c>
      <c r="BH52">
        <v>270</v>
      </c>
      <c r="BI52">
        <f>($BH$61-$BH$58)/200</f>
        <v>0.06</v>
      </c>
      <c r="BQ52">
        <f>1-(($AO$45-$AN$43)/($AN$44-$AN$43))</f>
        <v>9.9999999999999978E-2</v>
      </c>
      <c r="BR52">
        <f>(($AP$43-$AN$43)/($AN$44-$AN$43))</f>
        <v>0.4</v>
      </c>
      <c r="BS52">
        <f>(($AQ$41-$AN$43)/($AN$44-$AN$43))</f>
        <v>0.4</v>
      </c>
      <c r="BT52">
        <f>(($AN$44-$AO$45)/($AO$46-$AO$45))</f>
        <v>0.08</v>
      </c>
      <c r="BU52">
        <f>(($AP$44-$AO$45)/($AO$46-$AO$45))</f>
        <v>0.36</v>
      </c>
      <c r="BV52">
        <f>(($AQ$42-$AO$45)/($AO$46-$AO$45))</f>
        <v>0.36</v>
      </c>
      <c r="BW52">
        <f>1-(($AN$44-$AP$43)/($AP$44-$AP$43))</f>
        <v>0.36842105263157898</v>
      </c>
      <c r="BX52">
        <f>1-(($AO$45-$AP$43)/($AP$44-$AP$43))</f>
        <v>0.47368421052631582</v>
      </c>
      <c r="BY52">
        <f>(($AQ$42-$AP$44)/($AP$45-$AP$44))</f>
        <v>0</v>
      </c>
      <c r="BZ52">
        <f>1-(($AN$44-$AQ$41)/($AQ$42-$AQ$41))</f>
        <v>0.36842105263157898</v>
      </c>
      <c r="CA52">
        <f>1-(($AO$45-$AQ$41)/($AQ$42-$AQ$41))</f>
        <v>0.47368421052631582</v>
      </c>
      <c r="CB52">
        <f>(($AP$43-$AQ$41)/($AQ$42-$AQ$41))</f>
        <v>0</v>
      </c>
    </row>
    <row r="53" spans="1:80" x14ac:dyDescent="0.25">
      <c r="A53">
        <v>52</v>
      </c>
      <c r="P53">
        <v>0</v>
      </c>
      <c r="Q53" t="str">
        <f t="shared" si="0"/>
        <v/>
      </c>
      <c r="R53">
        <v>4</v>
      </c>
      <c r="X53" t="s">
        <v>286</v>
      </c>
      <c r="Y53" t="s">
        <v>272</v>
      </c>
      <c r="AN53">
        <v>1092</v>
      </c>
      <c r="AO53">
        <v>1069</v>
      </c>
      <c r="AP53">
        <v>1121</v>
      </c>
      <c r="AQ53">
        <v>1180</v>
      </c>
      <c r="AT53">
        <f>(($AO$46-$AN$45)/($AN$46-$AN$45))</f>
        <v>9.5238095238095233E-2</v>
      </c>
      <c r="AU53">
        <f>(($AP$44-$AN$44)/($AN$45-$AN$44))</f>
        <v>0.33333333333333331</v>
      </c>
      <c r="AV53">
        <f>(($AQ$42-$AN$44)/($AN$45-$AN$44))</f>
        <v>0.33333333333333331</v>
      </c>
      <c r="AW53">
        <f>(($AN$45-$AO$45)/($AO$46-$AO$45))</f>
        <v>0.92</v>
      </c>
      <c r="AX53">
        <f>(($AP$45-$AO$46)/($AO$47-$AO$46))</f>
        <v>0.2857142857142857</v>
      </c>
      <c r="AY53">
        <f>(($AQ$43-$AO$46)/($AO$47-$AO$46))</f>
        <v>0.2857142857142857</v>
      </c>
      <c r="AZ53">
        <f>(($AN$45-$AP$44)/($AP$45-$AP$44))</f>
        <v>0.63636363636363635</v>
      </c>
      <c r="BA53">
        <f>(($AO$46-$AP$44)/($AP$45-$AP$44))</f>
        <v>0.72727272727272729</v>
      </c>
      <c r="BB53">
        <f>(($AQ$43-$AP$45)/($AP$46-$AP$45))</f>
        <v>0</v>
      </c>
      <c r="BC53">
        <f>(($AN$45-$AQ$42)/($AQ$43-$AQ$42))</f>
        <v>0.63636363636363635</v>
      </c>
      <c r="BD53">
        <f>(($AO$46-$AQ$42)/($AQ$43-$AQ$42))</f>
        <v>0.72727272727272729</v>
      </c>
      <c r="BE53">
        <f>(($AP$44-$AQ$42)/($AQ$43-$AQ$42))</f>
        <v>0</v>
      </c>
      <c r="BG53">
        <v>4</v>
      </c>
      <c r="BH53">
        <v>270</v>
      </c>
      <c r="BI53">
        <f>($BH$62-$BH$59)/200</f>
        <v>0.08</v>
      </c>
      <c r="BQ53">
        <f>(($AO$46-$AN$45)/($AN$46-$AN$45))</f>
        <v>9.5238095238095233E-2</v>
      </c>
      <c r="BR53">
        <f>(($AP$44-$AN$44)/($AN$45-$AN$44))</f>
        <v>0.33333333333333331</v>
      </c>
      <c r="BS53">
        <f>(($AQ$42-$AN$44)/($AN$45-$AN$44))</f>
        <v>0.33333333333333331</v>
      </c>
      <c r="BT53">
        <f>1-(($AN$45-$AO$45)/($AO$46-$AO$45))</f>
        <v>7.999999999999996E-2</v>
      </c>
      <c r="BU53">
        <f>(($AP$45-$AO$46)/($AO$47-$AO$46))</f>
        <v>0.2857142857142857</v>
      </c>
      <c r="BV53">
        <f>(($AQ$43-$AO$46)/($AO$47-$AO$46))</f>
        <v>0.2857142857142857</v>
      </c>
      <c r="BW53">
        <f>1-(($AN$45-$AP$44)/($AP$45-$AP$44))</f>
        <v>0.36363636363636365</v>
      </c>
      <c r="BX53">
        <f>1-(($AO$46-$AP$44)/($AP$45-$AP$44))</f>
        <v>0.27272727272727271</v>
      </c>
      <c r="BY53">
        <f>(($AQ$43-$AP$45)/($AP$46-$AP$45))</f>
        <v>0</v>
      </c>
      <c r="BZ53">
        <f>1-(($AN$45-$AQ$42)/($AQ$43-$AQ$42))</f>
        <v>0.36363636363636365</v>
      </c>
      <c r="CA53">
        <f>1-(($AO$46-$AQ$42)/($AQ$43-$AQ$42))</f>
        <v>0.27272727272727271</v>
      </c>
      <c r="CB53">
        <f>(($AP$44-$AQ$42)/($AQ$43-$AQ$42))</f>
        <v>0</v>
      </c>
    </row>
    <row r="54" spans="1:80" x14ac:dyDescent="0.25">
      <c r="A54">
        <v>53</v>
      </c>
      <c r="P54">
        <v>0</v>
      </c>
      <c r="Q54" t="str">
        <f t="shared" si="0"/>
        <v/>
      </c>
      <c r="R54">
        <v>1</v>
      </c>
      <c r="X54" t="s">
        <v>286</v>
      </c>
      <c r="Y54" t="s">
        <v>269</v>
      </c>
      <c r="AN54">
        <v>1113</v>
      </c>
      <c r="AO54">
        <v>1091</v>
      </c>
      <c r="AP54">
        <v>1155</v>
      </c>
      <c r="AQ54">
        <v>1202</v>
      </c>
      <c r="AT54">
        <f>(($AO$47-$AN$46)/($AN$47-$AN$46))</f>
        <v>0.1111111111111111</v>
      </c>
      <c r="AU54">
        <f>(($AP$45-$AN$45)/($AN$46-$AN$45))</f>
        <v>0.38095238095238093</v>
      </c>
      <c r="AV54">
        <f>(($AQ$43-$AN$45)/($AN$46-$AN$45))</f>
        <v>0.38095238095238093</v>
      </c>
      <c r="AW54">
        <f>(($AN$46-$AO$46)/($AO$47-$AO$46))</f>
        <v>0.90476190476190477</v>
      </c>
      <c r="AX54">
        <f>(($AP$46-$AO$47)/($AO$48-$AO$47))</f>
        <v>0.35294117647058826</v>
      </c>
      <c r="AY54">
        <f>(($AQ$44-$AO$47)/($AO$48-$AO$47))</f>
        <v>0.35294117647058826</v>
      </c>
      <c r="AZ54">
        <f>(($AN$46-$AP$45)/($AP$46-$AP$45))</f>
        <v>0.61904761904761907</v>
      </c>
      <c r="BA54">
        <f>(($AO$47-$AP$45)/($AP$46-$AP$45))</f>
        <v>0.7142857142857143</v>
      </c>
      <c r="BB54">
        <f>(($AQ$44-$AP$46)/($AP$47-$AP$46))</f>
        <v>0</v>
      </c>
      <c r="BC54">
        <f>(($AN$46-$AQ$43)/($AQ$44-$AQ$43))</f>
        <v>0.61904761904761907</v>
      </c>
      <c r="BD54">
        <f>(($AO$47-$AQ$43)/($AQ$44-$AQ$43))</f>
        <v>0.7142857142857143</v>
      </c>
      <c r="BE54">
        <f>(($AP$45-$AQ$43)/($AQ$44-$AQ$43))</f>
        <v>0</v>
      </c>
      <c r="BG54">
        <v>1</v>
      </c>
      <c r="BH54">
        <v>282</v>
      </c>
      <c r="BI54">
        <f>($BH$63-$BH$60)/200</f>
        <v>6.5000000000000002E-2</v>
      </c>
      <c r="BQ54">
        <f>(($AO$47-$AN$46)/($AN$47-$AN$46))</f>
        <v>0.1111111111111111</v>
      </c>
      <c r="BR54">
        <f>(($AP$45-$AN$45)/($AN$46-$AN$45))</f>
        <v>0.38095238095238093</v>
      </c>
      <c r="BS54">
        <f>(($AQ$43-$AN$45)/($AN$46-$AN$45))</f>
        <v>0.38095238095238093</v>
      </c>
      <c r="BT54">
        <f>1-(($AN$46-$AO$46)/($AO$47-$AO$46))</f>
        <v>9.5238095238095233E-2</v>
      </c>
      <c r="BU54">
        <f>(($AP$46-$AO$47)/($AO$48-$AO$47))</f>
        <v>0.35294117647058826</v>
      </c>
      <c r="BV54">
        <f>(($AQ$44-$AO$47)/($AO$48-$AO$47))</f>
        <v>0.35294117647058826</v>
      </c>
      <c r="BW54">
        <f>1-(($AN$46-$AP$45)/($AP$46-$AP$45))</f>
        <v>0.38095238095238093</v>
      </c>
      <c r="BX54">
        <f>1-(($AO$47-$AP$45)/($AP$46-$AP$45))</f>
        <v>0.2857142857142857</v>
      </c>
      <c r="BY54">
        <f>(($AQ$44-$AP$46)/($AP$47-$AP$46))</f>
        <v>0</v>
      </c>
      <c r="BZ54">
        <f>1-(($AN$46-$AQ$43)/($AQ$44-$AQ$43))</f>
        <v>0.38095238095238093</v>
      </c>
      <c r="CA54">
        <f>1-(($AO$47-$AQ$43)/($AQ$44-$AQ$43))</f>
        <v>0.2857142857142857</v>
      </c>
      <c r="CB54">
        <f>(($AP$45-$AQ$43)/($AQ$44-$AQ$43))</f>
        <v>0</v>
      </c>
    </row>
    <row r="55" spans="1:80" x14ac:dyDescent="0.25">
      <c r="A55">
        <v>54</v>
      </c>
      <c r="D55">
        <v>191.441226</v>
      </c>
      <c r="E55" s="2">
        <v>2</v>
      </c>
      <c r="P55">
        <v>1</v>
      </c>
      <c r="Q55" t="str">
        <f t="shared" si="0"/>
        <v>2</v>
      </c>
      <c r="R55">
        <v>2</v>
      </c>
      <c r="X55" t="s">
        <v>286</v>
      </c>
      <c r="Y55" t="s">
        <v>270</v>
      </c>
      <c r="AB55" t="s">
        <v>286</v>
      </c>
      <c r="AC55" t="str">
        <f>CONCATENATE($R55,$R56,$R57,$R58)</f>
        <v>2341</v>
      </c>
      <c r="AN55">
        <v>1133</v>
      </c>
      <c r="AO55">
        <v>1111</v>
      </c>
      <c r="AP55">
        <v>1180</v>
      </c>
      <c r="AQ55">
        <v>1222</v>
      </c>
      <c r="AT55">
        <f>(($AO$48-$AN$47)/($AN$48-$AN$47))</f>
        <v>5.2631578947368418E-2</v>
      </c>
      <c r="AU55">
        <f>(($AP$46-$AN$46)/($AN$47-$AN$46))</f>
        <v>0.44444444444444442</v>
      </c>
      <c r="AV55">
        <f>(($AQ$44-$AN$46)/($AN$47-$AN$46))</f>
        <v>0.44444444444444442</v>
      </c>
      <c r="AW55">
        <f>(($AN$47-$AO$47)/($AO$48-$AO$47))</f>
        <v>0.94117647058823528</v>
      </c>
      <c r="AX55">
        <f>(($AP$47-$AO$48)/($AO$49-$AO$48))</f>
        <v>0.36842105263157893</v>
      </c>
      <c r="AY55">
        <f>(($AQ$45-$AO$48)/($AO$49-$AO$48))</f>
        <v>0.42105263157894735</v>
      </c>
      <c r="AZ55">
        <f>(($AN$47-$AP$46)/($AP$47-$AP$46))</f>
        <v>0.55555555555555558</v>
      </c>
      <c r="BA55">
        <f>(($AO$48-$AP$46)/($AP$47-$AP$46))</f>
        <v>0.61111111111111116</v>
      </c>
      <c r="BB55">
        <f>(($AQ$45-$AP$47)/($AP$48-$AP$47))</f>
        <v>4.3478260869565216E-2</v>
      </c>
      <c r="BC55">
        <f>(($AN$47-$AQ$44)/($AQ$45-$AQ$44))</f>
        <v>0.52631578947368418</v>
      </c>
      <c r="BD55">
        <f>(($AO$48-$AQ$44)/($AQ$45-$AQ$44))</f>
        <v>0.57894736842105265</v>
      </c>
      <c r="BE55">
        <f>(($AP$46-$AQ$44)/($AQ$45-$AQ$44))</f>
        <v>0</v>
      </c>
      <c r="BG55">
        <v>2</v>
      </c>
      <c r="BH55">
        <v>285</v>
      </c>
      <c r="BI55">
        <f>($BH$64-$BH$61)/200</f>
        <v>9.5000000000000001E-2</v>
      </c>
      <c r="BQ55">
        <f>(($AO$48-$AN$47)/($AN$48-$AN$47))</f>
        <v>5.2631578947368418E-2</v>
      </c>
      <c r="BR55">
        <f>(($AP$46-$AN$46)/($AN$47-$AN$46))</f>
        <v>0.44444444444444442</v>
      </c>
      <c r="BS55">
        <f>(($AQ$44-$AN$46)/($AN$47-$AN$46))</f>
        <v>0.44444444444444442</v>
      </c>
      <c r="BT55">
        <f>1-(($AN$47-$AO$47)/($AO$48-$AO$47))</f>
        <v>5.8823529411764719E-2</v>
      </c>
      <c r="BU55">
        <f>(($AP$47-$AO$48)/($AO$49-$AO$48))</f>
        <v>0.36842105263157893</v>
      </c>
      <c r="BV55">
        <f>(($AQ$45-$AO$48)/($AO$49-$AO$48))</f>
        <v>0.42105263157894735</v>
      </c>
      <c r="BW55">
        <f>1-(($AN$47-$AP$46)/($AP$47-$AP$46))</f>
        <v>0.44444444444444442</v>
      </c>
      <c r="BX55">
        <f>1-(($AO$48-$AP$46)/($AP$47-$AP$46))</f>
        <v>0.38888888888888884</v>
      </c>
      <c r="BY55">
        <f>(($AQ$45-$AP$47)/($AP$48-$AP$47))</f>
        <v>4.3478260869565216E-2</v>
      </c>
      <c r="BZ55">
        <f>1-(($AN$47-$AQ$44)/($AQ$45-$AQ$44))</f>
        <v>0.47368421052631582</v>
      </c>
      <c r="CA55">
        <f>1-(($AO$48-$AQ$44)/($AQ$45-$AQ$44))</f>
        <v>0.42105263157894735</v>
      </c>
      <c r="CB55">
        <f>(($AP$46-$AQ$44)/($AQ$45-$AQ$44))</f>
        <v>0</v>
      </c>
    </row>
    <row r="56" spans="1:80" x14ac:dyDescent="0.25">
      <c r="A56">
        <v>55</v>
      </c>
      <c r="D56">
        <v>191.432807</v>
      </c>
      <c r="E56" s="2">
        <v>2</v>
      </c>
      <c r="P56">
        <v>1</v>
      </c>
      <c r="Q56" t="str">
        <f t="shared" si="0"/>
        <v>2</v>
      </c>
      <c r="R56">
        <v>3</v>
      </c>
      <c r="X56" t="s">
        <v>286</v>
      </c>
      <c r="Y56" t="s">
        <v>271</v>
      </c>
      <c r="AN56">
        <v>1147</v>
      </c>
      <c r="AO56">
        <v>1129</v>
      </c>
      <c r="AP56">
        <v>1203</v>
      </c>
      <c r="AQ56">
        <v>1246</v>
      </c>
      <c r="AT56">
        <f>(($AO$49-$AN$48)/($AN$49-$AN$48))</f>
        <v>5.5555555555555552E-2</v>
      </c>
      <c r="AU56">
        <f>(($AP$47-$AN$47)/($AN$48-$AN$47))</f>
        <v>0.42105263157894735</v>
      </c>
      <c r="AV56">
        <f>(($AQ$45-$AN$47)/($AN$48-$AN$47))</f>
        <v>0.47368421052631576</v>
      </c>
      <c r="AW56">
        <f>(($AN$48-$AO$48)/($AO$49-$AO$48))</f>
        <v>0.94736842105263153</v>
      </c>
      <c r="AX56">
        <f>(($AP$48-$AO$49)/($AO$50-$AO$49))</f>
        <v>0.55000000000000004</v>
      </c>
      <c r="AY56">
        <f>(($AQ$46-$AO$49)/($AO$50-$AO$49))</f>
        <v>0.5</v>
      </c>
      <c r="AZ56">
        <f>(($AN$48-$AP$47)/($AP$48-$AP$47))</f>
        <v>0.47826086956521741</v>
      </c>
      <c r="BA56">
        <f>(($AO$49-$AP$47)/($AP$48-$AP$47))</f>
        <v>0.52173913043478259</v>
      </c>
      <c r="BB56">
        <f>(($AQ$46-$AP$47)/($AP$48-$AP$47))</f>
        <v>0.95652173913043481</v>
      </c>
      <c r="BC56">
        <f>(($AN$48-$AQ$45)/($AQ$46-$AQ$45))</f>
        <v>0.47619047619047616</v>
      </c>
      <c r="BD56">
        <f>(($AO$49-$AQ$45)/($AQ$46-$AQ$45))</f>
        <v>0.52380952380952384</v>
      </c>
      <c r="BE56">
        <f>(($AP$47-$AQ$44)/($AQ$45-$AQ$44))</f>
        <v>0.94736842105263153</v>
      </c>
      <c r="BG56">
        <v>3</v>
      </c>
      <c r="BH56">
        <v>292</v>
      </c>
      <c r="BI56">
        <f>($BH$65-$BH$62)/200</f>
        <v>0.06</v>
      </c>
      <c r="BQ56">
        <f>(($AO$49-$AN$48)/($AN$49-$AN$48))</f>
        <v>5.5555555555555552E-2</v>
      </c>
      <c r="BR56">
        <f>(($AP$47-$AN$47)/($AN$48-$AN$47))</f>
        <v>0.42105263157894735</v>
      </c>
      <c r="BS56">
        <f>(($AQ$45-$AN$47)/($AN$48-$AN$47))</f>
        <v>0.47368421052631576</v>
      </c>
      <c r="BT56">
        <f>1-(($AN$48-$AO$48)/($AO$49-$AO$48))</f>
        <v>5.2631578947368474E-2</v>
      </c>
      <c r="BU56">
        <f>1-(($AP$48-$AO$49)/($AO$50-$AO$49))</f>
        <v>0.44999999999999996</v>
      </c>
      <c r="BV56">
        <f>(($AQ$46-$AO$49)/($AO$50-$AO$49))</f>
        <v>0.5</v>
      </c>
      <c r="BW56">
        <f>(($AN$48-$AP$47)/($AP$48-$AP$47))</f>
        <v>0.47826086956521741</v>
      </c>
      <c r="BX56">
        <f>1-(($AO$49-$AP$47)/($AP$48-$AP$47))</f>
        <v>0.47826086956521741</v>
      </c>
      <c r="BY56">
        <f>1-(($AQ$46-$AP$47)/($AP$48-$AP$47))</f>
        <v>4.3478260869565188E-2</v>
      </c>
      <c r="BZ56">
        <f>(($AN$48-$AQ$45)/($AQ$46-$AQ$45))</f>
        <v>0.47619047619047616</v>
      </c>
      <c r="CA56">
        <f>1-(($AO$49-$AQ$45)/($AQ$46-$AQ$45))</f>
        <v>0.47619047619047616</v>
      </c>
      <c r="CB56">
        <f>1-(($AP$47-$AQ$44)/($AQ$45-$AQ$44))</f>
        <v>5.2631578947368474E-2</v>
      </c>
    </row>
    <row r="57" spans="1:80" x14ac:dyDescent="0.25">
      <c r="A57">
        <v>56</v>
      </c>
      <c r="D57">
        <v>191.43387899999999</v>
      </c>
      <c r="E57" s="2">
        <v>2</v>
      </c>
      <c r="P57">
        <v>1</v>
      </c>
      <c r="Q57" t="str">
        <f t="shared" si="0"/>
        <v>2</v>
      </c>
      <c r="R57">
        <v>4</v>
      </c>
      <c r="X57" t="s">
        <v>286</v>
      </c>
      <c r="Y57" t="s">
        <v>272</v>
      </c>
      <c r="AN57">
        <v>1173</v>
      </c>
      <c r="AO57">
        <v>1145</v>
      </c>
      <c r="AP57">
        <v>1222</v>
      </c>
      <c r="AQ57">
        <v>1265</v>
      </c>
      <c r="AU57">
        <f>(($AP$48-$AN$48)/($AN$49-$AN$48))</f>
        <v>0.66666666666666663</v>
      </c>
      <c r="AV57">
        <f>(($AQ$46-$AN$48)/($AN$49-$AN$48))</f>
        <v>0.61111111111111116</v>
      </c>
      <c r="AW57">
        <f>(($AN$49-$AO$49)/($AO$50-$AO$49))</f>
        <v>0.85</v>
      </c>
      <c r="BG57">
        <v>4</v>
      </c>
      <c r="BH57">
        <v>293</v>
      </c>
      <c r="BI57">
        <f>($BH$66-$BH$63)/200</f>
        <v>0.105</v>
      </c>
      <c r="BR57">
        <f>1-(($AP$48-$AN$48)/($AN$49-$AN$48))</f>
        <v>0.33333333333333337</v>
      </c>
      <c r="BS57">
        <f>1-(($AQ$46-$AN$48)/($AN$49-$AN$48))</f>
        <v>0.38888888888888884</v>
      </c>
      <c r="BT57">
        <f>1-(($AN$49-$AO$49)/($AO$50-$AO$49))</f>
        <v>0.15000000000000002</v>
      </c>
    </row>
    <row r="58" spans="1:80" x14ac:dyDescent="0.25">
      <c r="A58">
        <v>57</v>
      </c>
      <c r="D58">
        <v>191.432399</v>
      </c>
      <c r="E58" s="2">
        <v>2</v>
      </c>
      <c r="P58">
        <v>1</v>
      </c>
      <c r="Q58" t="str">
        <f t="shared" si="0"/>
        <v>2</v>
      </c>
      <c r="R58">
        <v>1</v>
      </c>
      <c r="X58" t="s">
        <v>286</v>
      </c>
      <c r="Y58" t="s">
        <v>269</v>
      </c>
      <c r="AN58">
        <v>1194</v>
      </c>
      <c r="AO58">
        <v>1173</v>
      </c>
      <c r="AP58">
        <v>1245</v>
      </c>
      <c r="AQ58">
        <v>1295</v>
      </c>
      <c r="BG58">
        <v>1</v>
      </c>
      <c r="BH58">
        <v>303</v>
      </c>
      <c r="BI58">
        <f>($BH$67-$BH$64)/200</f>
        <v>0.09</v>
      </c>
    </row>
    <row r="59" spans="1:80" x14ac:dyDescent="0.25">
      <c r="A59">
        <v>58</v>
      </c>
      <c r="D59">
        <v>191.39045999999999</v>
      </c>
      <c r="E59" s="2">
        <v>2</v>
      </c>
      <c r="P59">
        <v>1</v>
      </c>
      <c r="Q59" t="str">
        <f t="shared" si="0"/>
        <v>2</v>
      </c>
      <c r="R59">
        <v>2</v>
      </c>
      <c r="X59" t="s">
        <v>286</v>
      </c>
      <c r="Y59" t="s">
        <v>270</v>
      </c>
      <c r="AB59" t="s">
        <v>286</v>
      </c>
      <c r="AC59" t="str">
        <f>CONCATENATE($R59,$R60,$R61,$R62)</f>
        <v>2341</v>
      </c>
      <c r="AN59">
        <v>1214</v>
      </c>
      <c r="AO59">
        <v>1196</v>
      </c>
      <c r="AP59">
        <v>1265</v>
      </c>
      <c r="AQ59">
        <v>1319</v>
      </c>
      <c r="BG59">
        <v>2</v>
      </c>
      <c r="BH59">
        <v>307</v>
      </c>
      <c r="BI59">
        <f>($BH$68-$BH$65)/200</f>
        <v>0.12</v>
      </c>
    </row>
    <row r="60" spans="1:80" x14ac:dyDescent="0.25">
      <c r="A60">
        <v>59</v>
      </c>
      <c r="B60">
        <v>186.64429000000001</v>
      </c>
      <c r="C60" s="3">
        <v>1</v>
      </c>
      <c r="D60">
        <v>191.463268</v>
      </c>
      <c r="E60" s="2">
        <v>2</v>
      </c>
      <c r="P60">
        <v>2</v>
      </c>
      <c r="Q60" t="str">
        <f t="shared" si="0"/>
        <v>12</v>
      </c>
      <c r="R60">
        <v>3</v>
      </c>
      <c r="X60" t="s">
        <v>286</v>
      </c>
      <c r="Y60" t="s">
        <v>271</v>
      </c>
      <c r="AN60">
        <v>1237</v>
      </c>
      <c r="AO60">
        <v>1214</v>
      </c>
      <c r="AP60">
        <v>1302</v>
      </c>
      <c r="AQ60">
        <v>1343</v>
      </c>
      <c r="AT60">
        <f>(($AO$52-$AN$50)/($AN$51-$AN$50))</f>
        <v>0.875</v>
      </c>
      <c r="AU60">
        <f>(($AP$49-$AN$50)/($AN$51-$AN$50))</f>
        <v>0.16666666666666666</v>
      </c>
      <c r="AV60">
        <f>(($AQ$47-$AN$50)/($AN$51-$AN$50))</f>
        <v>0.16666666666666666</v>
      </c>
      <c r="AW60">
        <f>(($AN$50-$AO$51)/($AO$52-$AO$51))</f>
        <v>0.16</v>
      </c>
      <c r="AX60">
        <f>(($AP$49-$AO$51)/($AO$52-$AO$51))</f>
        <v>0.32</v>
      </c>
      <c r="AY60">
        <f>(($AQ$47-$AO$51)/($AO$52-$AO$51))</f>
        <v>0.32</v>
      </c>
      <c r="AZ60">
        <f>(($AN$51-$AP$49)/($AP$50-$AP$49))</f>
        <v>0.8</v>
      </c>
      <c r="BA60">
        <f>(($AO$52-$AP$49)/($AP$50-$AP$49))</f>
        <v>0.68</v>
      </c>
      <c r="BB60">
        <f>(($AQ$47-$AP$49)/($AP$50-$AP$49))</f>
        <v>0</v>
      </c>
      <c r="BC60">
        <f>(($AN$51-$AQ$47)/($AQ$48-$AQ$47))</f>
        <v>0.8</v>
      </c>
      <c r="BD60">
        <f>(($AO$52-$AQ$47)/($AQ$48-$AQ$47))</f>
        <v>0.68</v>
      </c>
      <c r="BE60">
        <f>(($AP$49-$AQ$47)/($AQ$48-$AQ$47))</f>
        <v>0</v>
      </c>
      <c r="BG60">
        <v>3</v>
      </c>
      <c r="BH60">
        <v>315</v>
      </c>
      <c r="BI60">
        <f>($BH$69-$BH$66)/200</f>
        <v>0.05</v>
      </c>
      <c r="BQ60">
        <f>1-(($AO$52-$AN$50)/($AN$51-$AN$50))</f>
        <v>0.125</v>
      </c>
      <c r="BR60">
        <f>(($AP$49-$AN$50)/($AN$51-$AN$50))</f>
        <v>0.16666666666666666</v>
      </c>
      <c r="BS60">
        <f>(($AQ$47-$AN$50)/($AN$51-$AN$50))</f>
        <v>0.16666666666666666</v>
      </c>
      <c r="BT60">
        <f>(($AN$50-$AO$51)/($AO$52-$AO$51))</f>
        <v>0.16</v>
      </c>
      <c r="BU60">
        <f>(($AP$49-$AO$51)/($AO$52-$AO$51))</f>
        <v>0.32</v>
      </c>
      <c r="BV60">
        <f>(($AQ$47-$AO$51)/($AO$52-$AO$51))</f>
        <v>0.32</v>
      </c>
      <c r="BW60">
        <f>1-(($AN$51-$AP$49)/($AP$50-$AP$49))</f>
        <v>0.19999999999999996</v>
      </c>
      <c r="BX60">
        <f>1-(($AO$52-$AP$49)/($AP$50-$AP$49))</f>
        <v>0.31999999999999995</v>
      </c>
      <c r="BY60">
        <f>(($AQ$47-$AP$49)/($AP$50-$AP$49))</f>
        <v>0</v>
      </c>
      <c r="BZ60">
        <f>1-(($AN$51-$AQ$47)/($AQ$48-$AQ$47))</f>
        <v>0.19999999999999996</v>
      </c>
      <c r="CA60">
        <f>1-(($AO$52-$AQ$47)/($AQ$48-$AQ$47))</f>
        <v>0.31999999999999995</v>
      </c>
      <c r="CB60">
        <f>(($AP$49-$AQ$47)/($AQ$48-$AQ$47))</f>
        <v>0</v>
      </c>
    </row>
    <row r="61" spans="1:80" x14ac:dyDescent="0.25">
      <c r="A61">
        <v>60</v>
      </c>
      <c r="B61">
        <v>186.62392700000001</v>
      </c>
      <c r="C61" s="3">
        <v>1</v>
      </c>
      <c r="D61">
        <v>191.489543</v>
      </c>
      <c r="E61" s="2">
        <v>2</v>
      </c>
      <c r="P61">
        <v>2</v>
      </c>
      <c r="Q61" t="str">
        <f t="shared" si="0"/>
        <v>12</v>
      </c>
      <c r="R61">
        <v>4</v>
      </c>
      <c r="X61" t="s">
        <v>286</v>
      </c>
      <c r="Y61" t="s">
        <v>272</v>
      </c>
      <c r="AN61">
        <v>1254</v>
      </c>
      <c r="AO61">
        <v>1238</v>
      </c>
      <c r="AP61">
        <v>1320</v>
      </c>
      <c r="AQ61">
        <v>1364</v>
      </c>
      <c r="AT61">
        <f>(($AO$53-$AN$51)/($AN$52-$AN$51))</f>
        <v>0.9</v>
      </c>
      <c r="AU61">
        <f>(($AP$50-$AN$51)/($AN$52-$AN$51))</f>
        <v>0.25</v>
      </c>
      <c r="AV61">
        <f>(($AQ$48-$AN$51)/($AN$52-$AN$51))</f>
        <v>0.25</v>
      </c>
      <c r="AW61">
        <f>(($AN$51-$AO$52)/($AO$53-$AO$52))</f>
        <v>0.14285714285714285</v>
      </c>
      <c r="AX61">
        <f>(($AP$50-$AO$52)/($AO$53-$AO$52))</f>
        <v>0.38095238095238093</v>
      </c>
      <c r="AY61">
        <f>(($AQ$48-$AO$52)/($AO$53-$AO$52))</f>
        <v>0.38095238095238093</v>
      </c>
      <c r="AZ61">
        <f>(($AN$52-$AP$50)/($AP$51-$AP$50))</f>
        <v>0.7142857142857143</v>
      </c>
      <c r="BA61">
        <f>(($AO$53-$AP$50)/($AP$51-$AP$50))</f>
        <v>0.61904761904761907</v>
      </c>
      <c r="BB61">
        <f>(($AQ$48-$AP$50)/($AP$51-$AP$50))</f>
        <v>0</v>
      </c>
      <c r="BC61">
        <f>(($AN$52-$AQ$48)/($AQ$49-$AQ$48))</f>
        <v>0.68181818181818177</v>
      </c>
      <c r="BD61">
        <f>(($AO$53-$AQ$48)/($AQ$49-$AQ$48))</f>
        <v>0.59090909090909094</v>
      </c>
      <c r="BE61">
        <f>(($AP$50-$AQ$48)/($AQ$49-$AQ$48))</f>
        <v>0</v>
      </c>
      <c r="BG61">
        <v>4</v>
      </c>
      <c r="BH61">
        <v>315</v>
      </c>
      <c r="BI61">
        <f>($BH$70-$BH$67)/200</f>
        <v>0.08</v>
      </c>
      <c r="BQ61">
        <f>1-(($AO$53-$AN$51)/($AN$52-$AN$51))</f>
        <v>9.9999999999999978E-2</v>
      </c>
      <c r="BR61">
        <f>(($AP$50-$AN$51)/($AN$52-$AN$51))</f>
        <v>0.25</v>
      </c>
      <c r="BS61">
        <f>(($AQ$48-$AN$51)/($AN$52-$AN$51))</f>
        <v>0.25</v>
      </c>
      <c r="BT61">
        <f>(($AN$51-$AO$52)/($AO$53-$AO$52))</f>
        <v>0.14285714285714285</v>
      </c>
      <c r="BU61">
        <f>(($AP$50-$AO$52)/($AO$53-$AO$52))</f>
        <v>0.38095238095238093</v>
      </c>
      <c r="BV61">
        <f>(($AQ$48-$AO$52)/($AO$53-$AO$52))</f>
        <v>0.38095238095238093</v>
      </c>
      <c r="BW61">
        <f>1-(($AN$52-$AP$50)/($AP$51-$AP$50))</f>
        <v>0.2857142857142857</v>
      </c>
      <c r="BX61">
        <f>1-(($AO$53-$AP$50)/($AP$51-$AP$50))</f>
        <v>0.38095238095238093</v>
      </c>
      <c r="BY61">
        <f>(($AQ$48-$AP$50)/($AP$51-$AP$50))</f>
        <v>0</v>
      </c>
      <c r="BZ61">
        <f>1-(($AN$52-$AQ$48)/($AQ$49-$AQ$48))</f>
        <v>0.31818181818181823</v>
      </c>
      <c r="CA61">
        <f>1-(($AO$53-$AQ$48)/($AQ$49-$AQ$48))</f>
        <v>0.40909090909090906</v>
      </c>
      <c r="CB61">
        <f>(($AP$50-$AQ$48)/($AQ$49-$AQ$48))</f>
        <v>0</v>
      </c>
    </row>
    <row r="62" spans="1:80" x14ac:dyDescent="0.25">
      <c r="A62">
        <v>61</v>
      </c>
      <c r="B62">
        <v>186.60653200000002</v>
      </c>
      <c r="C62" s="3">
        <v>1</v>
      </c>
      <c r="D62">
        <v>191.441226</v>
      </c>
      <c r="E62" s="2">
        <v>2</v>
      </c>
      <c r="P62">
        <v>2</v>
      </c>
      <c r="Q62" t="str">
        <f t="shared" si="0"/>
        <v>12</v>
      </c>
      <c r="R62">
        <v>1</v>
      </c>
      <c r="X62" t="s">
        <v>286</v>
      </c>
      <c r="Y62" t="s">
        <v>269</v>
      </c>
      <c r="AN62">
        <v>1276</v>
      </c>
      <c r="AO62">
        <v>1256</v>
      </c>
      <c r="AP62">
        <v>1343</v>
      </c>
      <c r="AQ62">
        <v>1382</v>
      </c>
      <c r="AT62">
        <f>(($AO$54-$AN$52)/($AN$53-$AN$52))</f>
        <v>0.95238095238095233</v>
      </c>
      <c r="AU62">
        <f>(($AP$51-$AN$52)/($AN$53-$AN$52))</f>
        <v>0.2857142857142857</v>
      </c>
      <c r="AV62">
        <f>(($AQ$49-$AN$52)/($AN$53-$AN$52))</f>
        <v>0.33333333333333331</v>
      </c>
      <c r="AW62">
        <f>(($AN$52-$AO$53)/($AO$54-$AO$53))</f>
        <v>9.0909090909090912E-2</v>
      </c>
      <c r="AX62">
        <f>(($AP$51-$AO$53)/($AO$54-$AO$53))</f>
        <v>0.36363636363636365</v>
      </c>
      <c r="AY62">
        <f>(($AQ$49-$AO$53)/($AO$54-$AO$53))</f>
        <v>0.40909090909090912</v>
      </c>
      <c r="AZ62">
        <f>(($AN$53-$AP$51)/($AP$52-$AP$51))</f>
        <v>0.68181818181818177</v>
      </c>
      <c r="BA62">
        <f>(($AO$54-$AP$51)/($AP$52-$AP$51))</f>
        <v>0.63636363636363635</v>
      </c>
      <c r="BB62">
        <f>(($AQ$49-$AP$51)/($AP$52-$AP$51))</f>
        <v>4.5454545454545456E-2</v>
      </c>
      <c r="BC62">
        <f>(($AN$53-$AQ$49)/($AQ$50-$AQ$49))</f>
        <v>0.66666666666666663</v>
      </c>
      <c r="BD62">
        <f>(($AO$54-$AQ$49)/($AQ$50-$AQ$49))</f>
        <v>0.61904761904761907</v>
      </c>
      <c r="BE62">
        <f>(($AP$51-$AQ$48)/($AQ$49-$AQ$48))</f>
        <v>0.95454545454545459</v>
      </c>
      <c r="BG62">
        <v>1</v>
      </c>
      <c r="BH62">
        <v>323</v>
      </c>
      <c r="BI62">
        <f>($BH$71-$BH$68)/200</f>
        <v>6.5000000000000002E-2</v>
      </c>
      <c r="BQ62">
        <f>1-(($AO$54-$AN$52)/($AN$53-$AN$52))</f>
        <v>4.7619047619047672E-2</v>
      </c>
      <c r="BR62">
        <f>(($AP$51-$AN$52)/($AN$53-$AN$52))</f>
        <v>0.2857142857142857</v>
      </c>
      <c r="BS62">
        <f>(($AQ$49-$AN$52)/($AN$53-$AN$52))</f>
        <v>0.33333333333333331</v>
      </c>
      <c r="BT62">
        <f>(($AN$52-$AO$53)/($AO$54-$AO$53))</f>
        <v>9.0909090909090912E-2</v>
      </c>
      <c r="BU62">
        <f>(($AP$51-$AO$53)/($AO$54-$AO$53))</f>
        <v>0.36363636363636365</v>
      </c>
      <c r="BV62">
        <f>(($AQ$49-$AO$53)/($AO$54-$AO$53))</f>
        <v>0.40909090909090912</v>
      </c>
      <c r="BW62">
        <f>1-(($AN$53-$AP$51)/($AP$52-$AP$51))</f>
        <v>0.31818181818181823</v>
      </c>
      <c r="BX62">
        <f>1-(($AO$54-$AP$51)/($AP$52-$AP$51))</f>
        <v>0.36363636363636365</v>
      </c>
      <c r="BY62">
        <f>(($AQ$49-$AP$51)/($AP$52-$AP$51))</f>
        <v>4.5454545454545456E-2</v>
      </c>
      <c r="BZ62">
        <f>1-(($AN$53-$AQ$49)/($AQ$50-$AQ$49))</f>
        <v>0.33333333333333337</v>
      </c>
      <c r="CA62">
        <f>1-(($AO$54-$AQ$49)/($AQ$50-$AQ$49))</f>
        <v>0.38095238095238093</v>
      </c>
      <c r="CB62">
        <f>1-(($AP$51-$AQ$48)/($AQ$49-$AQ$48))</f>
        <v>4.5454545454545414E-2</v>
      </c>
    </row>
    <row r="63" spans="1:80" x14ac:dyDescent="0.25">
      <c r="A63">
        <v>62</v>
      </c>
      <c r="B63">
        <v>186.59102200000001</v>
      </c>
      <c r="C63" s="3">
        <v>1</v>
      </c>
      <c r="P63">
        <v>1</v>
      </c>
      <c r="Q63" t="str">
        <f t="shared" si="0"/>
        <v>1</v>
      </c>
      <c r="R63">
        <v>2</v>
      </c>
      <c r="X63" t="s">
        <v>286</v>
      </c>
      <c r="Y63" t="s">
        <v>270</v>
      </c>
      <c r="AB63" t="s">
        <v>286</v>
      </c>
      <c r="AC63" t="str">
        <f>CONCATENATE($R63,$R64,$R65,$R66)</f>
        <v>2341</v>
      </c>
      <c r="AN63">
        <v>1291</v>
      </c>
      <c r="AO63">
        <v>1278</v>
      </c>
      <c r="AP63">
        <v>1364</v>
      </c>
      <c r="AQ63">
        <v>1406</v>
      </c>
      <c r="AT63">
        <f>(($AO$55-$AN$53)/($AN$54-$AN$53))</f>
        <v>0.90476190476190477</v>
      </c>
      <c r="AU63">
        <f>(($AP$52-$AN$53)/($AN$54-$AN$53))</f>
        <v>0.33333333333333331</v>
      </c>
      <c r="AV63">
        <f>(($AQ$50-$AN$53)/($AN$54-$AN$53))</f>
        <v>0.33333333333333331</v>
      </c>
      <c r="AW63">
        <f>(($AN$53-$AO$54)/($AO$55-$AO$54))</f>
        <v>0.05</v>
      </c>
      <c r="AX63">
        <f>(($AP$52-$AO$54)/($AO$55-$AO$54))</f>
        <v>0.4</v>
      </c>
      <c r="AY63">
        <f>(($AQ$50-$AO$54)/($AO$55-$AO$54))</f>
        <v>0.4</v>
      </c>
      <c r="AZ63">
        <f>(($AN$54-$AP$52)/($AP$53-$AP$52))</f>
        <v>0.63636363636363635</v>
      </c>
      <c r="BA63">
        <f>(($AO$55-$AP$52)/($AP$53-$AP$52))</f>
        <v>0.54545454545454541</v>
      </c>
      <c r="BB63">
        <f>(($AQ$50-$AP$52)/($AP$53-$AP$52))</f>
        <v>0</v>
      </c>
      <c r="BC63">
        <f>(($AN$54-$AQ$50)/($AQ$51-$AQ$50))</f>
        <v>0.60869565217391308</v>
      </c>
      <c r="BD63">
        <f>(($AO$55-$AQ$50)/($AQ$51-$AQ$50))</f>
        <v>0.52173913043478259</v>
      </c>
      <c r="BE63">
        <f>(($AP$52-$AQ$50)/($AQ$51-$AQ$50))</f>
        <v>0</v>
      </c>
      <c r="BG63">
        <v>2</v>
      </c>
      <c r="BH63">
        <v>328</v>
      </c>
      <c r="BI63">
        <f>($BH$72-$BH$69)/200</f>
        <v>0.105</v>
      </c>
      <c r="BQ63">
        <f>1-(($AO$55-$AN$53)/($AN$54-$AN$53))</f>
        <v>9.5238095238095233E-2</v>
      </c>
      <c r="BR63">
        <f>(($AP$52-$AN$53)/($AN$54-$AN$53))</f>
        <v>0.33333333333333331</v>
      </c>
      <c r="BS63">
        <f>(($AQ$50-$AN$53)/($AN$54-$AN$53))</f>
        <v>0.33333333333333331</v>
      </c>
      <c r="BT63">
        <f>(($AN$53-$AO$54)/($AO$55-$AO$54))</f>
        <v>0.05</v>
      </c>
      <c r="BU63">
        <f>(($AP$52-$AO$54)/($AO$55-$AO$54))</f>
        <v>0.4</v>
      </c>
      <c r="BV63">
        <f>(($AQ$50-$AO$54)/($AO$55-$AO$54))</f>
        <v>0.4</v>
      </c>
      <c r="BW63">
        <f>1-(($AN$54-$AP$52)/($AP$53-$AP$52))</f>
        <v>0.36363636363636365</v>
      </c>
      <c r="BX63">
        <f>1-(($AO$55-$AP$52)/($AP$53-$AP$52))</f>
        <v>0.45454545454545459</v>
      </c>
      <c r="BY63">
        <f>(($AQ$50-$AP$52)/($AP$53-$AP$52))</f>
        <v>0</v>
      </c>
      <c r="BZ63">
        <f>1-(($AN$54-$AQ$50)/($AQ$51-$AQ$50))</f>
        <v>0.39130434782608692</v>
      </c>
      <c r="CA63">
        <f>1-(($AO$55-$AQ$50)/($AQ$51-$AQ$50))</f>
        <v>0.47826086956521741</v>
      </c>
      <c r="CB63">
        <f>(($AP$52-$AQ$50)/($AQ$51-$AQ$50))</f>
        <v>0</v>
      </c>
    </row>
    <row r="64" spans="1:80" x14ac:dyDescent="0.25">
      <c r="A64">
        <v>63</v>
      </c>
      <c r="B64">
        <v>186.61148399999999</v>
      </c>
      <c r="C64" s="3">
        <v>1</v>
      </c>
      <c r="P64">
        <v>1</v>
      </c>
      <c r="Q64" t="str">
        <f t="shared" si="0"/>
        <v>1</v>
      </c>
      <c r="R64">
        <v>3</v>
      </c>
      <c r="X64" t="s">
        <v>283</v>
      </c>
      <c r="Y64" t="s">
        <v>260</v>
      </c>
      <c r="AN64">
        <v>1314</v>
      </c>
      <c r="AO64">
        <v>1308</v>
      </c>
      <c r="AP64">
        <v>1383</v>
      </c>
      <c r="AQ64">
        <v>1437</v>
      </c>
      <c r="AT64">
        <f>(($AO$56-$AN$54)/($AN$55-$AN$54))</f>
        <v>0.8</v>
      </c>
      <c r="AU64">
        <f>(($AP$53-$AN$54)/($AN$55-$AN$54))</f>
        <v>0.4</v>
      </c>
      <c r="AV64">
        <f>(($AQ$51-$AN$54)/($AN$55-$AN$54))</f>
        <v>0.45</v>
      </c>
      <c r="AW64">
        <f>(($AN$54-$AO$55)/($AO$56-$AO$55))</f>
        <v>0.1111111111111111</v>
      </c>
      <c r="AX64">
        <f>(($AP$53-$AO$55)/($AO$56-$AO$55))</f>
        <v>0.55555555555555558</v>
      </c>
      <c r="AY64">
        <f>(($AQ$51-$AO$55)/($AO$56-$AO$55))</f>
        <v>0.61111111111111116</v>
      </c>
      <c r="BE64">
        <f>(($AP$53-$AQ$50)/($AQ$51-$AQ$50))</f>
        <v>0.95652173913043481</v>
      </c>
      <c r="BG64">
        <v>3</v>
      </c>
      <c r="BH64">
        <v>334</v>
      </c>
      <c r="BI64">
        <f>($BH$78-$BH$75)/200</f>
        <v>7.4999999999999997E-2</v>
      </c>
      <c r="BQ64">
        <f>1-(($AO$56-$AN$54)/($AN$55-$AN$54))</f>
        <v>0.19999999999999996</v>
      </c>
      <c r="BR64">
        <f>(($AP$53-$AN$54)/($AN$55-$AN$54))</f>
        <v>0.4</v>
      </c>
      <c r="BS64">
        <f>(($AQ$51-$AN$54)/($AN$55-$AN$54))</f>
        <v>0.45</v>
      </c>
      <c r="BT64">
        <f>(($AN$54-$AO$55)/($AO$56-$AO$55))</f>
        <v>0.1111111111111111</v>
      </c>
      <c r="BU64">
        <f>1-(($AP$53-$AO$55)/($AO$56-$AO$55))</f>
        <v>0.44444444444444442</v>
      </c>
      <c r="BV64">
        <f>1-(($AQ$51-$AO$55)/($AO$56-$AO$55))</f>
        <v>0.38888888888888884</v>
      </c>
      <c r="CB64">
        <f>1-(($AP$53-$AQ$50)/($AQ$51-$AQ$50))</f>
        <v>4.3478260869565188E-2</v>
      </c>
    </row>
    <row r="65" spans="1:80" x14ac:dyDescent="0.25">
      <c r="A65">
        <v>64</v>
      </c>
      <c r="B65">
        <v>186.64429000000001</v>
      </c>
      <c r="C65" s="3">
        <v>1</v>
      </c>
      <c r="F65">
        <v>187.79602399999999</v>
      </c>
      <c r="G65" s="5">
        <v>3</v>
      </c>
      <c r="H65">
        <v>188.17173700000001</v>
      </c>
      <c r="I65" s="4">
        <v>4</v>
      </c>
      <c r="P65">
        <v>3</v>
      </c>
      <c r="Q65" t="str">
        <f t="shared" si="0"/>
        <v>134</v>
      </c>
      <c r="R65">
        <v>4</v>
      </c>
      <c r="X65" t="s">
        <v>283</v>
      </c>
      <c r="Y65" t="s">
        <v>261</v>
      </c>
      <c r="AN65">
        <v>1336</v>
      </c>
      <c r="AO65">
        <v>1336</v>
      </c>
      <c r="AP65">
        <v>1405</v>
      </c>
      <c r="AQ65">
        <v>1458</v>
      </c>
      <c r="BG65">
        <v>4</v>
      </c>
      <c r="BH65">
        <v>335</v>
      </c>
      <c r="BI65">
        <f>($BH$79-$BH$76)/200</f>
        <v>0.11</v>
      </c>
    </row>
    <row r="66" spans="1:80" x14ac:dyDescent="0.25">
      <c r="A66">
        <v>65</v>
      </c>
      <c r="F66">
        <v>187.88489799999999</v>
      </c>
      <c r="G66" s="5">
        <v>3</v>
      </c>
      <c r="H66">
        <v>188.11744999999999</v>
      </c>
      <c r="I66" s="4">
        <v>4</v>
      </c>
      <c r="P66">
        <v>2</v>
      </c>
      <c r="Q66" t="str">
        <f t="shared" ref="Q66:Q129" si="2">CONCATENATE(C66,E66,G66,I66)</f>
        <v>34</v>
      </c>
      <c r="R66">
        <v>1</v>
      </c>
      <c r="X66" t="s">
        <v>283</v>
      </c>
      <c r="Y66" t="s">
        <v>262</v>
      </c>
      <c r="AN66">
        <v>1358</v>
      </c>
      <c r="AO66">
        <v>1359</v>
      </c>
      <c r="AP66">
        <v>1436</v>
      </c>
      <c r="AQ66">
        <v>1478</v>
      </c>
      <c r="BG66">
        <v>1</v>
      </c>
      <c r="BH66">
        <v>349</v>
      </c>
      <c r="BI66">
        <f>($BH$80-$BH$77)/200</f>
        <v>8.5000000000000006E-2</v>
      </c>
    </row>
    <row r="67" spans="1:80" x14ac:dyDescent="0.25">
      <c r="A67">
        <v>66</v>
      </c>
      <c r="F67">
        <v>187.818927</v>
      </c>
      <c r="G67" s="5">
        <v>3</v>
      </c>
      <c r="H67">
        <v>188.16183799999999</v>
      </c>
      <c r="I67" s="4">
        <v>4</v>
      </c>
      <c r="P67">
        <v>2</v>
      </c>
      <c r="Q67" t="str">
        <f t="shared" si="2"/>
        <v>34</v>
      </c>
      <c r="R67">
        <v>2</v>
      </c>
      <c r="X67" t="s">
        <v>283</v>
      </c>
      <c r="Y67" t="s">
        <v>259</v>
      </c>
      <c r="AB67" t="s">
        <v>286</v>
      </c>
      <c r="AC67" t="str">
        <f>CONCATENATE($R67,$R68,$R69,$R70)</f>
        <v>2341</v>
      </c>
      <c r="AN67">
        <v>1377</v>
      </c>
      <c r="AO67">
        <v>1376</v>
      </c>
      <c r="AP67">
        <v>1458</v>
      </c>
      <c r="AQ67">
        <v>1502</v>
      </c>
      <c r="AT67">
        <f>(($AO$58-$AN$57)/($AN$58-$AN$57))</f>
        <v>0</v>
      </c>
      <c r="AU67">
        <f>(($AP$54-$AN$56)/($AN$57-$AN$56))</f>
        <v>0.30769230769230771</v>
      </c>
      <c r="AV67">
        <f>(($AQ$52-$AN$56)/($AN$57-$AN$56))</f>
        <v>0.34615384615384615</v>
      </c>
      <c r="AW67">
        <f>(($AN$56-$AO$57)/($AO$58-$AO$57))</f>
        <v>7.1428571428571425E-2</v>
      </c>
      <c r="AX67">
        <f>(($AP$54-$AO$57)/($AO$58-$AO$57))</f>
        <v>0.35714285714285715</v>
      </c>
      <c r="AY67">
        <f>(($AQ$52-$AO$57)/($AO$58-$AO$57))</f>
        <v>0.39285714285714285</v>
      </c>
      <c r="AZ67">
        <f>(($AN$57-$AP$54)/($AP$55-$AP$54))</f>
        <v>0.72</v>
      </c>
      <c r="BA67">
        <f>(($AO$58-$AP$54)/($AP$55-$AP$54))</f>
        <v>0.72</v>
      </c>
      <c r="BB67">
        <f>(($AQ$52-$AP$54)/($AP$55-$AP$54))</f>
        <v>0.04</v>
      </c>
      <c r="BC67">
        <f>(($AN$57-$AQ$52)/($AQ$53-$AQ$52))</f>
        <v>0.70833333333333337</v>
      </c>
      <c r="BD67">
        <f>(($AO$58-$AQ$52)/($AQ$53-$AQ$52))</f>
        <v>0.70833333333333337</v>
      </c>
      <c r="BE67">
        <f>(($AP$55-$AQ$53)/($AQ$54-$AQ$53))</f>
        <v>0</v>
      </c>
      <c r="BG67">
        <v>2</v>
      </c>
      <c r="BH67">
        <v>352</v>
      </c>
      <c r="BI67">
        <f>($BH$81-$BH$78)/200</f>
        <v>8.5000000000000006E-2</v>
      </c>
      <c r="BQ67">
        <f>(($AO$58-$AN$57)/($AN$58-$AN$57))</f>
        <v>0</v>
      </c>
      <c r="BR67">
        <f>(($AP$54-$AN$56)/($AN$57-$AN$56))</f>
        <v>0.30769230769230771</v>
      </c>
      <c r="BS67">
        <f>(($AQ$52-$AN$56)/($AN$57-$AN$56))</f>
        <v>0.34615384615384615</v>
      </c>
      <c r="BT67">
        <f>(($AN$56-$AO$57)/($AO$58-$AO$57))</f>
        <v>7.1428571428571425E-2</v>
      </c>
      <c r="BU67">
        <f>(($AP$54-$AO$57)/($AO$58-$AO$57))</f>
        <v>0.35714285714285715</v>
      </c>
      <c r="BV67">
        <f>(($AQ$52-$AO$57)/($AO$58-$AO$57))</f>
        <v>0.39285714285714285</v>
      </c>
      <c r="BW67">
        <f>1-(($AN$57-$AP$54)/($AP$55-$AP$54))</f>
        <v>0.28000000000000003</v>
      </c>
      <c r="BX67">
        <f>1-(($AO$58-$AP$54)/($AP$55-$AP$54))</f>
        <v>0.28000000000000003</v>
      </c>
      <c r="BY67">
        <f>(($AQ$52-$AP$54)/($AP$55-$AP$54))</f>
        <v>0.04</v>
      </c>
      <c r="BZ67">
        <f>1-(($AN$57-$AQ$52)/($AQ$53-$AQ$52))</f>
        <v>0.29166666666666663</v>
      </c>
      <c r="CA67">
        <f>1-(($AO$58-$AQ$52)/($AQ$53-$AQ$52))</f>
        <v>0.29166666666666663</v>
      </c>
      <c r="CB67">
        <f>(($AP$55-$AQ$53)/($AQ$54-$AQ$53))</f>
        <v>0</v>
      </c>
    </row>
    <row r="68" spans="1:80" x14ac:dyDescent="0.25">
      <c r="A68">
        <v>67</v>
      </c>
      <c r="F68">
        <v>187.832347</v>
      </c>
      <c r="G68" s="5">
        <v>3</v>
      </c>
      <c r="H68">
        <v>188.168319</v>
      </c>
      <c r="I68" s="4">
        <v>4</v>
      </c>
      <c r="P68">
        <v>2</v>
      </c>
      <c r="Q68" t="str">
        <f t="shared" si="2"/>
        <v>34</v>
      </c>
      <c r="R68">
        <v>3</v>
      </c>
      <c r="X68" t="s">
        <v>283</v>
      </c>
      <c r="Y68" t="s">
        <v>260</v>
      </c>
      <c r="AN68">
        <v>1398</v>
      </c>
      <c r="AO68">
        <v>1400</v>
      </c>
      <c r="AP68">
        <v>1478</v>
      </c>
      <c r="AQ68">
        <v>1526</v>
      </c>
      <c r="AT68">
        <f>(($AO$59-$AN$58)/($AN$59-$AN$58))</f>
        <v>0.1</v>
      </c>
      <c r="AU68">
        <f>(($AP$55-$AN$57)/($AN$58-$AN$57))</f>
        <v>0.33333333333333331</v>
      </c>
      <c r="AV68">
        <f>(($AQ$53-$AN$57)/($AN$58-$AN$57))</f>
        <v>0.33333333333333331</v>
      </c>
      <c r="AW68">
        <f>(($AN$57-$AO$58)/($AO$59-$AO$58))</f>
        <v>0</v>
      </c>
      <c r="AX68">
        <f>(($AP$55-$AO$58)/($AO$59-$AO$58))</f>
        <v>0.30434782608695654</v>
      </c>
      <c r="AY68">
        <f>(($AQ$53-$AO$58)/($AO$59-$AO$58))</f>
        <v>0.30434782608695654</v>
      </c>
      <c r="AZ68">
        <f>(($AN$58-$AP$55)/($AP$56-$AP$55))</f>
        <v>0.60869565217391308</v>
      </c>
      <c r="BA68">
        <f>(($AO$59-$AP$55)/($AP$56-$AP$55))</f>
        <v>0.69565217391304346</v>
      </c>
      <c r="BB68">
        <f>(($AQ$53-$AP$55)/($AP$56-$AP$55))</f>
        <v>0</v>
      </c>
      <c r="BC68">
        <f>(($AN$58-$AQ$53)/($AQ$54-$AQ$53))</f>
        <v>0.63636363636363635</v>
      </c>
      <c r="BD68">
        <f>(($AO$59-$AQ$53)/($AQ$54-$AQ$53))</f>
        <v>0.72727272727272729</v>
      </c>
      <c r="BE68">
        <f>(($AP$56-$AQ$54)/($AQ$55-$AQ$54))</f>
        <v>0.05</v>
      </c>
      <c r="BG68">
        <v>3</v>
      </c>
      <c r="BH68">
        <v>359</v>
      </c>
      <c r="BI68">
        <f>($BH$82-$BH$79)/200</f>
        <v>9.5000000000000001E-2</v>
      </c>
      <c r="BQ68">
        <f>(($AO$59-$AN$58)/($AN$59-$AN$58))</f>
        <v>0.1</v>
      </c>
      <c r="BR68">
        <f>(($AP$55-$AN$57)/($AN$58-$AN$57))</f>
        <v>0.33333333333333331</v>
      </c>
      <c r="BS68">
        <f>(($AQ$53-$AN$57)/($AN$58-$AN$57))</f>
        <v>0.33333333333333331</v>
      </c>
      <c r="BT68">
        <f>(($AN$57-$AO$58)/($AO$59-$AO$58))</f>
        <v>0</v>
      </c>
      <c r="BU68">
        <f>(($AP$55-$AO$58)/($AO$59-$AO$58))</f>
        <v>0.30434782608695654</v>
      </c>
      <c r="BV68">
        <f>(($AQ$53-$AO$58)/($AO$59-$AO$58))</f>
        <v>0.30434782608695654</v>
      </c>
      <c r="BW68">
        <f>1-(($AN$58-$AP$55)/($AP$56-$AP$55))</f>
        <v>0.39130434782608692</v>
      </c>
      <c r="BX68">
        <f>1-(($AO$59-$AP$55)/($AP$56-$AP$55))</f>
        <v>0.30434782608695654</v>
      </c>
      <c r="BY68">
        <f>(($AQ$53-$AP$55)/($AP$56-$AP$55))</f>
        <v>0</v>
      </c>
      <c r="BZ68">
        <f>1-(($AN$58-$AQ$53)/($AQ$54-$AQ$53))</f>
        <v>0.36363636363636365</v>
      </c>
      <c r="CA68">
        <f>1-(($AO$59-$AQ$53)/($AQ$54-$AQ$53))</f>
        <v>0.27272727272727271</v>
      </c>
      <c r="CB68">
        <f>(($AP$56-$AQ$54)/($AQ$55-$AQ$54))</f>
        <v>0.05</v>
      </c>
    </row>
    <row r="69" spans="1:80" x14ac:dyDescent="0.25">
      <c r="A69">
        <v>68</v>
      </c>
      <c r="F69">
        <v>187.79444000000001</v>
      </c>
      <c r="G69" s="5">
        <v>3</v>
      </c>
      <c r="H69">
        <v>188.22877800000001</v>
      </c>
      <c r="I69" s="4">
        <v>4</v>
      </c>
      <c r="P69">
        <v>2</v>
      </c>
      <c r="Q69" t="str">
        <f t="shared" si="2"/>
        <v>34</v>
      </c>
      <c r="R69">
        <v>4</v>
      </c>
      <c r="X69" t="s">
        <v>283</v>
      </c>
      <c r="Y69" t="s">
        <v>261</v>
      </c>
      <c r="AN69">
        <v>1417</v>
      </c>
      <c r="AO69">
        <v>1418</v>
      </c>
      <c r="AP69">
        <v>1502</v>
      </c>
      <c r="AQ69">
        <v>1548</v>
      </c>
      <c r="AT69">
        <f>(($AO$60-$AN$59)/($AN$60-$AN$59))</f>
        <v>0</v>
      </c>
      <c r="AU69">
        <f>(($AP$56-$AN$58)/($AN$59-$AN$58))</f>
        <v>0.45</v>
      </c>
      <c r="AV69">
        <f>(($AQ$54-$AN$58)/($AN$59-$AN$58))</f>
        <v>0.4</v>
      </c>
      <c r="AW69">
        <f>(($AN$58-$AO$58)/($AO$59-$AO$58))</f>
        <v>0.91304347826086951</v>
      </c>
      <c r="AX69">
        <f>(($AP$56-$AO$59)/($AO$60-$AO$59))</f>
        <v>0.3888888888888889</v>
      </c>
      <c r="AY69">
        <f>(($AQ$54-$AO$59)/($AO$60-$AO$59))</f>
        <v>0.33333333333333331</v>
      </c>
      <c r="AZ69">
        <f>(($AN$59-$AP$56)/($AP$57-$AP$56))</f>
        <v>0.57894736842105265</v>
      </c>
      <c r="BA69">
        <f>(($AO$60-$AP$56)/($AP$57-$AP$56))</f>
        <v>0.57894736842105265</v>
      </c>
      <c r="BB69">
        <f>(($AQ$54-$AP$55)/($AP$56-$AP$55))</f>
        <v>0.95652173913043481</v>
      </c>
      <c r="BC69">
        <f>(($AN$59-$AQ$54)/($AQ$55-$AQ$54))</f>
        <v>0.6</v>
      </c>
      <c r="BD69">
        <f>(($AO$60-$AQ$54)/($AQ$55-$AQ$54))</f>
        <v>0.6</v>
      </c>
      <c r="BE69">
        <f>(($AP$57-$AQ$55)/($AQ$56-$AQ$55))</f>
        <v>0</v>
      </c>
      <c r="BG69">
        <v>4</v>
      </c>
      <c r="BH69">
        <v>359</v>
      </c>
      <c r="BI69">
        <f>($BH$83-$BH$80)/200</f>
        <v>8.5000000000000006E-2</v>
      </c>
      <c r="BQ69">
        <f>(($AO$60-$AN$59)/($AN$60-$AN$59))</f>
        <v>0</v>
      </c>
      <c r="BR69">
        <f>(($AP$56-$AN$58)/($AN$59-$AN$58))</f>
        <v>0.45</v>
      </c>
      <c r="BS69">
        <f>(($AQ$54-$AN$58)/($AN$59-$AN$58))</f>
        <v>0.4</v>
      </c>
      <c r="BT69">
        <f>1-(($AN$58-$AO$58)/($AO$59-$AO$58))</f>
        <v>8.6956521739130488E-2</v>
      </c>
      <c r="BU69">
        <f>(($AP$56-$AO$59)/($AO$60-$AO$59))</f>
        <v>0.3888888888888889</v>
      </c>
      <c r="BV69">
        <f>(($AQ$54-$AO$59)/($AO$60-$AO$59))</f>
        <v>0.33333333333333331</v>
      </c>
      <c r="BW69">
        <f>1-(($AN$59-$AP$56)/($AP$57-$AP$56))</f>
        <v>0.42105263157894735</v>
      </c>
      <c r="BX69">
        <f>1-(($AO$60-$AP$56)/($AP$57-$AP$56))</f>
        <v>0.42105263157894735</v>
      </c>
      <c r="BY69">
        <f>1-(($AQ$54-$AP$55)/($AP$56-$AP$55))</f>
        <v>4.3478260869565188E-2</v>
      </c>
      <c r="BZ69">
        <f>1-(($AN$59-$AQ$54)/($AQ$55-$AQ$54))</f>
        <v>0.4</v>
      </c>
      <c r="CA69">
        <f>1-(($AO$60-$AQ$54)/($AQ$55-$AQ$54))</f>
        <v>0.4</v>
      </c>
      <c r="CB69">
        <f>(($AP$57-$AQ$55)/($AQ$56-$AQ$55))</f>
        <v>0</v>
      </c>
    </row>
    <row r="70" spans="1:80" x14ac:dyDescent="0.25">
      <c r="A70">
        <v>69</v>
      </c>
      <c r="F70">
        <v>187.82240200000001</v>
      </c>
      <c r="G70" s="5">
        <v>3</v>
      </c>
      <c r="H70">
        <v>188.21025800000001</v>
      </c>
      <c r="I70" s="4">
        <v>4</v>
      </c>
      <c r="P70">
        <v>2</v>
      </c>
      <c r="Q70" t="str">
        <f t="shared" si="2"/>
        <v>34</v>
      </c>
      <c r="R70">
        <v>1</v>
      </c>
      <c r="X70" t="s">
        <v>284</v>
      </c>
      <c r="Y70" t="s">
        <v>263</v>
      </c>
      <c r="AN70">
        <v>1429</v>
      </c>
      <c r="AO70">
        <v>1428</v>
      </c>
      <c r="AP70">
        <v>1527</v>
      </c>
      <c r="AQ70">
        <v>1583</v>
      </c>
      <c r="AT70">
        <f>(($AO$61-$AN$60)/($AN$61-$AN$60))</f>
        <v>5.8823529411764705E-2</v>
      </c>
      <c r="AU70">
        <f>(($AP$57-$AN$59)/($AN$60-$AN$59))</f>
        <v>0.34782608695652173</v>
      </c>
      <c r="AV70">
        <f>(($AQ$55-$AN$59)/($AN$60-$AN$59))</f>
        <v>0.34782608695652173</v>
      </c>
      <c r="AW70">
        <f>(($AN$59-$AO$60)/($AO$61-$AO$60))</f>
        <v>0</v>
      </c>
      <c r="AX70">
        <f>(($AP$57-$AO$60)/($AO$61-$AO$60))</f>
        <v>0.33333333333333331</v>
      </c>
      <c r="AY70">
        <f>(($AQ$55-$AO$60)/($AO$61-$AO$60))</f>
        <v>0.33333333333333331</v>
      </c>
      <c r="AZ70">
        <f>(($AN$60-$AP$57)/($AP$58-$AP$57))</f>
        <v>0.65217391304347827</v>
      </c>
      <c r="BA70">
        <f>(($AO$61-$AP$57)/($AP$58-$AP$57))</f>
        <v>0.69565217391304346</v>
      </c>
      <c r="BB70">
        <f>(($AQ$55-$AP$57)/($AP$58-$AP$57))</f>
        <v>0</v>
      </c>
      <c r="BC70">
        <f>(($AN$60-$AQ$55)/($AQ$56-$AQ$55))</f>
        <v>0.625</v>
      </c>
      <c r="BD70">
        <f>(($AO$61-$AQ$55)/($AQ$56-$AQ$55))</f>
        <v>0.66666666666666663</v>
      </c>
      <c r="BE70">
        <f>(($AP$58-$AQ$55)/($AQ$56-$AQ$55))</f>
        <v>0.95833333333333337</v>
      </c>
      <c r="BG70">
        <v>1</v>
      </c>
      <c r="BH70">
        <v>368</v>
      </c>
      <c r="BI70">
        <f>($BH$84-$BH$81)/200</f>
        <v>0.1</v>
      </c>
      <c r="BQ70">
        <f>(($AO$61-$AN$60)/($AN$61-$AN$60))</f>
        <v>5.8823529411764705E-2</v>
      </c>
      <c r="BR70">
        <f>(($AP$57-$AN$59)/($AN$60-$AN$59))</f>
        <v>0.34782608695652173</v>
      </c>
      <c r="BS70">
        <f>(($AQ$55-$AN$59)/($AN$60-$AN$59))</f>
        <v>0.34782608695652173</v>
      </c>
      <c r="BT70">
        <f>(($AN$59-$AO$60)/($AO$61-$AO$60))</f>
        <v>0</v>
      </c>
      <c r="BU70">
        <f>(($AP$57-$AO$60)/($AO$61-$AO$60))</f>
        <v>0.33333333333333331</v>
      </c>
      <c r="BV70">
        <f>(($AQ$55-$AO$60)/($AO$61-$AO$60))</f>
        <v>0.33333333333333331</v>
      </c>
      <c r="BW70">
        <f>1-(($AN$60-$AP$57)/($AP$58-$AP$57))</f>
        <v>0.34782608695652173</v>
      </c>
      <c r="BX70">
        <f>1-(($AO$61-$AP$57)/($AP$58-$AP$57))</f>
        <v>0.30434782608695654</v>
      </c>
      <c r="BY70">
        <f>(($AQ$55-$AP$57)/($AP$58-$AP$57))</f>
        <v>0</v>
      </c>
      <c r="BZ70">
        <f>1-(($AN$60-$AQ$55)/($AQ$56-$AQ$55))</f>
        <v>0.375</v>
      </c>
      <c r="CA70">
        <f>1-(($AO$61-$AQ$55)/($AQ$56-$AQ$55))</f>
        <v>0.33333333333333337</v>
      </c>
      <c r="CB70">
        <f>1-(($AP$58-$AQ$55)/($AQ$56-$AQ$55))</f>
        <v>4.166666666666663E-2</v>
      </c>
    </row>
    <row r="71" spans="1:80" x14ac:dyDescent="0.25">
      <c r="A71">
        <v>70</v>
      </c>
      <c r="F71">
        <v>187.807197</v>
      </c>
      <c r="G71" s="5">
        <v>3</v>
      </c>
      <c r="H71">
        <v>188.211433</v>
      </c>
      <c r="I71" s="4">
        <v>4</v>
      </c>
      <c r="P71">
        <v>2</v>
      </c>
      <c r="Q71" t="str">
        <f t="shared" si="2"/>
        <v>34</v>
      </c>
      <c r="R71">
        <v>2</v>
      </c>
      <c r="X71" t="s">
        <v>285</v>
      </c>
      <c r="Y71" t="s">
        <v>264</v>
      </c>
      <c r="AN71">
        <v>1449</v>
      </c>
      <c r="AO71">
        <v>1451</v>
      </c>
      <c r="AP71">
        <v>1548</v>
      </c>
      <c r="AQ71">
        <v>1609</v>
      </c>
      <c r="AT71">
        <f>(($AO$62-$AN$61)/($AN$62-$AN$61))</f>
        <v>9.0909090909090912E-2</v>
      </c>
      <c r="AU71">
        <f>(($AP$58-$AN$60)/($AN$61-$AN$60))</f>
        <v>0.47058823529411764</v>
      </c>
      <c r="AV71">
        <f>(($AQ$56-$AN$60)/($AN$61-$AN$60))</f>
        <v>0.52941176470588236</v>
      </c>
      <c r="AW71">
        <f>(($AN$60-$AO$60)/($AO$61-$AO$60))</f>
        <v>0.95833333333333337</v>
      </c>
      <c r="AX71">
        <f>(($AP$58-$AO$61)/($AO$62-$AO$61))</f>
        <v>0.3888888888888889</v>
      </c>
      <c r="AY71">
        <f>(($AQ$56-$AO$61)/($AO$62-$AO$61))</f>
        <v>0.44444444444444442</v>
      </c>
      <c r="AZ71">
        <f>(($AN$61-$AP$58)/($AP$59-$AP$58))</f>
        <v>0.45</v>
      </c>
      <c r="BA71">
        <f>(($AO$62-$AP$58)/($AP$59-$AP$58))</f>
        <v>0.55000000000000004</v>
      </c>
      <c r="BB71">
        <f>(($AQ$56-$AP$58)/($AP$59-$AP$58))</f>
        <v>0.05</v>
      </c>
      <c r="BC71">
        <f>(($AN$61-$AQ$56)/($AQ$57-$AQ$56))</f>
        <v>0.42105263157894735</v>
      </c>
      <c r="BD71">
        <f>(($AO$62-$AQ$56)/($AQ$57-$AQ$56))</f>
        <v>0.52631578947368418</v>
      </c>
      <c r="BG71">
        <v>2</v>
      </c>
      <c r="BH71">
        <v>372</v>
      </c>
      <c r="BI71">
        <f>($BH$85-$BH$82)/200</f>
        <v>4.4999999999999998E-2</v>
      </c>
      <c r="BQ71">
        <f>(($AO$62-$AN$61)/($AN$62-$AN$61))</f>
        <v>9.0909090909090912E-2</v>
      </c>
      <c r="BR71">
        <f>(($AP$58-$AN$60)/($AN$61-$AN$60))</f>
        <v>0.47058823529411764</v>
      </c>
      <c r="BS71">
        <f>1-(($AQ$56-$AN$60)/($AN$61-$AN$60))</f>
        <v>0.47058823529411764</v>
      </c>
      <c r="BT71">
        <f>1-(($AN$60-$AO$60)/($AO$61-$AO$60))</f>
        <v>4.166666666666663E-2</v>
      </c>
      <c r="BU71">
        <f>(($AP$58-$AO$61)/($AO$62-$AO$61))</f>
        <v>0.3888888888888889</v>
      </c>
      <c r="BV71">
        <f>(($AQ$56-$AO$61)/($AO$62-$AO$61))</f>
        <v>0.44444444444444442</v>
      </c>
      <c r="BW71">
        <f>(($AN$61-$AP$58)/($AP$59-$AP$58))</f>
        <v>0.45</v>
      </c>
      <c r="BX71">
        <f>1-(($AO$62-$AP$58)/($AP$59-$AP$58))</f>
        <v>0.44999999999999996</v>
      </c>
      <c r="BY71">
        <f>(($AQ$56-$AP$58)/($AP$59-$AP$58))</f>
        <v>0.05</v>
      </c>
      <c r="BZ71">
        <f>(($AN$61-$AQ$56)/($AQ$57-$AQ$56))</f>
        <v>0.42105263157894735</v>
      </c>
      <c r="CA71">
        <f>1-(($AO$62-$AQ$56)/($AQ$57-$AQ$56))</f>
        <v>0.47368421052631582</v>
      </c>
    </row>
    <row r="72" spans="1:80" x14ac:dyDescent="0.25">
      <c r="A72">
        <v>71</v>
      </c>
      <c r="F72">
        <v>187.79602399999999</v>
      </c>
      <c r="G72" s="5">
        <v>3</v>
      </c>
      <c r="H72">
        <v>188.17173700000001</v>
      </c>
      <c r="I72" s="4">
        <v>4</v>
      </c>
      <c r="P72">
        <v>2</v>
      </c>
      <c r="Q72" t="str">
        <f t="shared" si="2"/>
        <v>34</v>
      </c>
      <c r="R72">
        <v>3</v>
      </c>
      <c r="X72" t="s">
        <v>284</v>
      </c>
      <c r="Y72" t="s">
        <v>268</v>
      </c>
      <c r="AN72">
        <v>1469</v>
      </c>
      <c r="AO72">
        <v>1471</v>
      </c>
      <c r="AP72">
        <v>1583</v>
      </c>
      <c r="AQ72">
        <v>1629</v>
      </c>
      <c r="AU72">
        <f>(($AP$59-$AN$61)/($AN$62-$AN$61))</f>
        <v>0.5</v>
      </c>
      <c r="AV72">
        <f>(($AQ$57-$AN$61)/($AN$62-$AN$61))</f>
        <v>0.5</v>
      </c>
      <c r="AW72">
        <f>(($AN$61-$AO$61)/($AO$62-$AO$61))</f>
        <v>0.88888888888888884</v>
      </c>
      <c r="AX72">
        <f>(($AP$59-$AO$62)/($AO$63-$AO$62))</f>
        <v>0.40909090909090912</v>
      </c>
      <c r="AY72">
        <f>(($AQ$57-$AO$62)/($AO$63-$AO$62))</f>
        <v>0.40909090909090912</v>
      </c>
      <c r="BG72">
        <v>3</v>
      </c>
      <c r="BH72">
        <v>380</v>
      </c>
      <c r="BI72">
        <f>($BH$86-$BH$83)/200</f>
        <v>0.105</v>
      </c>
      <c r="BR72">
        <f>(($AP$59-$AN$61)/($AN$62-$AN$61))</f>
        <v>0.5</v>
      </c>
      <c r="BS72">
        <f>(($AQ$57-$AN$61)/($AN$62-$AN$61))</f>
        <v>0.5</v>
      </c>
      <c r="BT72">
        <f>1-(($AN$61-$AO$61)/($AO$62-$AO$61))</f>
        <v>0.11111111111111116</v>
      </c>
      <c r="BU72">
        <f>(($AP$59-$AO$62)/($AO$63-$AO$62))</f>
        <v>0.40909090909090912</v>
      </c>
      <c r="BV72">
        <f>(($AQ$57-$AO$62)/($AO$63-$AO$62))</f>
        <v>0.40909090909090912</v>
      </c>
    </row>
    <row r="73" spans="1:80" x14ac:dyDescent="0.25">
      <c r="A73">
        <v>72</v>
      </c>
      <c r="F73">
        <v>187.79602399999999</v>
      </c>
      <c r="G73" s="5">
        <v>3</v>
      </c>
      <c r="P73">
        <v>1</v>
      </c>
      <c r="Q73" t="str">
        <f t="shared" si="2"/>
        <v>3</v>
      </c>
      <c r="R73" t="s">
        <v>22</v>
      </c>
      <c r="X73" t="s">
        <v>286</v>
      </c>
      <c r="Y73" t="s">
        <v>269</v>
      </c>
      <c r="AN73">
        <v>1495</v>
      </c>
      <c r="AO73">
        <v>1493</v>
      </c>
      <c r="AP73">
        <v>1609</v>
      </c>
      <c r="AQ73">
        <v>1651</v>
      </c>
      <c r="AW73">
        <f>(($AN$62-$AO$62)/($AO$63-$AO$62))</f>
        <v>0.90909090909090906</v>
      </c>
      <c r="BG73" t="s">
        <v>22</v>
      </c>
      <c r="BH73">
        <v>381</v>
      </c>
      <c r="BI73">
        <f>($BH$87-$BH$84)/200</f>
        <v>0.09</v>
      </c>
      <c r="BT73">
        <f>1-(($AN$62-$AO$62)/($AO$63-$AO$62))</f>
        <v>9.0909090909090939E-2</v>
      </c>
    </row>
    <row r="74" spans="1:80" x14ac:dyDescent="0.25">
      <c r="A74">
        <v>73</v>
      </c>
      <c r="P74">
        <v>0</v>
      </c>
      <c r="Q74" t="str">
        <f t="shared" si="2"/>
        <v/>
      </c>
      <c r="R74" t="s">
        <v>22</v>
      </c>
      <c r="X74" t="s">
        <v>286</v>
      </c>
      <c r="Y74" t="s">
        <v>270</v>
      </c>
      <c r="AN74">
        <v>1518</v>
      </c>
      <c r="AO74">
        <v>1514</v>
      </c>
      <c r="AP74">
        <v>1627</v>
      </c>
      <c r="AQ74">
        <v>1671</v>
      </c>
      <c r="BG74" t="s">
        <v>22</v>
      </c>
      <c r="BH74">
        <v>383</v>
      </c>
      <c r="BI74">
        <f>($BH$88-$BH$85)/200</f>
        <v>0.105</v>
      </c>
    </row>
    <row r="75" spans="1:80" x14ac:dyDescent="0.25">
      <c r="A75">
        <v>74</v>
      </c>
      <c r="P75">
        <v>0</v>
      </c>
      <c r="Q75" t="str">
        <f t="shared" si="2"/>
        <v/>
      </c>
      <c r="R75">
        <v>1</v>
      </c>
      <c r="X75" t="s">
        <v>286</v>
      </c>
      <c r="Y75" t="s">
        <v>271</v>
      </c>
      <c r="AB75" t="s">
        <v>283</v>
      </c>
      <c r="AC75" t="str">
        <f>CONCATENATE($R75,$R76,$R77,$R78)</f>
        <v>1432</v>
      </c>
      <c r="AN75">
        <v>1539</v>
      </c>
      <c r="AO75">
        <v>1533</v>
      </c>
      <c r="AP75">
        <v>1650</v>
      </c>
      <c r="AQ75">
        <v>1694</v>
      </c>
      <c r="BG75">
        <v>1</v>
      </c>
      <c r="BH75">
        <v>384</v>
      </c>
      <c r="BI75">
        <f>($BH$89-$BH$86)/200</f>
        <v>0.03</v>
      </c>
    </row>
    <row r="76" spans="1:80" x14ac:dyDescent="0.25">
      <c r="A76">
        <v>75</v>
      </c>
      <c r="P76">
        <v>0</v>
      </c>
      <c r="Q76" t="str">
        <f t="shared" si="2"/>
        <v/>
      </c>
      <c r="R76">
        <v>4</v>
      </c>
      <c r="X76" t="s">
        <v>286</v>
      </c>
      <c r="Y76" t="s">
        <v>272</v>
      </c>
      <c r="AN76">
        <v>1562</v>
      </c>
      <c r="AO76">
        <v>1558</v>
      </c>
      <c r="AP76">
        <v>1671</v>
      </c>
      <c r="AQ76">
        <v>1716</v>
      </c>
      <c r="AT76">
        <f>(($AO$64-$AN$63)/($AN$64-$AN$63))</f>
        <v>0.73913043478260865</v>
      </c>
      <c r="AU76">
        <f>(($AP$60-$AN$63)/($AN$64-$AN$63))</f>
        <v>0.47826086956521741</v>
      </c>
      <c r="AV76">
        <f>(($AQ$58-$AN$63)/($AN$64-$AN$63))</f>
        <v>0.17391304347826086</v>
      </c>
      <c r="AW76">
        <f>(($AN$64-$AO$64)/($AO$65-$AO$64))</f>
        <v>0.21428571428571427</v>
      </c>
      <c r="AX76">
        <f>(($AP$61-$AO$64)/($AO$65-$AO$64))</f>
        <v>0.42857142857142855</v>
      </c>
      <c r="AY76">
        <f>(($AQ$59-$AO$64)/($AO$65-$AO$64))</f>
        <v>0.39285714285714285</v>
      </c>
      <c r="AZ76">
        <f>(($AN$64-$AP$60)/($AP$61-$AP$60))</f>
        <v>0.66666666666666663</v>
      </c>
      <c r="BA76">
        <f>(($AO$64-$AP$60)/($AP$61-$AP$60))</f>
        <v>0.33333333333333331</v>
      </c>
      <c r="BB76">
        <f>(($AQ$59-$AP$60)/($AP$61-$AP$60))</f>
        <v>0.94444444444444442</v>
      </c>
      <c r="BC76">
        <f>(($AN$64-$AQ$58)/($AQ$59-$AQ$58))</f>
        <v>0.79166666666666663</v>
      </c>
      <c r="BD76">
        <f>(($AO$64-$AQ$58)/($AQ$59-$AQ$58))</f>
        <v>0.54166666666666663</v>
      </c>
      <c r="BE76">
        <f>(($AP$60-$AQ$58)/($AQ$59-$AQ$58))</f>
        <v>0.29166666666666669</v>
      </c>
      <c r="BG76">
        <v>4</v>
      </c>
      <c r="BH76">
        <v>386</v>
      </c>
      <c r="BI76">
        <f>($BH$90-$BH$87)/200</f>
        <v>8.5000000000000006E-2</v>
      </c>
      <c r="BQ76">
        <f>1-(($AO$64-$AN$63)/($AN$64-$AN$63))</f>
        <v>0.26086956521739135</v>
      </c>
      <c r="BR76">
        <f>(($AP$60-$AN$63)/($AN$64-$AN$63))</f>
        <v>0.47826086956521741</v>
      </c>
      <c r="BS76">
        <f>(($AQ$58-$AN$63)/($AN$64-$AN$63))</f>
        <v>0.17391304347826086</v>
      </c>
      <c r="BT76">
        <f>(($AN$64-$AO$64)/($AO$65-$AO$64))</f>
        <v>0.21428571428571427</v>
      </c>
      <c r="BU76">
        <f>(($AP$61-$AO$64)/($AO$65-$AO$64))</f>
        <v>0.42857142857142855</v>
      </c>
      <c r="BV76">
        <f>(($AQ$59-$AO$64)/($AO$65-$AO$64))</f>
        <v>0.39285714285714285</v>
      </c>
      <c r="BW76">
        <f>1-(($AN$64-$AP$60)/($AP$61-$AP$60))</f>
        <v>0.33333333333333337</v>
      </c>
      <c r="BX76">
        <f>(($AO$64-$AP$60)/($AP$61-$AP$60))</f>
        <v>0.33333333333333331</v>
      </c>
      <c r="BY76">
        <f>1-(($AQ$59-$AP$60)/($AP$61-$AP$60))</f>
        <v>5.555555555555558E-2</v>
      </c>
      <c r="BZ76">
        <f>1-(($AN$64-$AQ$58)/($AQ$59-$AQ$58))</f>
        <v>0.20833333333333337</v>
      </c>
      <c r="CA76">
        <f>1-(($AO$64-$AQ$58)/($AQ$59-$AQ$58))</f>
        <v>0.45833333333333337</v>
      </c>
      <c r="CB76">
        <f>(($AP$60-$AQ$58)/($AQ$59-$AQ$58))</f>
        <v>0.29166666666666669</v>
      </c>
    </row>
    <row r="77" spans="1:80" x14ac:dyDescent="0.25">
      <c r="A77">
        <v>76</v>
      </c>
      <c r="P77">
        <v>0</v>
      </c>
      <c r="Q77" t="str">
        <f t="shared" si="2"/>
        <v/>
      </c>
      <c r="R77">
        <v>3</v>
      </c>
      <c r="X77" t="s">
        <v>286</v>
      </c>
      <c r="Y77" t="s">
        <v>269</v>
      </c>
      <c r="AN77">
        <v>1572</v>
      </c>
      <c r="AO77">
        <v>1575</v>
      </c>
      <c r="AP77">
        <v>1694</v>
      </c>
      <c r="AQ77">
        <v>1739</v>
      </c>
      <c r="AT77">
        <f>(($AO$65-$AN$65)/($AN$66-$AN$65))</f>
        <v>0</v>
      </c>
      <c r="AU77">
        <f>(($AP$61-$AN$64)/($AN$65-$AN$64))</f>
        <v>0.27272727272727271</v>
      </c>
      <c r="AV77">
        <f>(($AQ$59-$AN$64)/($AN$65-$AN$64))</f>
        <v>0.22727272727272727</v>
      </c>
      <c r="AW77">
        <f>(($AN$65-$AO$65)/($AO$66-$AO$65))</f>
        <v>0</v>
      </c>
      <c r="AX77">
        <f>(($AP$62-$AO$65)/($AO$66-$AO$65))</f>
        <v>0.30434782608695654</v>
      </c>
      <c r="AY77">
        <f>(($AQ$60-$AO$65)/($AO$66-$AO$65))</f>
        <v>0.30434782608695654</v>
      </c>
      <c r="AZ77">
        <f>(($AN$65-$AP$61)/($AP$62-$AP$61))</f>
        <v>0.69565217391304346</v>
      </c>
      <c r="BA77">
        <f>(($AO$65-$AP$61)/($AP$62-$AP$61))</f>
        <v>0.69565217391304346</v>
      </c>
      <c r="BB77">
        <f>(($AQ$60-$AP$62)/($AP$63-$AP$62))</f>
        <v>0</v>
      </c>
      <c r="BC77">
        <f>(($AN$65-$AQ$59)/($AQ$60-$AQ$59))</f>
        <v>0.70833333333333337</v>
      </c>
      <c r="BD77">
        <f>(($AO$65-$AQ$59)/($AQ$60-$AQ$59))</f>
        <v>0.70833333333333337</v>
      </c>
      <c r="BE77">
        <f>(($AP$61-$AQ$59)/($AQ$60-$AQ$59))</f>
        <v>4.1666666666666664E-2</v>
      </c>
      <c r="BG77">
        <v>3</v>
      </c>
      <c r="BH77">
        <v>396</v>
      </c>
      <c r="BI77">
        <f>($BH$91-$BH$88)/200</f>
        <v>8.5000000000000006E-2</v>
      </c>
      <c r="BQ77">
        <f>(($AO$65-$AN$65)/($AN$66-$AN$65))</f>
        <v>0</v>
      </c>
      <c r="BR77">
        <f>(($AP$61-$AN$64)/($AN$65-$AN$64))</f>
        <v>0.27272727272727271</v>
      </c>
      <c r="BS77">
        <f>(($AQ$59-$AN$64)/($AN$65-$AN$64))</f>
        <v>0.22727272727272727</v>
      </c>
      <c r="BT77">
        <f>(($AN$65-$AO$65)/($AO$66-$AO$65))</f>
        <v>0</v>
      </c>
      <c r="BU77">
        <f>(($AP$62-$AO$65)/($AO$66-$AO$65))</f>
        <v>0.30434782608695654</v>
      </c>
      <c r="BV77">
        <f>(($AQ$60-$AO$65)/($AO$66-$AO$65))</f>
        <v>0.30434782608695654</v>
      </c>
      <c r="BW77">
        <f>1-(($AN$65-$AP$61)/($AP$62-$AP$61))</f>
        <v>0.30434782608695654</v>
      </c>
      <c r="BX77">
        <f>1-(($AO$65-$AP$61)/($AP$62-$AP$61))</f>
        <v>0.30434782608695654</v>
      </c>
      <c r="BY77">
        <f>(($AQ$60-$AP$62)/($AP$63-$AP$62))</f>
        <v>0</v>
      </c>
      <c r="BZ77">
        <f>1-(($AN$65-$AQ$59)/($AQ$60-$AQ$59))</f>
        <v>0.29166666666666663</v>
      </c>
      <c r="CA77">
        <f>1-(($AO$65-$AQ$59)/($AQ$60-$AQ$59))</f>
        <v>0.29166666666666663</v>
      </c>
      <c r="CB77">
        <f>(($AP$61-$AQ$59)/($AQ$60-$AQ$59))</f>
        <v>4.1666666666666664E-2</v>
      </c>
    </row>
    <row r="78" spans="1:80" x14ac:dyDescent="0.25">
      <c r="A78">
        <v>77</v>
      </c>
      <c r="P78">
        <v>0</v>
      </c>
      <c r="Q78" t="str">
        <f t="shared" si="2"/>
        <v/>
      </c>
      <c r="R78">
        <v>2</v>
      </c>
      <c r="X78" t="s">
        <v>286</v>
      </c>
      <c r="Y78" t="s">
        <v>270</v>
      </c>
      <c r="AN78">
        <v>1601</v>
      </c>
      <c r="AO78">
        <v>1603</v>
      </c>
      <c r="AP78">
        <v>1716</v>
      </c>
      <c r="AQ78">
        <v>1750</v>
      </c>
      <c r="AT78">
        <f>(($AO$66-$AN$66)/($AN$67-$AN$66))</f>
        <v>5.2631578947368418E-2</v>
      </c>
      <c r="AU78">
        <f>(($AP$62-$AN$65)/($AN$66-$AN$65))</f>
        <v>0.31818181818181818</v>
      </c>
      <c r="AV78">
        <f>(($AQ$60-$AN$65)/($AN$66-$AN$65))</f>
        <v>0.31818181818181818</v>
      </c>
      <c r="AW78">
        <f>(($AN$66-$AO$65)/($AO$66-$AO$65))</f>
        <v>0.95652173913043481</v>
      </c>
      <c r="AX78">
        <f>(($AP$63-$AO$66)/($AO$67-$AO$66))</f>
        <v>0.29411764705882354</v>
      </c>
      <c r="AY78">
        <f>(($AQ$61-$AO$66)/($AO$67-$AO$66))</f>
        <v>0.29411764705882354</v>
      </c>
      <c r="AZ78">
        <f>(($AN$66-$AP$62)/($AP$63-$AP$62))</f>
        <v>0.7142857142857143</v>
      </c>
      <c r="BA78">
        <f>(($AO$66-$AP$62)/($AP$63-$AP$62))</f>
        <v>0.76190476190476186</v>
      </c>
      <c r="BB78">
        <f>(($AQ$61-$AP$63)/($AP$64-$AP$63))</f>
        <v>0</v>
      </c>
      <c r="BC78">
        <f>(($AN$66-$AQ$60)/($AQ$61-$AQ$60))</f>
        <v>0.7142857142857143</v>
      </c>
      <c r="BD78">
        <f>(($AO$66-$AQ$60)/($AQ$61-$AQ$60))</f>
        <v>0.76190476190476186</v>
      </c>
      <c r="BE78">
        <f>(($AP$62-$AQ$60)/($AQ$61-$AQ$60))</f>
        <v>0</v>
      </c>
      <c r="BG78">
        <v>2</v>
      </c>
      <c r="BH78">
        <v>399</v>
      </c>
      <c r="BI78">
        <f>($BH$92-$BH$89)/200</f>
        <v>0.11</v>
      </c>
      <c r="BQ78">
        <f>(($AO$66-$AN$66)/($AN$67-$AN$66))</f>
        <v>5.2631578947368418E-2</v>
      </c>
      <c r="BR78">
        <f>(($AP$62-$AN$65)/($AN$66-$AN$65))</f>
        <v>0.31818181818181818</v>
      </c>
      <c r="BS78">
        <f>(($AQ$60-$AN$65)/($AN$66-$AN$65))</f>
        <v>0.31818181818181818</v>
      </c>
      <c r="BT78">
        <f>1-(($AN$66-$AO$65)/($AO$66-$AO$65))</f>
        <v>4.3478260869565188E-2</v>
      </c>
      <c r="BU78">
        <f>(($AP$63-$AO$66)/($AO$67-$AO$66))</f>
        <v>0.29411764705882354</v>
      </c>
      <c r="BV78">
        <f>(($AQ$61-$AO$66)/($AO$67-$AO$66))</f>
        <v>0.29411764705882354</v>
      </c>
      <c r="BW78">
        <f>1-(($AN$66-$AP$62)/($AP$63-$AP$62))</f>
        <v>0.2857142857142857</v>
      </c>
      <c r="BX78">
        <f>1-(($AO$66-$AP$62)/($AP$63-$AP$62))</f>
        <v>0.23809523809523814</v>
      </c>
      <c r="BY78">
        <f>(($AQ$61-$AP$63)/($AP$64-$AP$63))</f>
        <v>0</v>
      </c>
      <c r="BZ78">
        <f>1-(($AN$66-$AQ$60)/($AQ$61-$AQ$60))</f>
        <v>0.2857142857142857</v>
      </c>
      <c r="CA78">
        <f>1-(($AO$66-$AQ$60)/($AQ$61-$AQ$60))</f>
        <v>0.23809523809523814</v>
      </c>
      <c r="CB78">
        <f>(($AP$62-$AQ$60)/($AQ$61-$AQ$60))</f>
        <v>0</v>
      </c>
    </row>
    <row r="79" spans="1:80" x14ac:dyDescent="0.25">
      <c r="A79">
        <v>78</v>
      </c>
      <c r="D79">
        <v>161.94500199999999</v>
      </c>
      <c r="E79" s="2">
        <v>2</v>
      </c>
      <c r="P79">
        <v>1</v>
      </c>
      <c r="Q79" t="str">
        <f t="shared" si="2"/>
        <v>2</v>
      </c>
      <c r="R79">
        <v>1</v>
      </c>
      <c r="X79" t="s">
        <v>286</v>
      </c>
      <c r="Y79" t="s">
        <v>271</v>
      </c>
      <c r="AB79" t="s">
        <v>283</v>
      </c>
      <c r="AC79" t="str">
        <f>CONCATENATE($R79,$R80,$R81,$R82)</f>
        <v>1432</v>
      </c>
      <c r="AN79">
        <v>1622</v>
      </c>
      <c r="AO79">
        <v>1620</v>
      </c>
      <c r="AP79">
        <v>1750</v>
      </c>
      <c r="AQ79">
        <v>1776</v>
      </c>
      <c r="AT79">
        <f>(($AO$67-$AN$66)/($AN$67-$AN$66))</f>
        <v>0.94736842105263153</v>
      </c>
      <c r="AU79">
        <f>(($AP$63-$AN$66)/($AN$67-$AN$66))</f>
        <v>0.31578947368421051</v>
      </c>
      <c r="AV79">
        <f>(($AQ$61-$AN$66)/($AN$67-$AN$66))</f>
        <v>0.31578947368421051</v>
      </c>
      <c r="AW79">
        <f>(($AN$67-$AO$67)/($AO$68-$AO$67))</f>
        <v>4.1666666666666664E-2</v>
      </c>
      <c r="AX79">
        <f>(($AP$64-$AO$67)/($AO$68-$AO$67))</f>
        <v>0.29166666666666669</v>
      </c>
      <c r="AY79">
        <f>(($AQ$62-$AO$67)/($AO$68-$AO$67))</f>
        <v>0.25</v>
      </c>
      <c r="AZ79">
        <f>(($AN$67-$AP$63)/($AP$64-$AP$63))</f>
        <v>0.68421052631578949</v>
      </c>
      <c r="BA79">
        <f>(($AO$67-$AP$63)/($AP$64-$AP$63))</f>
        <v>0.63157894736842102</v>
      </c>
      <c r="BB79">
        <f>(($AQ$62-$AP$63)/($AP$64-$AP$63))</f>
        <v>0.94736842105263153</v>
      </c>
      <c r="BC79">
        <f>(($AN$67-$AQ$61)/($AQ$62-$AQ$61))</f>
        <v>0.72222222222222221</v>
      </c>
      <c r="BD79">
        <f>(($AO$67-$AQ$61)/($AQ$62-$AQ$61))</f>
        <v>0.66666666666666663</v>
      </c>
      <c r="BE79">
        <f>(($AP$63-$AQ$61)/($AQ$62-$AQ$61))</f>
        <v>0</v>
      </c>
      <c r="BG79">
        <v>1</v>
      </c>
      <c r="BH79">
        <v>408</v>
      </c>
      <c r="BI79">
        <f>($BH$93-$BH$90)/200</f>
        <v>0.04</v>
      </c>
      <c r="BQ79">
        <f>1-(($AO$67-$AN$66)/($AN$67-$AN$66))</f>
        <v>5.2631578947368474E-2</v>
      </c>
      <c r="BR79">
        <f>(($AP$63-$AN$66)/($AN$67-$AN$66))</f>
        <v>0.31578947368421051</v>
      </c>
      <c r="BS79">
        <f>(($AQ$61-$AN$66)/($AN$67-$AN$66))</f>
        <v>0.31578947368421051</v>
      </c>
      <c r="BT79">
        <f>(($AN$67-$AO$67)/($AO$68-$AO$67))</f>
        <v>4.1666666666666664E-2</v>
      </c>
      <c r="BU79">
        <f>(($AP$64-$AO$67)/($AO$68-$AO$67))</f>
        <v>0.29166666666666669</v>
      </c>
      <c r="BV79">
        <f>(($AQ$62-$AO$67)/($AO$68-$AO$67))</f>
        <v>0.25</v>
      </c>
      <c r="BW79">
        <f>1-(($AN$67-$AP$63)/($AP$64-$AP$63))</f>
        <v>0.31578947368421051</v>
      </c>
      <c r="BX79">
        <f>1-(($AO$67-$AP$63)/($AP$64-$AP$63))</f>
        <v>0.36842105263157898</v>
      </c>
      <c r="BY79">
        <f>1-(($AQ$62-$AP$63)/($AP$64-$AP$63))</f>
        <v>5.2631578947368474E-2</v>
      </c>
      <c r="BZ79">
        <f>1-(($AN$67-$AQ$61)/($AQ$62-$AQ$61))</f>
        <v>0.27777777777777779</v>
      </c>
      <c r="CA79">
        <f>1-(($AO$67-$AQ$61)/($AQ$62-$AQ$61))</f>
        <v>0.33333333333333337</v>
      </c>
      <c r="CB79">
        <f>(($AP$63-$AQ$61)/($AQ$62-$AQ$61))</f>
        <v>0</v>
      </c>
    </row>
    <row r="80" spans="1:80" x14ac:dyDescent="0.25">
      <c r="A80">
        <v>79</v>
      </c>
      <c r="B80">
        <v>161.00801200000001</v>
      </c>
      <c r="C80" s="3">
        <v>1</v>
      </c>
      <c r="D80">
        <v>161.94500199999999</v>
      </c>
      <c r="E80" s="2">
        <v>2</v>
      </c>
      <c r="P80">
        <v>2</v>
      </c>
      <c r="Q80" t="str">
        <f t="shared" si="2"/>
        <v>12</v>
      </c>
      <c r="R80">
        <v>4</v>
      </c>
      <c r="X80" t="s">
        <v>286</v>
      </c>
      <c r="Y80" t="s">
        <v>272</v>
      </c>
      <c r="AN80">
        <v>1645</v>
      </c>
      <c r="AO80">
        <v>1642</v>
      </c>
      <c r="AP80">
        <v>1775</v>
      </c>
      <c r="AQ80">
        <v>1798</v>
      </c>
      <c r="AT80">
        <f>(($AO$68-$AN$68)/($AN$69-$AN$68))</f>
        <v>0.10526315789473684</v>
      </c>
      <c r="AU80">
        <f>(($AP$64-$AN$67)/($AN$68-$AN$67))</f>
        <v>0.2857142857142857</v>
      </c>
      <c r="AV80">
        <f>(($AQ$62-$AN$67)/($AN$68-$AN$67))</f>
        <v>0.23809523809523808</v>
      </c>
      <c r="AW80">
        <f>(($AN$68-$AO$67)/($AO$68-$AO$67))</f>
        <v>0.91666666666666663</v>
      </c>
      <c r="AX80">
        <f>(($AP$65-$AO$68)/($AO$69-$AO$68))</f>
        <v>0.27777777777777779</v>
      </c>
      <c r="AY80">
        <f>(($AQ$63-$AO$68)/($AO$69-$AO$68))</f>
        <v>0.33333333333333331</v>
      </c>
      <c r="AZ80">
        <f>(($AN$68-$AP$64)/($AP$65-$AP$64))</f>
        <v>0.68181818181818177</v>
      </c>
      <c r="BA80">
        <f>(($AO$68-$AP$64)/($AP$65-$AP$64))</f>
        <v>0.77272727272727271</v>
      </c>
      <c r="BC80">
        <f>(($AN$68-$AQ$62)/($AQ$63-$AQ$62))</f>
        <v>0.66666666666666663</v>
      </c>
      <c r="BD80">
        <f>(($AO$68-$AQ$62)/($AQ$63-$AQ$62))</f>
        <v>0.75</v>
      </c>
      <c r="BE80">
        <f>(($AP$64-$AQ$62)/($AQ$63-$AQ$62))</f>
        <v>4.1666666666666664E-2</v>
      </c>
      <c r="BG80">
        <v>4</v>
      </c>
      <c r="BH80">
        <v>413</v>
      </c>
      <c r="BI80">
        <f>($BH$94-$BH$91)/200</f>
        <v>9.5000000000000001E-2</v>
      </c>
      <c r="BQ80">
        <f>(($AO$68-$AN$68)/($AN$69-$AN$68))</f>
        <v>0.10526315789473684</v>
      </c>
      <c r="BR80">
        <f>(($AP$64-$AN$67)/($AN$68-$AN$67))</f>
        <v>0.2857142857142857</v>
      </c>
      <c r="BS80">
        <f>(($AQ$62-$AN$67)/($AN$68-$AN$67))</f>
        <v>0.23809523809523808</v>
      </c>
      <c r="BT80">
        <f>1-(($AN$68-$AO$67)/($AO$68-$AO$67))</f>
        <v>8.333333333333337E-2</v>
      </c>
      <c r="BU80">
        <f>(($AP$65-$AO$68)/($AO$69-$AO$68))</f>
        <v>0.27777777777777779</v>
      </c>
      <c r="BV80">
        <f>(($AQ$63-$AO$68)/($AO$69-$AO$68))</f>
        <v>0.33333333333333331</v>
      </c>
      <c r="BW80">
        <f>1-(($AN$68-$AP$64)/($AP$65-$AP$64))</f>
        <v>0.31818181818181823</v>
      </c>
      <c r="BX80">
        <f>1-(($AO$68-$AP$64)/($AP$65-$AP$64))</f>
        <v>0.22727272727272729</v>
      </c>
      <c r="BZ80">
        <f>1-(($AN$68-$AQ$62)/($AQ$63-$AQ$62))</f>
        <v>0.33333333333333337</v>
      </c>
      <c r="CA80">
        <f>1-(($AO$68-$AQ$62)/($AQ$63-$AQ$62))</f>
        <v>0.25</v>
      </c>
      <c r="CB80">
        <f>(($AP$64-$AQ$62)/($AQ$63-$AQ$62))</f>
        <v>4.1666666666666664E-2</v>
      </c>
    </row>
    <row r="81" spans="1:80" x14ac:dyDescent="0.25">
      <c r="A81">
        <v>80</v>
      </c>
      <c r="B81">
        <v>161.00801200000001</v>
      </c>
      <c r="C81" s="3">
        <v>1</v>
      </c>
      <c r="D81">
        <v>161.94500199999999</v>
      </c>
      <c r="E81" s="2">
        <v>2</v>
      </c>
      <c r="P81">
        <v>2</v>
      </c>
      <c r="Q81" t="str">
        <f t="shared" si="2"/>
        <v>12</v>
      </c>
      <c r="R81">
        <v>3</v>
      </c>
      <c r="X81" t="s">
        <v>286</v>
      </c>
      <c r="Y81" t="s">
        <v>269</v>
      </c>
      <c r="AN81">
        <v>1662</v>
      </c>
      <c r="AO81">
        <v>1665</v>
      </c>
      <c r="AP81">
        <v>1798</v>
      </c>
      <c r="AQ81">
        <v>1820</v>
      </c>
      <c r="AU81">
        <f>(($AP$65-$AN$68)/($AN$69-$AN$68))</f>
        <v>0.36842105263157893</v>
      </c>
      <c r="AV81">
        <f>(($AQ$63-$AN$68)/($AN$69-$AN$68))</f>
        <v>0.42105263157894735</v>
      </c>
      <c r="AW81">
        <f>(($AN$69-$AO$68)/($AO$69-$AO$68))</f>
        <v>0.94444444444444442</v>
      </c>
      <c r="BE81">
        <f>(($AP$65-$AQ$62)/($AQ$63-$AQ$62))</f>
        <v>0.95833333333333337</v>
      </c>
      <c r="BG81">
        <v>3</v>
      </c>
      <c r="BH81">
        <v>416</v>
      </c>
      <c r="BI81">
        <f>($BH$95-$BH$92)/200</f>
        <v>0.08</v>
      </c>
      <c r="BR81">
        <f>(($AP$65-$AN$68)/($AN$69-$AN$68))</f>
        <v>0.36842105263157893</v>
      </c>
      <c r="BS81">
        <f>(($AQ$63-$AN$68)/($AN$69-$AN$68))</f>
        <v>0.42105263157894735</v>
      </c>
      <c r="BT81">
        <f>1-(($AN$69-$AO$68)/($AO$69-$AO$68))</f>
        <v>5.555555555555558E-2</v>
      </c>
      <c r="CB81">
        <f>1-(($AP$65-$AQ$62)/($AQ$63-$AQ$62))</f>
        <v>4.166666666666663E-2</v>
      </c>
    </row>
    <row r="82" spans="1:80" x14ac:dyDescent="0.25">
      <c r="A82">
        <v>81</v>
      </c>
      <c r="B82">
        <v>161.00801200000001</v>
      </c>
      <c r="C82" s="3">
        <v>1</v>
      </c>
      <c r="D82">
        <v>161.94500199999999</v>
      </c>
      <c r="E82" s="2">
        <v>2</v>
      </c>
      <c r="P82">
        <v>2</v>
      </c>
      <c r="Q82" t="str">
        <f t="shared" si="2"/>
        <v>12</v>
      </c>
      <c r="R82">
        <v>2</v>
      </c>
      <c r="X82" t="s">
        <v>286</v>
      </c>
      <c r="Y82" t="s">
        <v>270</v>
      </c>
      <c r="AN82">
        <v>1687</v>
      </c>
      <c r="AO82">
        <v>1685</v>
      </c>
      <c r="AP82">
        <v>1821</v>
      </c>
      <c r="AQ82">
        <v>1845</v>
      </c>
      <c r="BG82">
        <v>2</v>
      </c>
      <c r="BH82">
        <v>427</v>
      </c>
      <c r="BI82">
        <f>($BH$96-$BH$93)/200</f>
        <v>0.105</v>
      </c>
    </row>
    <row r="83" spans="1:80" x14ac:dyDescent="0.25">
      <c r="A83">
        <v>82</v>
      </c>
      <c r="B83">
        <v>161.00801200000001</v>
      </c>
      <c r="C83" s="3">
        <v>1</v>
      </c>
      <c r="D83">
        <v>161.94500199999999</v>
      </c>
      <c r="E83" s="2">
        <v>2</v>
      </c>
      <c r="P83">
        <v>2</v>
      </c>
      <c r="Q83" t="str">
        <f t="shared" si="2"/>
        <v>12</v>
      </c>
      <c r="R83">
        <v>1</v>
      </c>
      <c r="X83" t="s">
        <v>286</v>
      </c>
      <c r="Y83" t="s">
        <v>271</v>
      </c>
      <c r="AN83">
        <v>1709</v>
      </c>
      <c r="AO83">
        <v>1706</v>
      </c>
      <c r="AP83">
        <v>1844</v>
      </c>
      <c r="AQ83">
        <v>1868</v>
      </c>
      <c r="BG83">
        <v>1</v>
      </c>
      <c r="BH83">
        <v>430</v>
      </c>
      <c r="BI83">
        <f>($BH$97-$BH$94)/200</f>
        <v>3.5000000000000003E-2</v>
      </c>
    </row>
    <row r="84" spans="1:80" x14ac:dyDescent="0.25">
      <c r="A84">
        <v>83</v>
      </c>
      <c r="B84">
        <v>161.00801200000001</v>
      </c>
      <c r="C84" s="3">
        <v>1</v>
      </c>
      <c r="D84">
        <v>161.94500199999999</v>
      </c>
      <c r="E84" s="2">
        <v>2</v>
      </c>
      <c r="P84">
        <v>2</v>
      </c>
      <c r="Q84" t="str">
        <f t="shared" si="2"/>
        <v>12</v>
      </c>
      <c r="R84">
        <v>3</v>
      </c>
      <c r="X84" t="s">
        <v>286</v>
      </c>
      <c r="Y84" t="s">
        <v>272</v>
      </c>
      <c r="AB84" t="s">
        <v>286</v>
      </c>
      <c r="AC84" t="str">
        <f>CONCATENATE($R84,$R85,$R86,$R87)</f>
        <v>3412</v>
      </c>
      <c r="AN84">
        <v>1731</v>
      </c>
      <c r="AO84">
        <v>1727</v>
      </c>
      <c r="AP84">
        <v>1869</v>
      </c>
      <c r="AQ84">
        <v>1908</v>
      </c>
      <c r="AT84">
        <f>(($AO$71-$AN$71)/($AN$72-$AN$71))</f>
        <v>0.1</v>
      </c>
      <c r="AU84">
        <f>(($AP$66-$AN$70)/($AN$71-$AN$70))</f>
        <v>0.35</v>
      </c>
      <c r="AV84">
        <f>(($AQ$64-$AN$70)/($AN$71-$AN$70))</f>
        <v>0.4</v>
      </c>
      <c r="AW84">
        <f>(($AN$70-$AO$70)/($AO$71-$AO$70))</f>
        <v>4.3478260869565216E-2</v>
      </c>
      <c r="AX84">
        <f>(($AP$66-$AO$70)/($AO$71-$AO$70))</f>
        <v>0.34782608695652173</v>
      </c>
      <c r="AY84">
        <f>(($AQ$64-$AO$70)/($AO$71-$AO$70))</f>
        <v>0.39130434782608697</v>
      </c>
      <c r="AZ84">
        <f>(($AN$71-$AP$66)/($AP$67-$AP$66))</f>
        <v>0.59090909090909094</v>
      </c>
      <c r="BA84">
        <f>(($AO$71-$AP$66)/($AP$67-$AP$66))</f>
        <v>0.68181818181818177</v>
      </c>
      <c r="BB84">
        <f>(($AQ$64-$AP$66)/($AP$67-$AP$66))</f>
        <v>4.5454545454545456E-2</v>
      </c>
      <c r="BC84">
        <f>(($AN$71-$AQ$64)/($AQ$65-$AQ$64))</f>
        <v>0.5714285714285714</v>
      </c>
      <c r="BD84">
        <f>(($AO$71-$AQ$64)/($AQ$65-$AQ$64))</f>
        <v>0.66666666666666663</v>
      </c>
      <c r="BE84">
        <f>(($AP$67-$AQ$65)/($AQ$66-$AQ$65))</f>
        <v>0</v>
      </c>
      <c r="BG84">
        <v>3</v>
      </c>
      <c r="BH84">
        <v>436</v>
      </c>
      <c r="BI84">
        <f>($BH$98-$BH$95)/200</f>
        <v>8.5000000000000006E-2</v>
      </c>
      <c r="BQ84">
        <f>(($AO$71-$AN$71)/($AN$72-$AN$71))</f>
        <v>0.1</v>
      </c>
      <c r="BR84">
        <f>(($AP$66-$AN$70)/($AN$71-$AN$70))</f>
        <v>0.35</v>
      </c>
      <c r="BS84">
        <f>(($AQ$64-$AN$70)/($AN$71-$AN$70))</f>
        <v>0.4</v>
      </c>
      <c r="BT84">
        <f>(($AN$70-$AO$70)/($AO$71-$AO$70))</f>
        <v>4.3478260869565216E-2</v>
      </c>
      <c r="BU84">
        <f>(($AP$66-$AO$70)/($AO$71-$AO$70))</f>
        <v>0.34782608695652173</v>
      </c>
      <c r="BV84">
        <f>(($AQ$64-$AO$70)/($AO$71-$AO$70))</f>
        <v>0.39130434782608697</v>
      </c>
      <c r="BW84">
        <f>1-(($AN$71-$AP$66)/($AP$67-$AP$66))</f>
        <v>0.40909090909090906</v>
      </c>
      <c r="BX84">
        <f>1-(($AO$71-$AP$66)/($AP$67-$AP$66))</f>
        <v>0.31818181818181823</v>
      </c>
      <c r="BY84">
        <f>(($AQ$64-$AP$66)/($AP$67-$AP$66))</f>
        <v>4.5454545454545456E-2</v>
      </c>
      <c r="BZ84">
        <f>1-(($AN$71-$AQ$64)/($AQ$65-$AQ$64))</f>
        <v>0.4285714285714286</v>
      </c>
      <c r="CA84">
        <f>1-(($AO$71-$AQ$64)/($AQ$65-$AQ$64))</f>
        <v>0.33333333333333337</v>
      </c>
      <c r="CB84">
        <f>(($AP$67-$AQ$65)/($AQ$66-$AQ$65))</f>
        <v>0</v>
      </c>
    </row>
    <row r="85" spans="1:80" x14ac:dyDescent="0.25">
      <c r="A85">
        <v>84</v>
      </c>
      <c r="B85">
        <v>161.00801200000001</v>
      </c>
      <c r="C85" s="3">
        <v>1</v>
      </c>
      <c r="P85">
        <v>1</v>
      </c>
      <c r="Q85" t="str">
        <f t="shared" si="2"/>
        <v>1</v>
      </c>
      <c r="R85">
        <v>4</v>
      </c>
      <c r="X85" t="s">
        <v>286</v>
      </c>
      <c r="Y85" t="s">
        <v>269</v>
      </c>
      <c r="AN85">
        <v>1745</v>
      </c>
      <c r="AO85">
        <v>1743</v>
      </c>
      <c r="AP85">
        <v>1893</v>
      </c>
      <c r="AQ85">
        <v>1930</v>
      </c>
      <c r="AT85">
        <f>(($AO$72-$AN$72)/($AN$73-$AN$72))</f>
        <v>7.6923076923076927E-2</v>
      </c>
      <c r="AU85">
        <f>(($AP$67-$AN$71)/($AN$72-$AN$71))</f>
        <v>0.45</v>
      </c>
      <c r="AV85">
        <f>(($AQ$65-$AN$71)/($AN$72-$AN$71))</f>
        <v>0.45</v>
      </c>
      <c r="AW85">
        <f>(($AN$71-$AO$70)/($AO$71-$AO$70))</f>
        <v>0.91304347826086951</v>
      </c>
      <c r="AX85">
        <f>(($AP$67-$AO$71)/($AO$72-$AO$71))</f>
        <v>0.35</v>
      </c>
      <c r="AY85">
        <f>(($AQ$65-$AO$71)/($AO$72-$AO$71))</f>
        <v>0.35</v>
      </c>
      <c r="AZ85">
        <f>(($AN$72-$AP$67)/($AP$68-$AP$67))</f>
        <v>0.55000000000000004</v>
      </c>
      <c r="BA85">
        <f>(($AO$72-$AP$67)/($AP$68-$AP$67))</f>
        <v>0.65</v>
      </c>
      <c r="BB85">
        <f>(($AQ$65-$AP$67)/($AP$68-$AP$67))</f>
        <v>0</v>
      </c>
      <c r="BC85">
        <f>(($AN$72-$AQ$65)/($AQ$66-$AQ$65))</f>
        <v>0.55000000000000004</v>
      </c>
      <c r="BD85">
        <f>(($AO$72-$AQ$65)/($AQ$66-$AQ$65))</f>
        <v>0.65</v>
      </c>
      <c r="BE85">
        <f>(($AP$68-$AQ$66)/($AQ$67-$AQ$66))</f>
        <v>0</v>
      </c>
      <c r="BG85">
        <v>4</v>
      </c>
      <c r="BH85">
        <v>436</v>
      </c>
      <c r="BI85">
        <f>($BH$99-$BH$96)/200</f>
        <v>6.5000000000000002E-2</v>
      </c>
      <c r="BQ85">
        <f>(($AO$72-$AN$72)/($AN$73-$AN$72))</f>
        <v>7.6923076923076927E-2</v>
      </c>
      <c r="BR85">
        <f>(($AP$67-$AN$71)/($AN$72-$AN$71))</f>
        <v>0.45</v>
      </c>
      <c r="BS85">
        <f>(($AQ$65-$AN$71)/($AN$72-$AN$71))</f>
        <v>0.45</v>
      </c>
      <c r="BT85">
        <f>1-(($AN$71-$AO$70)/($AO$71-$AO$70))</f>
        <v>8.6956521739130488E-2</v>
      </c>
      <c r="BU85">
        <f>(($AP$67-$AO$71)/($AO$72-$AO$71))</f>
        <v>0.35</v>
      </c>
      <c r="BV85">
        <f>(($AQ$65-$AO$71)/($AO$72-$AO$71))</f>
        <v>0.35</v>
      </c>
      <c r="BW85">
        <f>1-(($AN$72-$AP$67)/($AP$68-$AP$67))</f>
        <v>0.44999999999999996</v>
      </c>
      <c r="BX85">
        <f>1-(($AO$72-$AP$67)/($AP$68-$AP$67))</f>
        <v>0.35</v>
      </c>
      <c r="BY85">
        <f>(($AQ$65-$AP$67)/($AP$68-$AP$67))</f>
        <v>0</v>
      </c>
      <c r="BZ85">
        <f>1-(($AN$72-$AQ$65)/($AQ$66-$AQ$65))</f>
        <v>0.44999999999999996</v>
      </c>
      <c r="CA85">
        <f>1-(($AO$72-$AQ$65)/($AQ$66-$AQ$65))</f>
        <v>0.35</v>
      </c>
      <c r="CB85">
        <f>(($AP$68-$AQ$66)/($AQ$67-$AQ$66))</f>
        <v>0</v>
      </c>
    </row>
    <row r="86" spans="1:80" x14ac:dyDescent="0.25">
      <c r="A86">
        <v>85</v>
      </c>
      <c r="B86">
        <v>161.00801200000001</v>
      </c>
      <c r="C86" s="3">
        <v>1</v>
      </c>
      <c r="P86">
        <v>1</v>
      </c>
      <c r="Q86" t="str">
        <f t="shared" si="2"/>
        <v>1</v>
      </c>
      <c r="R86">
        <v>1</v>
      </c>
      <c r="X86" t="s">
        <v>286</v>
      </c>
      <c r="Y86" t="s">
        <v>270</v>
      </c>
      <c r="AN86">
        <v>1765</v>
      </c>
      <c r="AO86">
        <v>1769</v>
      </c>
      <c r="AP86">
        <v>1908</v>
      </c>
      <c r="AQ86">
        <v>1952</v>
      </c>
      <c r="AT86">
        <f>(($AO$73-$AN$72)/($AN$73-$AN$72))</f>
        <v>0.92307692307692313</v>
      </c>
      <c r="AU86">
        <f>(($AP$68-$AN$72)/($AN$73-$AN$72))</f>
        <v>0.34615384615384615</v>
      </c>
      <c r="AV86">
        <f>(($AQ$66-$AN$72)/($AN$73-$AN$72))</f>
        <v>0.34615384615384615</v>
      </c>
      <c r="AW86">
        <f>(($AN$72-$AO$71)/($AO$72-$AO$71))</f>
        <v>0.9</v>
      </c>
      <c r="AX86">
        <f>(($AP$68-$AO$72)/($AO$73-$AO$72))</f>
        <v>0.31818181818181818</v>
      </c>
      <c r="AY86">
        <f>(($AQ$66-$AO$72)/($AO$73-$AO$72))</f>
        <v>0.31818181818181818</v>
      </c>
      <c r="AZ86">
        <f>(($AN$73-$AP$68)/($AP$69-$AP$68))</f>
        <v>0.70833333333333337</v>
      </c>
      <c r="BA86">
        <f>(($AO$73-$AP$68)/($AP$69-$AP$68))</f>
        <v>0.625</v>
      </c>
      <c r="BB86">
        <f>(($AQ$66-$AP$68)/($AP$69-$AP$68))</f>
        <v>0</v>
      </c>
      <c r="BC86">
        <f>(($AN$73-$AQ$66)/($AQ$67-$AQ$66))</f>
        <v>0.70833333333333337</v>
      </c>
      <c r="BD86">
        <f>(($AO$73-$AQ$66)/($AQ$67-$AQ$66))</f>
        <v>0.625</v>
      </c>
      <c r="BE86">
        <f>(($AP$69-$AQ$67)/($AQ$68-$AQ$67))</f>
        <v>0</v>
      </c>
      <c r="BG86">
        <v>1</v>
      </c>
      <c r="BH86">
        <v>451</v>
      </c>
      <c r="BI86">
        <f>($BH$100-$BH$97)/200</f>
        <v>0.105</v>
      </c>
      <c r="BQ86">
        <f>1-(($AO$73-$AN$72)/($AN$73-$AN$72))</f>
        <v>7.6923076923076872E-2</v>
      </c>
      <c r="BR86">
        <f>(($AP$68-$AN$72)/($AN$73-$AN$72))</f>
        <v>0.34615384615384615</v>
      </c>
      <c r="BS86">
        <f>(($AQ$66-$AN$72)/($AN$73-$AN$72))</f>
        <v>0.34615384615384615</v>
      </c>
      <c r="BT86">
        <f>1-(($AN$72-$AO$71)/($AO$72-$AO$71))</f>
        <v>9.9999999999999978E-2</v>
      </c>
      <c r="BU86">
        <f>(($AP$68-$AO$72)/($AO$73-$AO$72))</f>
        <v>0.31818181818181818</v>
      </c>
      <c r="BV86">
        <f>(($AQ$66-$AO$72)/($AO$73-$AO$72))</f>
        <v>0.31818181818181818</v>
      </c>
      <c r="BW86">
        <f>1-(($AN$73-$AP$68)/($AP$69-$AP$68))</f>
        <v>0.29166666666666663</v>
      </c>
      <c r="BX86">
        <f>1-(($AO$73-$AP$68)/($AP$69-$AP$68))</f>
        <v>0.375</v>
      </c>
      <c r="BY86">
        <f>(($AQ$66-$AP$68)/($AP$69-$AP$68))</f>
        <v>0</v>
      </c>
      <c r="BZ86">
        <f>1-(($AN$73-$AQ$66)/($AQ$67-$AQ$66))</f>
        <v>0.29166666666666663</v>
      </c>
      <c r="CA86">
        <f>1-(($AO$73-$AQ$66)/($AQ$67-$AQ$66))</f>
        <v>0.375</v>
      </c>
      <c r="CB86">
        <f>(($AP$69-$AQ$67)/($AQ$68-$AQ$67))</f>
        <v>0</v>
      </c>
    </row>
    <row r="87" spans="1:80" x14ac:dyDescent="0.25">
      <c r="A87">
        <v>86</v>
      </c>
      <c r="P87">
        <v>0</v>
      </c>
      <c r="Q87" t="str">
        <f t="shared" si="2"/>
        <v/>
      </c>
      <c r="R87">
        <v>2</v>
      </c>
      <c r="X87" t="s">
        <v>286</v>
      </c>
      <c r="Y87" t="s">
        <v>271</v>
      </c>
      <c r="AN87">
        <v>1788</v>
      </c>
      <c r="AO87">
        <v>1790</v>
      </c>
      <c r="AP87">
        <v>1930</v>
      </c>
      <c r="AQ87">
        <v>1971</v>
      </c>
      <c r="AT87">
        <f>(($AO$74-$AN$73)/($AN$74-$AN$73))</f>
        <v>0.82608695652173914</v>
      </c>
      <c r="AU87">
        <f>(($AP$69-$AN$73)/($AN$74-$AN$73))</f>
        <v>0.30434782608695654</v>
      </c>
      <c r="AV87">
        <f>(($AQ$67-$AN$73)/($AN$74-$AN$73))</f>
        <v>0.30434782608695654</v>
      </c>
      <c r="AW87">
        <f>(($AN$73-$AO$73)/($AO$74-$AO$73))</f>
        <v>9.5238095238095233E-2</v>
      </c>
      <c r="AX87">
        <f>(($AP$69-$AO$73)/($AO$74-$AO$73))</f>
        <v>0.42857142857142855</v>
      </c>
      <c r="AY87">
        <f>(($AQ$67-$AO$73)/($AO$74-$AO$73))</f>
        <v>0.42857142857142855</v>
      </c>
      <c r="AZ87">
        <f>(($AN$74-$AP$69)/($AP$70-$AP$69))</f>
        <v>0.64</v>
      </c>
      <c r="BA87">
        <f>(($AO$74-$AP$69)/($AP$70-$AP$69))</f>
        <v>0.48</v>
      </c>
      <c r="BB87">
        <f>(($AQ$67-$AP$69)/($AP$70-$AP$69))</f>
        <v>0</v>
      </c>
      <c r="BC87">
        <f>(($AN$74-$AQ$67)/($AQ$68-$AQ$67))</f>
        <v>0.66666666666666663</v>
      </c>
      <c r="BD87">
        <f>(($AO$74-$AQ$67)/($AQ$68-$AQ$67))</f>
        <v>0.5</v>
      </c>
      <c r="BE87">
        <f>(($AP$70-$AQ$68)/($AQ$69-$AQ$68))</f>
        <v>4.5454545454545456E-2</v>
      </c>
      <c r="BG87">
        <v>2</v>
      </c>
      <c r="BH87">
        <v>454</v>
      </c>
      <c r="BI87">
        <f>($BH$101-$BH$98)/200</f>
        <v>4.4999999999999998E-2</v>
      </c>
      <c r="BQ87">
        <f>1-(($AO$74-$AN$73)/($AN$74-$AN$73))</f>
        <v>0.17391304347826086</v>
      </c>
      <c r="BR87">
        <f>(($AP$69-$AN$73)/($AN$74-$AN$73))</f>
        <v>0.30434782608695654</v>
      </c>
      <c r="BS87">
        <f>(($AQ$67-$AN$73)/($AN$74-$AN$73))</f>
        <v>0.30434782608695654</v>
      </c>
      <c r="BT87">
        <f>(($AN$73-$AO$73)/($AO$74-$AO$73))</f>
        <v>9.5238095238095233E-2</v>
      </c>
      <c r="BU87">
        <f>(($AP$69-$AO$73)/($AO$74-$AO$73))</f>
        <v>0.42857142857142855</v>
      </c>
      <c r="BV87">
        <f>(($AQ$67-$AO$73)/($AO$74-$AO$73))</f>
        <v>0.42857142857142855</v>
      </c>
      <c r="BW87">
        <f>1-(($AN$74-$AP$69)/($AP$70-$AP$69))</f>
        <v>0.36</v>
      </c>
      <c r="BX87">
        <f>(($AO$74-$AP$69)/($AP$70-$AP$69))</f>
        <v>0.48</v>
      </c>
      <c r="BY87">
        <f>(($AQ$67-$AP$69)/($AP$70-$AP$69))</f>
        <v>0</v>
      </c>
      <c r="BZ87">
        <f>1-(($AN$74-$AQ$67)/($AQ$68-$AQ$67))</f>
        <v>0.33333333333333337</v>
      </c>
      <c r="CA87">
        <f>(($AO$74-$AQ$67)/($AQ$68-$AQ$67))</f>
        <v>0.5</v>
      </c>
      <c r="CB87">
        <f>(($AP$70-$AQ$68)/($AQ$69-$AQ$68))</f>
        <v>4.5454545454545456E-2</v>
      </c>
    </row>
    <row r="88" spans="1:80" x14ac:dyDescent="0.25">
      <c r="A88">
        <v>87</v>
      </c>
      <c r="F88">
        <v>159.754797</v>
      </c>
      <c r="G88" s="5">
        <v>3</v>
      </c>
      <c r="H88">
        <v>159.320818</v>
      </c>
      <c r="I88" s="4">
        <v>4</v>
      </c>
      <c r="P88">
        <v>2</v>
      </c>
      <c r="Q88" t="str">
        <f t="shared" si="2"/>
        <v>34</v>
      </c>
      <c r="R88">
        <v>3</v>
      </c>
      <c r="X88" t="s">
        <v>286</v>
      </c>
      <c r="Y88" t="s">
        <v>272</v>
      </c>
      <c r="AB88" t="s">
        <v>286</v>
      </c>
      <c r="AC88" t="str">
        <f>CONCATENATE($R88,$R89,$R90,$R91)</f>
        <v>3412</v>
      </c>
      <c r="AN88">
        <v>1811</v>
      </c>
      <c r="AO88">
        <v>1813</v>
      </c>
      <c r="AP88">
        <v>1951</v>
      </c>
      <c r="AQ88">
        <v>1993</v>
      </c>
      <c r="AT88">
        <f>(($AO$75-$AN$74)/($AN$75-$AN$74))</f>
        <v>0.7142857142857143</v>
      </c>
      <c r="AU88">
        <f>(($AP$70-$AN$74)/($AN$75-$AN$74))</f>
        <v>0.42857142857142855</v>
      </c>
      <c r="AV88">
        <f>(($AQ$68-$AN$74)/($AN$75-$AN$74))</f>
        <v>0.38095238095238093</v>
      </c>
      <c r="AW88">
        <f>(($AN$74-$AO$74)/($AO$75-$AO$74))</f>
        <v>0.21052631578947367</v>
      </c>
      <c r="AX88">
        <f>(($AP$70-$AO$74)/($AO$75-$AO$74))</f>
        <v>0.68421052631578949</v>
      </c>
      <c r="AY88">
        <f>(($AQ$68-$AO$74)/($AO$75-$AO$74))</f>
        <v>0.63157894736842102</v>
      </c>
      <c r="AZ88">
        <f>(($AN$75-$AP$70)/($AP$71-$AP$70))</f>
        <v>0.5714285714285714</v>
      </c>
      <c r="BA88">
        <f>(($AO$75-$AP$70)/($AP$71-$AP$70))</f>
        <v>0.2857142857142857</v>
      </c>
      <c r="BB88">
        <f>(($AQ$68-$AP$69)/($AP$70-$AP$69))</f>
        <v>0.96</v>
      </c>
      <c r="BC88">
        <f>(($AN$75-$AQ$68)/($AQ$69-$AQ$68))</f>
        <v>0.59090909090909094</v>
      </c>
      <c r="BD88">
        <f>(($AO$75-$AQ$68)/($AQ$69-$AQ$68))</f>
        <v>0.31818181818181818</v>
      </c>
      <c r="BG88">
        <v>3</v>
      </c>
      <c r="BH88">
        <v>457</v>
      </c>
      <c r="BI88">
        <f>($BH$102-$BH$99)/200</f>
        <v>9.5000000000000001E-2</v>
      </c>
      <c r="BQ88">
        <f>1-(($AO$75-$AN$74)/($AN$75-$AN$74))</f>
        <v>0.2857142857142857</v>
      </c>
      <c r="BR88">
        <f>(($AP$70-$AN$74)/($AN$75-$AN$74))</f>
        <v>0.42857142857142855</v>
      </c>
      <c r="BS88">
        <f>(($AQ$68-$AN$74)/($AN$75-$AN$74))</f>
        <v>0.38095238095238093</v>
      </c>
      <c r="BT88">
        <f>(($AN$74-$AO$74)/($AO$75-$AO$74))</f>
        <v>0.21052631578947367</v>
      </c>
      <c r="BU88">
        <f>1-(($AP$70-$AO$74)/($AO$75-$AO$74))</f>
        <v>0.31578947368421051</v>
      </c>
      <c r="BV88">
        <f>1-(($AQ$68-$AO$74)/($AO$75-$AO$74))</f>
        <v>0.36842105263157898</v>
      </c>
      <c r="BW88">
        <f>1-(($AN$75-$AP$70)/($AP$71-$AP$70))</f>
        <v>0.4285714285714286</v>
      </c>
      <c r="BX88">
        <f>(($AO$75-$AP$70)/($AP$71-$AP$70))</f>
        <v>0.2857142857142857</v>
      </c>
      <c r="BY88">
        <f>1-(($AQ$68-$AP$69)/($AP$70-$AP$69))</f>
        <v>4.0000000000000036E-2</v>
      </c>
      <c r="BZ88">
        <f>1-(($AN$75-$AQ$68)/($AQ$69-$AQ$68))</f>
        <v>0.40909090909090906</v>
      </c>
      <c r="CA88">
        <f>(($AO$75-$AQ$68)/($AQ$69-$AQ$68))</f>
        <v>0.31818181818181818</v>
      </c>
    </row>
    <row r="89" spans="1:80" x14ac:dyDescent="0.25">
      <c r="A89">
        <v>88</v>
      </c>
      <c r="F89">
        <v>159.71372600000001</v>
      </c>
      <c r="G89" s="5">
        <v>3</v>
      </c>
      <c r="H89">
        <v>159.222655</v>
      </c>
      <c r="I89" s="4">
        <v>4</v>
      </c>
      <c r="P89">
        <v>2</v>
      </c>
      <c r="Q89" t="str">
        <f t="shared" si="2"/>
        <v>34</v>
      </c>
      <c r="R89">
        <v>4</v>
      </c>
      <c r="X89" t="s">
        <v>286</v>
      </c>
      <c r="Y89" t="s">
        <v>269</v>
      </c>
      <c r="AN89">
        <v>1837</v>
      </c>
      <c r="AO89">
        <v>1836</v>
      </c>
      <c r="AP89">
        <v>1971</v>
      </c>
      <c r="AQ89">
        <v>2015</v>
      </c>
      <c r="AT89">
        <f>(($AO$76-$AN$75)/($AN$76-$AN$75))</f>
        <v>0.82608695652173914</v>
      </c>
      <c r="AU89">
        <f>(($AP$71-$AN$75)/($AN$76-$AN$75))</f>
        <v>0.39130434782608697</v>
      </c>
      <c r="AV89">
        <f>(($AQ$69-$AN$75)/($AN$76-$AN$75))</f>
        <v>0.39130434782608697</v>
      </c>
      <c r="AW89">
        <f>(($AN$75-$AO$75)/($AO$76-$AO$75))</f>
        <v>0.24</v>
      </c>
      <c r="AX89">
        <f>(($AP$71-$AO$75)/($AO$76-$AO$75))</f>
        <v>0.6</v>
      </c>
      <c r="AY89">
        <f>(($AQ$69-$AO$75)/($AO$76-$AO$75))</f>
        <v>0.6</v>
      </c>
      <c r="BG89">
        <v>4</v>
      </c>
      <c r="BH89">
        <v>457</v>
      </c>
      <c r="BI89">
        <f>($BH$103-$BH$100)/200</f>
        <v>6.5000000000000002E-2</v>
      </c>
      <c r="BQ89">
        <f>1-(($AO$76-$AN$75)/($AN$76-$AN$75))</f>
        <v>0.17391304347826086</v>
      </c>
      <c r="BR89">
        <f>(($AP$71-$AN$75)/($AN$76-$AN$75))</f>
        <v>0.39130434782608697</v>
      </c>
      <c r="BS89">
        <f>(($AQ$69-$AN$75)/($AN$76-$AN$75))</f>
        <v>0.39130434782608697</v>
      </c>
      <c r="BT89">
        <f>(($AN$75-$AO$75)/($AO$76-$AO$75))</f>
        <v>0.24</v>
      </c>
      <c r="BU89">
        <f>1-(($AP$71-$AO$75)/($AO$76-$AO$75))</f>
        <v>0.4</v>
      </c>
      <c r="BV89">
        <f>1-(($AQ$69-$AO$75)/($AO$76-$AO$75))</f>
        <v>0.4</v>
      </c>
    </row>
    <row r="90" spans="1:80" x14ac:dyDescent="0.25">
      <c r="A90">
        <v>89</v>
      </c>
      <c r="F90">
        <v>159.68520599999999</v>
      </c>
      <c r="G90" s="5">
        <v>3</v>
      </c>
      <c r="H90">
        <v>159.21188899999999</v>
      </c>
      <c r="I90" s="4">
        <v>4</v>
      </c>
      <c r="P90">
        <v>2</v>
      </c>
      <c r="Q90" t="str">
        <f t="shared" si="2"/>
        <v>34</v>
      </c>
      <c r="R90">
        <v>1</v>
      </c>
      <c r="X90" t="s">
        <v>286</v>
      </c>
      <c r="Y90" t="s">
        <v>270</v>
      </c>
      <c r="AN90">
        <v>1860</v>
      </c>
      <c r="AO90">
        <v>1859</v>
      </c>
      <c r="AP90">
        <v>1993</v>
      </c>
      <c r="AQ90">
        <v>2035</v>
      </c>
      <c r="BG90">
        <v>1</v>
      </c>
      <c r="BH90">
        <v>471</v>
      </c>
      <c r="BI90">
        <f>($BH$104-$BH$101)/200</f>
        <v>0.11</v>
      </c>
    </row>
    <row r="91" spans="1:80" x14ac:dyDescent="0.25">
      <c r="A91">
        <v>90</v>
      </c>
      <c r="F91">
        <v>159.66433799999999</v>
      </c>
      <c r="G91" s="5">
        <v>3</v>
      </c>
      <c r="H91">
        <v>159.27056199999998</v>
      </c>
      <c r="I91" s="4">
        <v>4</v>
      </c>
      <c r="P91">
        <v>2</v>
      </c>
      <c r="Q91" t="str">
        <f t="shared" si="2"/>
        <v>34</v>
      </c>
      <c r="R91">
        <v>2</v>
      </c>
      <c r="X91" t="s">
        <v>286</v>
      </c>
      <c r="Y91" t="s">
        <v>271</v>
      </c>
      <c r="AN91">
        <v>1883</v>
      </c>
      <c r="AO91">
        <v>1883</v>
      </c>
      <c r="AP91">
        <v>2015</v>
      </c>
      <c r="AQ91">
        <v>2049</v>
      </c>
      <c r="BG91">
        <v>2</v>
      </c>
      <c r="BH91">
        <v>474</v>
      </c>
      <c r="BI91">
        <f>($BH$105-$BH$102)/200</f>
        <v>5.5E-2</v>
      </c>
    </row>
    <row r="92" spans="1:80" x14ac:dyDescent="0.25">
      <c r="A92">
        <v>91</v>
      </c>
      <c r="F92">
        <v>159.754797</v>
      </c>
      <c r="G92" s="5">
        <v>3</v>
      </c>
      <c r="H92">
        <v>159.33954299999999</v>
      </c>
      <c r="I92" s="4">
        <v>4</v>
      </c>
      <c r="P92">
        <v>2</v>
      </c>
      <c r="Q92" t="str">
        <f t="shared" si="2"/>
        <v>34</v>
      </c>
      <c r="R92">
        <v>3</v>
      </c>
      <c r="X92" t="s">
        <v>286</v>
      </c>
      <c r="Y92" t="s">
        <v>272</v>
      </c>
      <c r="AB92" t="s">
        <v>286</v>
      </c>
      <c r="AC92" t="str">
        <f>CONCATENATE($R92,$R93,$R94,$R95)</f>
        <v>3412</v>
      </c>
      <c r="AN92">
        <v>1901</v>
      </c>
      <c r="AO92">
        <v>1897</v>
      </c>
      <c r="AP92">
        <v>2049</v>
      </c>
      <c r="AQ92">
        <v>2074</v>
      </c>
      <c r="AT92">
        <f>(($AO$77-$AN$77)/($AN$78-$AN$77))</f>
        <v>0.10344827586206896</v>
      </c>
      <c r="AU92">
        <f>(($AP$72-$AN$77)/($AN$78-$AN$77))</f>
        <v>0.37931034482758619</v>
      </c>
      <c r="AV92">
        <f>(($AQ$70-$AN$77)/($AN$78-$AN$77))</f>
        <v>0.37931034482758619</v>
      </c>
      <c r="AW92">
        <f>(($AN$78-$AO$77)/($AO$78-$AO$77))</f>
        <v>0.9285714285714286</v>
      </c>
      <c r="AX92">
        <f>(($AP$72-$AO$77)/($AO$78-$AO$77))</f>
        <v>0.2857142857142857</v>
      </c>
      <c r="AY92">
        <f>(($AQ$70-$AO$77)/($AO$78-$AO$77))</f>
        <v>0.2857142857142857</v>
      </c>
      <c r="AZ92">
        <f>(($AN$78-$AP$72)/($AP$73-$AP$72))</f>
        <v>0.69230769230769229</v>
      </c>
      <c r="BA92">
        <f>(($AO$78-$AP$72)/($AP$73-$AP$72))</f>
        <v>0.76923076923076927</v>
      </c>
      <c r="BB92">
        <f>(($AQ$70-$AP$72)/($AP$73-$AP$72))</f>
        <v>0</v>
      </c>
      <c r="BC92">
        <f>(($AN$78-$AQ$70)/($AQ$71-$AQ$70))</f>
        <v>0.69230769230769229</v>
      </c>
      <c r="BD92">
        <f>(($AO$78-$AQ$70)/($AQ$71-$AQ$70))</f>
        <v>0.76923076923076927</v>
      </c>
      <c r="BE92">
        <f>(($AP$72-$AQ$70)/($AQ$71-$AQ$70))</f>
        <v>0</v>
      </c>
      <c r="BG92">
        <v>3</v>
      </c>
      <c r="BH92">
        <v>479</v>
      </c>
      <c r="BI92">
        <f>($BH$106-$BH$103)/200</f>
        <v>0.08</v>
      </c>
      <c r="BQ92">
        <f>(($AO$77-$AN$77)/($AN$78-$AN$77))</f>
        <v>0.10344827586206896</v>
      </c>
      <c r="BR92">
        <f>(($AP$72-$AN$77)/($AN$78-$AN$77))</f>
        <v>0.37931034482758619</v>
      </c>
      <c r="BS92">
        <f>(($AQ$70-$AN$77)/($AN$78-$AN$77))</f>
        <v>0.37931034482758619</v>
      </c>
      <c r="BT92">
        <f>1-(($AN$78-$AO$77)/($AO$78-$AO$77))</f>
        <v>7.1428571428571397E-2</v>
      </c>
      <c r="BU92">
        <f>(($AP$72-$AO$77)/($AO$78-$AO$77))</f>
        <v>0.2857142857142857</v>
      </c>
      <c r="BV92">
        <f>(($AQ$70-$AO$77)/($AO$78-$AO$77))</f>
        <v>0.2857142857142857</v>
      </c>
      <c r="BW92">
        <f>1-(($AN$78-$AP$72)/($AP$73-$AP$72))</f>
        <v>0.30769230769230771</v>
      </c>
      <c r="BX92">
        <f>1-(($AO$78-$AP$72)/($AP$73-$AP$72))</f>
        <v>0.23076923076923073</v>
      </c>
      <c r="BY92">
        <f>(($AQ$70-$AP$72)/($AP$73-$AP$72))</f>
        <v>0</v>
      </c>
      <c r="BZ92">
        <f>1-(($AN$78-$AQ$70)/($AQ$71-$AQ$70))</f>
        <v>0.30769230769230771</v>
      </c>
      <c r="CA92">
        <f>1-(($AO$78-$AQ$70)/($AQ$71-$AQ$70))</f>
        <v>0.23076923076923073</v>
      </c>
      <c r="CB92">
        <f>(($AP$72-$AQ$70)/($AQ$71-$AQ$70))</f>
        <v>0</v>
      </c>
    </row>
    <row r="93" spans="1:80" x14ac:dyDescent="0.25">
      <c r="A93">
        <v>92</v>
      </c>
      <c r="F93">
        <v>159.754797</v>
      </c>
      <c r="G93" s="5">
        <v>3</v>
      </c>
      <c r="H93">
        <v>159.320818</v>
      </c>
      <c r="I93" s="4">
        <v>4</v>
      </c>
      <c r="P93">
        <v>2</v>
      </c>
      <c r="Q93" t="str">
        <f t="shared" si="2"/>
        <v>34</v>
      </c>
      <c r="R93">
        <v>4</v>
      </c>
      <c r="X93" t="s">
        <v>286</v>
      </c>
      <c r="Y93" t="s">
        <v>269</v>
      </c>
      <c r="AN93">
        <v>1921</v>
      </c>
      <c r="AO93">
        <v>1918</v>
      </c>
      <c r="AP93">
        <v>2074</v>
      </c>
      <c r="AQ93">
        <v>2096</v>
      </c>
      <c r="AT93">
        <f>(($AO$78-$AN$78)/($AN$79-$AN$78))</f>
        <v>9.5238095238095233E-2</v>
      </c>
      <c r="AU93">
        <f>(($AP$73-$AN$78)/($AN$79-$AN$78))</f>
        <v>0.38095238095238093</v>
      </c>
      <c r="AV93">
        <f>(($AQ$71-$AN$78)/($AN$79-$AN$78))</f>
        <v>0.38095238095238093</v>
      </c>
      <c r="AW93">
        <f>(($AN$79-$AO$79)/($AO$80-$AO$79))</f>
        <v>9.0909090909090912E-2</v>
      </c>
      <c r="AX93">
        <f>(($AP$73-$AO$78)/($AO$79-$AO$78))</f>
        <v>0.35294117647058826</v>
      </c>
      <c r="AY93">
        <f>(($AQ$71-$AO$78)/($AO$79-$AO$78))</f>
        <v>0.35294117647058826</v>
      </c>
      <c r="AZ93">
        <f>(($AN$79-$AP$73)/($AP$74-$AP$73))</f>
        <v>0.72222222222222221</v>
      </c>
      <c r="BA93">
        <f>(($AO$79-$AP$73)/($AP$74-$AP$73))</f>
        <v>0.61111111111111116</v>
      </c>
      <c r="BB93">
        <f>(($AQ$71-$AP$73)/($AP$74-$AP$73))</f>
        <v>0</v>
      </c>
      <c r="BC93">
        <f>(($AN$79-$AQ$71)/($AQ$72-$AQ$71))</f>
        <v>0.65</v>
      </c>
      <c r="BD93">
        <f>(($AO$79-$AQ$71)/($AQ$72-$AQ$71))</f>
        <v>0.55000000000000004</v>
      </c>
      <c r="BE93">
        <f>(($AP$73-$AQ$71)/($AQ$72-$AQ$71))</f>
        <v>0</v>
      </c>
      <c r="BG93">
        <v>4</v>
      </c>
      <c r="BH93">
        <v>479</v>
      </c>
      <c r="BI93">
        <f>($BH$107-$BH$104)/200</f>
        <v>5.5E-2</v>
      </c>
      <c r="BQ93">
        <f>(($AO$78-$AN$78)/($AN$79-$AN$78))</f>
        <v>9.5238095238095233E-2</v>
      </c>
      <c r="BR93">
        <f>(($AP$73-$AN$78)/($AN$79-$AN$78))</f>
        <v>0.38095238095238093</v>
      </c>
      <c r="BS93">
        <f>(($AQ$71-$AN$78)/($AN$79-$AN$78))</f>
        <v>0.38095238095238093</v>
      </c>
      <c r="BT93">
        <f>(($AN$79-$AO$79)/($AO$80-$AO$79))</f>
        <v>9.0909090909090912E-2</v>
      </c>
      <c r="BU93">
        <f>(($AP$73-$AO$78)/($AO$79-$AO$78))</f>
        <v>0.35294117647058826</v>
      </c>
      <c r="BV93">
        <f>(($AQ$71-$AO$78)/($AO$79-$AO$78))</f>
        <v>0.35294117647058826</v>
      </c>
      <c r="BW93">
        <f>1-(($AN$79-$AP$73)/($AP$74-$AP$73))</f>
        <v>0.27777777777777779</v>
      </c>
      <c r="BX93">
        <f>1-(($AO$79-$AP$73)/($AP$74-$AP$73))</f>
        <v>0.38888888888888884</v>
      </c>
      <c r="BY93">
        <f>(($AQ$71-$AP$73)/($AP$74-$AP$73))</f>
        <v>0</v>
      </c>
      <c r="BZ93">
        <f>1-(($AN$79-$AQ$71)/($AQ$72-$AQ$71))</f>
        <v>0.35</v>
      </c>
      <c r="CA93">
        <f>1-(($AO$79-$AQ$71)/($AQ$72-$AQ$71))</f>
        <v>0.44999999999999996</v>
      </c>
      <c r="CB93">
        <f>(($AP$73-$AQ$71)/($AQ$72-$AQ$71))</f>
        <v>0</v>
      </c>
    </row>
    <row r="94" spans="1:80" x14ac:dyDescent="0.25">
      <c r="A94">
        <v>93</v>
      </c>
      <c r="H94">
        <v>159.320818</v>
      </c>
      <c r="I94" s="4">
        <v>4</v>
      </c>
      <c r="P94">
        <v>1</v>
      </c>
      <c r="Q94" t="str">
        <f t="shared" si="2"/>
        <v>4</v>
      </c>
      <c r="R94">
        <v>1</v>
      </c>
      <c r="X94" t="s">
        <v>286</v>
      </c>
      <c r="Y94" t="s">
        <v>272</v>
      </c>
      <c r="AN94">
        <v>1943</v>
      </c>
      <c r="AO94">
        <v>1942</v>
      </c>
      <c r="AP94">
        <v>2096</v>
      </c>
      <c r="AQ94">
        <v>2119</v>
      </c>
      <c r="AT94">
        <f>(($AO$79-$AN$78)/($AN$79-$AN$78))</f>
        <v>0.90476190476190477</v>
      </c>
      <c r="AU94">
        <f>(($AP$74-$AN$79)/($AN$80-$AN$79))</f>
        <v>0.21739130434782608</v>
      </c>
      <c r="AV94">
        <f>(($AQ$72-$AN$79)/($AN$80-$AN$79))</f>
        <v>0.30434782608695654</v>
      </c>
      <c r="AW94">
        <f>(($AN$80-$AO$80)/($AO$81-$AO$80))</f>
        <v>0.13043478260869565</v>
      </c>
      <c r="AX94">
        <f>(($AP$74-$AO$79)/($AO$80-$AO$79))</f>
        <v>0.31818181818181818</v>
      </c>
      <c r="AY94">
        <f>(($AQ$72-$AO$79)/($AO$80-$AO$79))</f>
        <v>0.40909090909090912</v>
      </c>
      <c r="AZ94">
        <f>(($AN$80-$AP$74)/($AP$75-$AP$74))</f>
        <v>0.78260869565217395</v>
      </c>
      <c r="BA94">
        <f>(($AO$80-$AP$74)/($AP$75-$AP$74))</f>
        <v>0.65217391304347827</v>
      </c>
      <c r="BB94">
        <f>(($AQ$72-$AP$74)/($AP$75-$AP$74))</f>
        <v>8.6956521739130432E-2</v>
      </c>
      <c r="BC94">
        <f>(($AN$80-$AQ$72)/($AQ$73-$AQ$72))</f>
        <v>0.72727272727272729</v>
      </c>
      <c r="BD94">
        <f>(($AO$80-$AQ$72)/($AQ$73-$AQ$72))</f>
        <v>0.59090909090909094</v>
      </c>
      <c r="BE94">
        <f>(($AP$74-$AQ$71)/($AQ$72-$AQ$71))</f>
        <v>0.9</v>
      </c>
      <c r="BG94">
        <v>1</v>
      </c>
      <c r="BH94">
        <v>493</v>
      </c>
      <c r="BI94">
        <f>($BH$113-$BH$110)/200</f>
        <v>0.09</v>
      </c>
      <c r="BQ94">
        <f>1-(($AO$79-$AN$78)/($AN$79-$AN$78))</f>
        <v>9.5238095238095233E-2</v>
      </c>
      <c r="BR94">
        <f>(($AP$74-$AN$79)/($AN$80-$AN$79))</f>
        <v>0.21739130434782608</v>
      </c>
      <c r="BS94">
        <f>(($AQ$72-$AN$79)/($AN$80-$AN$79))</f>
        <v>0.30434782608695654</v>
      </c>
      <c r="BT94">
        <f>(($AN$80-$AO$80)/($AO$81-$AO$80))</f>
        <v>0.13043478260869565</v>
      </c>
      <c r="BU94">
        <f>(($AP$74-$AO$79)/($AO$80-$AO$79))</f>
        <v>0.31818181818181818</v>
      </c>
      <c r="BV94">
        <f>(($AQ$72-$AO$79)/($AO$80-$AO$79))</f>
        <v>0.40909090909090912</v>
      </c>
      <c r="BW94">
        <f>1-(($AN$80-$AP$74)/($AP$75-$AP$74))</f>
        <v>0.21739130434782605</v>
      </c>
      <c r="BX94">
        <f>1-(($AO$80-$AP$74)/($AP$75-$AP$74))</f>
        <v>0.34782608695652173</v>
      </c>
      <c r="BY94">
        <f>(($AQ$72-$AP$74)/($AP$75-$AP$74))</f>
        <v>8.6956521739130432E-2</v>
      </c>
      <c r="BZ94">
        <f>1-(($AN$80-$AQ$72)/($AQ$73-$AQ$72))</f>
        <v>0.27272727272727271</v>
      </c>
      <c r="CA94">
        <f>1-(($AO$80-$AQ$72)/($AQ$73-$AQ$72))</f>
        <v>0.40909090909090906</v>
      </c>
      <c r="CB94">
        <f>1-(($AP$74-$AQ$71)/($AQ$72-$AQ$71))</f>
        <v>9.9999999999999978E-2</v>
      </c>
    </row>
    <row r="95" spans="1:80" x14ac:dyDescent="0.25">
      <c r="A95">
        <v>94</v>
      </c>
      <c r="P95">
        <v>0</v>
      </c>
      <c r="Q95" t="str">
        <f t="shared" si="2"/>
        <v/>
      </c>
      <c r="R95">
        <v>2</v>
      </c>
      <c r="X95" t="s">
        <v>286</v>
      </c>
      <c r="Y95" t="s">
        <v>269</v>
      </c>
      <c r="AN95">
        <v>1963</v>
      </c>
      <c r="AO95">
        <v>1964</v>
      </c>
      <c r="AP95">
        <v>2119</v>
      </c>
      <c r="AQ95">
        <v>2141</v>
      </c>
      <c r="AT95">
        <f>(($AO$80-$AN$79)/($AN$80-$AN$79))</f>
        <v>0.86956521739130432</v>
      </c>
      <c r="AU95">
        <f>(($AP$75-$AN$80)/($AN$81-$AN$80))</f>
        <v>0.29411764705882354</v>
      </c>
      <c r="AV95">
        <f>(($AQ$73-$AN$80)/($AN$81-$AN$80))</f>
        <v>0.35294117647058826</v>
      </c>
      <c r="AW95">
        <f>(($AN$81-$AO$80)/($AO$81-$AO$80))</f>
        <v>0.86956521739130432</v>
      </c>
      <c r="AX95">
        <f>(($AP$75-$AO$80)/($AO$81-$AO$80))</f>
        <v>0.34782608695652173</v>
      </c>
      <c r="AY95">
        <f>(($AQ$73-$AO$80)/($AO$81-$AO$80))</f>
        <v>0.39130434782608697</v>
      </c>
      <c r="AZ95">
        <f>(($AN$81-$AP$75)/($AP$76-$AP$75))</f>
        <v>0.5714285714285714</v>
      </c>
      <c r="BA95">
        <f>(($AO$81-$AP$75)/($AP$76-$AP$75))</f>
        <v>0.7142857142857143</v>
      </c>
      <c r="BB95">
        <f>(($AQ$73-$AP$75)/($AP$76-$AP$75))</f>
        <v>4.7619047619047616E-2</v>
      </c>
      <c r="BC95">
        <f>(($AN$81-$AQ$73)/($AQ$74-$AQ$73))</f>
        <v>0.55000000000000004</v>
      </c>
      <c r="BD95">
        <f>(($AO$81-$AQ$73)/($AQ$74-$AQ$73))</f>
        <v>0.7</v>
      </c>
      <c r="BE95">
        <f>(($AP$75-$AQ$72)/($AQ$73-$AQ$72))</f>
        <v>0.95454545454545459</v>
      </c>
      <c r="BG95">
        <v>2</v>
      </c>
      <c r="BH95">
        <v>495</v>
      </c>
      <c r="BI95">
        <f>($BH$114-$BH$111)/200</f>
        <v>0.1</v>
      </c>
      <c r="BQ95">
        <f>1-(($AO$80-$AN$79)/($AN$80-$AN$79))</f>
        <v>0.13043478260869568</v>
      </c>
      <c r="BR95">
        <f>(($AP$75-$AN$80)/($AN$81-$AN$80))</f>
        <v>0.29411764705882354</v>
      </c>
      <c r="BS95">
        <f>(($AQ$73-$AN$80)/($AN$81-$AN$80))</f>
        <v>0.35294117647058826</v>
      </c>
      <c r="BT95">
        <f>1-(($AN$81-$AO$80)/($AO$81-$AO$80))</f>
        <v>0.13043478260869568</v>
      </c>
      <c r="BU95">
        <f>(($AP$75-$AO$80)/($AO$81-$AO$80))</f>
        <v>0.34782608695652173</v>
      </c>
      <c r="BV95">
        <f>(($AQ$73-$AO$80)/($AO$81-$AO$80))</f>
        <v>0.39130434782608697</v>
      </c>
      <c r="BW95">
        <f>1-(($AN$81-$AP$75)/($AP$76-$AP$75))</f>
        <v>0.4285714285714286</v>
      </c>
      <c r="BX95">
        <f>1-(($AO$81-$AP$75)/($AP$76-$AP$75))</f>
        <v>0.2857142857142857</v>
      </c>
      <c r="BY95">
        <f>(($AQ$73-$AP$75)/($AP$76-$AP$75))</f>
        <v>4.7619047619047616E-2</v>
      </c>
      <c r="BZ95">
        <f>1-(($AN$81-$AQ$73)/($AQ$74-$AQ$73))</f>
        <v>0.44999999999999996</v>
      </c>
      <c r="CA95">
        <f>1-(($AO$81-$AQ$73)/($AQ$74-$AQ$73))</f>
        <v>0.30000000000000004</v>
      </c>
      <c r="CB95">
        <f>1-(($AP$75-$AQ$72)/($AQ$73-$AQ$72))</f>
        <v>4.5454545454545414E-2</v>
      </c>
    </row>
    <row r="96" spans="1:80" x14ac:dyDescent="0.25">
      <c r="A96">
        <v>95</v>
      </c>
      <c r="P96">
        <v>0</v>
      </c>
      <c r="Q96" t="str">
        <f t="shared" si="2"/>
        <v/>
      </c>
      <c r="R96">
        <v>3</v>
      </c>
      <c r="X96" t="s">
        <v>286</v>
      </c>
      <c r="Y96" t="s">
        <v>270</v>
      </c>
      <c r="AB96" t="s">
        <v>286</v>
      </c>
      <c r="AC96" t="str">
        <f>CONCATENATE($R96,$R97,$R98,$R99)</f>
        <v>3412</v>
      </c>
      <c r="AN96">
        <v>1987</v>
      </c>
      <c r="AO96">
        <v>1984</v>
      </c>
      <c r="AP96">
        <v>2141</v>
      </c>
      <c r="AQ96">
        <v>2164</v>
      </c>
      <c r="AT96">
        <f>(($AO$81-$AN$81)/($AN$82-$AN$81))</f>
        <v>0.12</v>
      </c>
      <c r="AU96">
        <f>(($AP$76-$AN$81)/($AN$82-$AN$81))</f>
        <v>0.36</v>
      </c>
      <c r="AV96">
        <f>(($AQ$74-$AN$81)/($AN$82-$AN$81))</f>
        <v>0.36</v>
      </c>
      <c r="AW96">
        <f>(($AN$82-$AO$82)/($AO$83-$AO$82))</f>
        <v>9.5238095238095233E-2</v>
      </c>
      <c r="AX96">
        <f>(($AP$76-$AO$81)/($AO$82-$AO$81))</f>
        <v>0.3</v>
      </c>
      <c r="AY96">
        <f>(($AQ$74-$AO$81)/($AO$82-$AO$81))</f>
        <v>0.3</v>
      </c>
      <c r="AZ96">
        <f>(($AN$82-$AP$76)/($AP$77-$AP$76))</f>
        <v>0.69565217391304346</v>
      </c>
      <c r="BA96">
        <f>(($AO$82-$AP$76)/($AP$77-$AP$76))</f>
        <v>0.60869565217391308</v>
      </c>
      <c r="BB96">
        <f>(($AQ$74-$AP$76)/($AP$77-$AP$76))</f>
        <v>0</v>
      </c>
      <c r="BC96">
        <f>(($AN$82-$AQ$74)/($AQ$75-$AQ$74))</f>
        <v>0.69565217391304346</v>
      </c>
      <c r="BD96">
        <f>(($AO$82-$AQ$74)/($AQ$75-$AQ$74))</f>
        <v>0.60869565217391308</v>
      </c>
      <c r="BE96">
        <f>(($AP$76-$AQ$74)/($AQ$75-$AQ$74))</f>
        <v>0</v>
      </c>
      <c r="BG96">
        <v>3</v>
      </c>
      <c r="BH96">
        <v>500</v>
      </c>
      <c r="BI96">
        <f>($BH$115-$BH$112)/200</f>
        <v>0.105</v>
      </c>
      <c r="BQ96">
        <f>(($AO$81-$AN$81)/($AN$82-$AN$81))</f>
        <v>0.12</v>
      </c>
      <c r="BR96">
        <f>(($AP$76-$AN$81)/($AN$82-$AN$81))</f>
        <v>0.36</v>
      </c>
      <c r="BS96">
        <f>(($AQ$74-$AN$81)/($AN$82-$AN$81))</f>
        <v>0.36</v>
      </c>
      <c r="BT96">
        <f>(($AN$82-$AO$82)/($AO$83-$AO$82))</f>
        <v>9.5238095238095233E-2</v>
      </c>
      <c r="BU96">
        <f>(($AP$76-$AO$81)/($AO$82-$AO$81))</f>
        <v>0.3</v>
      </c>
      <c r="BV96">
        <f>(($AQ$74-$AO$81)/($AO$82-$AO$81))</f>
        <v>0.3</v>
      </c>
      <c r="BW96">
        <f>1-(($AN$82-$AP$76)/($AP$77-$AP$76))</f>
        <v>0.30434782608695654</v>
      </c>
      <c r="BX96">
        <f>1-(($AO$82-$AP$76)/($AP$77-$AP$76))</f>
        <v>0.39130434782608692</v>
      </c>
      <c r="BY96">
        <f>(($AQ$74-$AP$76)/($AP$77-$AP$76))</f>
        <v>0</v>
      </c>
      <c r="BZ96">
        <f>1-(($AN$82-$AQ$74)/($AQ$75-$AQ$74))</f>
        <v>0.30434782608695654</v>
      </c>
      <c r="CA96">
        <f>1-(($AO$82-$AQ$74)/($AQ$75-$AQ$74))</f>
        <v>0.39130434782608692</v>
      </c>
      <c r="CB96">
        <f>(($AP$76-$AQ$74)/($AQ$75-$AQ$74))</f>
        <v>0</v>
      </c>
    </row>
    <row r="97" spans="1:80" x14ac:dyDescent="0.25">
      <c r="A97">
        <v>96</v>
      </c>
      <c r="B97">
        <v>130.618494</v>
      </c>
      <c r="C97" s="3">
        <v>1</v>
      </c>
      <c r="P97">
        <v>1</v>
      </c>
      <c r="Q97" t="str">
        <f t="shared" si="2"/>
        <v>1</v>
      </c>
      <c r="R97">
        <v>4</v>
      </c>
      <c r="X97" t="s">
        <v>286</v>
      </c>
      <c r="Y97" t="s">
        <v>271</v>
      </c>
      <c r="AN97">
        <v>2008</v>
      </c>
      <c r="AO97">
        <v>2005</v>
      </c>
      <c r="AP97">
        <v>2166</v>
      </c>
      <c r="AQ97">
        <v>2185</v>
      </c>
      <c r="AT97">
        <f>(($AO$82-$AN$81)/($AN$82-$AN$81))</f>
        <v>0.92</v>
      </c>
      <c r="AU97">
        <f>(($AP$77-$AN$82)/($AN$83-$AN$82))</f>
        <v>0.31818181818181818</v>
      </c>
      <c r="AV97">
        <f>(($AQ$75-$AN$82)/($AN$83-$AN$82))</f>
        <v>0.31818181818181818</v>
      </c>
      <c r="AW97">
        <f>(($AN$83-$AO$83)/($AO$84-$AO$83))</f>
        <v>0.14285714285714285</v>
      </c>
      <c r="AX97">
        <f>(($AP$77-$AO$82)/($AO$83-$AO$82))</f>
        <v>0.42857142857142855</v>
      </c>
      <c r="AY97">
        <f>(($AQ$75-$AO$82)/($AO$83-$AO$82))</f>
        <v>0.42857142857142855</v>
      </c>
      <c r="AZ97">
        <f>(($AN$83-$AP$77)/($AP$78-$AP$77))</f>
        <v>0.68181818181818177</v>
      </c>
      <c r="BA97">
        <f>(($AO$83-$AP$77)/($AP$78-$AP$77))</f>
        <v>0.54545454545454541</v>
      </c>
      <c r="BB97">
        <f>(($AQ$75-$AP$77)/($AP$78-$AP$77))</f>
        <v>0</v>
      </c>
      <c r="BC97">
        <f>(($AN$83-$AQ$75)/($AQ$76-$AQ$75))</f>
        <v>0.68181818181818177</v>
      </c>
      <c r="BD97">
        <f>(($AO$83-$AQ$75)/($AQ$76-$AQ$75))</f>
        <v>0.54545454545454541</v>
      </c>
      <c r="BE97">
        <f>(($AP$77-$AQ$75)/($AQ$76-$AQ$75))</f>
        <v>0</v>
      </c>
      <c r="BG97">
        <v>4</v>
      </c>
      <c r="BH97">
        <v>500</v>
      </c>
      <c r="BI97">
        <f>($BH$116-$BH$113)/200</f>
        <v>0.06</v>
      </c>
      <c r="BQ97">
        <f>1-(($AO$82-$AN$81)/($AN$82-$AN$81))</f>
        <v>7.999999999999996E-2</v>
      </c>
      <c r="BR97">
        <f>(($AP$77-$AN$82)/($AN$83-$AN$82))</f>
        <v>0.31818181818181818</v>
      </c>
      <c r="BS97">
        <f>(($AQ$75-$AN$82)/($AN$83-$AN$82))</f>
        <v>0.31818181818181818</v>
      </c>
      <c r="BT97">
        <f>(($AN$83-$AO$83)/($AO$84-$AO$83))</f>
        <v>0.14285714285714285</v>
      </c>
      <c r="BU97">
        <f>(($AP$77-$AO$82)/($AO$83-$AO$82))</f>
        <v>0.42857142857142855</v>
      </c>
      <c r="BV97">
        <f>(($AQ$75-$AO$82)/($AO$83-$AO$82))</f>
        <v>0.42857142857142855</v>
      </c>
      <c r="BW97">
        <f>1-(($AN$83-$AP$77)/($AP$78-$AP$77))</f>
        <v>0.31818181818181823</v>
      </c>
      <c r="BX97">
        <f>1-(($AO$83-$AP$77)/($AP$78-$AP$77))</f>
        <v>0.45454545454545459</v>
      </c>
      <c r="BY97">
        <f>(($AQ$75-$AP$77)/($AP$78-$AP$77))</f>
        <v>0</v>
      </c>
      <c r="BZ97">
        <f>1-(($AN$83-$AQ$75)/($AQ$76-$AQ$75))</f>
        <v>0.31818181818181823</v>
      </c>
      <c r="CA97">
        <f>1-(($AO$83-$AQ$75)/($AQ$76-$AQ$75))</f>
        <v>0.45454545454545459</v>
      </c>
      <c r="CB97">
        <f>(($AP$77-$AQ$75)/($AQ$76-$AQ$75))</f>
        <v>0</v>
      </c>
    </row>
    <row r="98" spans="1:80" x14ac:dyDescent="0.25">
      <c r="A98">
        <v>97</v>
      </c>
      <c r="B98">
        <v>130.63500400000001</v>
      </c>
      <c r="C98" s="3">
        <v>1</v>
      </c>
      <c r="P98">
        <v>1</v>
      </c>
      <c r="Q98" t="str">
        <f t="shared" si="2"/>
        <v>1</v>
      </c>
      <c r="R98">
        <v>1</v>
      </c>
      <c r="X98" t="s">
        <v>286</v>
      </c>
      <c r="Y98" t="s">
        <v>272</v>
      </c>
      <c r="AN98">
        <v>2027</v>
      </c>
      <c r="AO98">
        <v>2023</v>
      </c>
      <c r="AP98">
        <v>2187</v>
      </c>
      <c r="AQ98">
        <v>2222</v>
      </c>
      <c r="AT98">
        <f>(($AO$83-$AN$82)/($AN$83-$AN$82))</f>
        <v>0.86363636363636365</v>
      </c>
      <c r="AU98">
        <f>(($AP$78-$AN$83)/($AN$84-$AN$83))</f>
        <v>0.31818181818181818</v>
      </c>
      <c r="AV98">
        <f>(($AQ$76-$AN$83)/($AN$84-$AN$83))</f>
        <v>0.31818181818181818</v>
      </c>
      <c r="AX98">
        <f>(($AP$78-$AO$83)/($AO$84-$AO$83))</f>
        <v>0.47619047619047616</v>
      </c>
      <c r="AY98">
        <f>(($AQ$76-$AO$83)/($AO$84-$AO$83))</f>
        <v>0.47619047619047616</v>
      </c>
      <c r="BC98">
        <f>(($AN$84-$AQ$76)/($AQ$77-$AQ$76))</f>
        <v>0.65217391304347827</v>
      </c>
      <c r="BD98">
        <f>(($AO$84-$AQ$76)/($AQ$77-$AQ$76))</f>
        <v>0.47826086956521741</v>
      </c>
      <c r="BE98">
        <f>(($AP$78-$AQ$76)/($AQ$77-$AQ$76))</f>
        <v>0</v>
      </c>
      <c r="BG98">
        <v>1</v>
      </c>
      <c r="BH98">
        <v>512</v>
      </c>
      <c r="BI98">
        <f>($BH$117-$BH$114)/200</f>
        <v>0.1</v>
      </c>
      <c r="BQ98">
        <f>1-(($AO$83-$AN$82)/($AN$83-$AN$82))</f>
        <v>0.13636363636363635</v>
      </c>
      <c r="BR98">
        <f>(($AP$78-$AN$83)/($AN$84-$AN$83))</f>
        <v>0.31818181818181818</v>
      </c>
      <c r="BS98">
        <f>(($AQ$76-$AN$83)/($AN$84-$AN$83))</f>
        <v>0.31818181818181818</v>
      </c>
      <c r="BU98">
        <f>(($AP$78-$AO$83)/($AO$84-$AO$83))</f>
        <v>0.47619047619047616</v>
      </c>
      <c r="BV98">
        <f>(($AQ$76-$AO$83)/($AO$84-$AO$83))</f>
        <v>0.47619047619047616</v>
      </c>
      <c r="BZ98">
        <f>1-(($AN$84-$AQ$76)/($AQ$77-$AQ$76))</f>
        <v>0.34782608695652173</v>
      </c>
      <c r="CA98">
        <f>(($AO$84-$AQ$76)/($AQ$77-$AQ$76))</f>
        <v>0.47826086956521741</v>
      </c>
      <c r="CB98">
        <f>(($AP$78-$AQ$76)/($AQ$77-$AQ$76))</f>
        <v>0</v>
      </c>
    </row>
    <row r="99" spans="1:80" x14ac:dyDescent="0.25">
      <c r="A99">
        <v>98</v>
      </c>
      <c r="B99">
        <v>130.618494</v>
      </c>
      <c r="C99" s="3">
        <v>1</v>
      </c>
      <c r="D99">
        <v>129.52855500000001</v>
      </c>
      <c r="E99" s="2">
        <v>2</v>
      </c>
      <c r="P99">
        <v>2</v>
      </c>
      <c r="Q99" t="str">
        <f t="shared" si="2"/>
        <v>12</v>
      </c>
      <c r="R99">
        <v>2</v>
      </c>
      <c r="X99" t="s">
        <v>286</v>
      </c>
      <c r="Y99" t="s">
        <v>269</v>
      </c>
      <c r="AN99">
        <v>2041</v>
      </c>
      <c r="AO99">
        <v>2039</v>
      </c>
      <c r="AP99">
        <v>2222</v>
      </c>
      <c r="AQ99">
        <v>2241</v>
      </c>
      <c r="AT99">
        <f>(($AO$84-$AN$83)/($AN$84-$AN$83))</f>
        <v>0.81818181818181823</v>
      </c>
      <c r="BG99">
        <v>2</v>
      </c>
      <c r="BH99">
        <v>513</v>
      </c>
      <c r="BI99">
        <f>($BH$118-$BH$115)/200</f>
        <v>7.0000000000000007E-2</v>
      </c>
      <c r="BQ99">
        <f>1-(($AO$84-$AN$83)/($AN$84-$AN$83))</f>
        <v>0.18181818181818177</v>
      </c>
    </row>
    <row r="100" spans="1:80" x14ac:dyDescent="0.25">
      <c r="A100">
        <v>99</v>
      </c>
      <c r="B100">
        <v>130.618494</v>
      </c>
      <c r="C100" s="3">
        <v>1</v>
      </c>
      <c r="D100">
        <v>129.58350200000001</v>
      </c>
      <c r="E100" s="2">
        <v>2</v>
      </c>
      <c r="P100">
        <v>2</v>
      </c>
      <c r="Q100" t="str">
        <f t="shared" si="2"/>
        <v>12</v>
      </c>
      <c r="R100">
        <v>3</v>
      </c>
      <c r="X100" t="s">
        <v>286</v>
      </c>
      <c r="Y100" t="s">
        <v>270</v>
      </c>
      <c r="AB100" t="s">
        <v>286</v>
      </c>
      <c r="AC100" t="str">
        <f>CONCATENATE($R100,$R101,$R102,$R103)</f>
        <v>3412</v>
      </c>
      <c r="AN100">
        <v>2066</v>
      </c>
      <c r="AO100">
        <v>2065</v>
      </c>
      <c r="AP100">
        <v>2241</v>
      </c>
      <c r="AQ100">
        <v>2265</v>
      </c>
      <c r="BG100">
        <v>3</v>
      </c>
      <c r="BH100">
        <v>521</v>
      </c>
      <c r="BI100">
        <f>($BH$119-$BH$116)/200</f>
        <v>9.5000000000000001E-2</v>
      </c>
    </row>
    <row r="101" spans="1:80" x14ac:dyDescent="0.25">
      <c r="A101">
        <v>100</v>
      </c>
      <c r="B101">
        <v>130.618494</v>
      </c>
      <c r="C101" s="3">
        <v>1</v>
      </c>
      <c r="D101">
        <v>129.56345200000001</v>
      </c>
      <c r="E101" s="2">
        <v>2</v>
      </c>
      <c r="P101">
        <v>2</v>
      </c>
      <c r="Q101" t="str">
        <f t="shared" si="2"/>
        <v>12</v>
      </c>
      <c r="R101">
        <v>4</v>
      </c>
      <c r="X101" t="s">
        <v>286</v>
      </c>
      <c r="Y101" t="s">
        <v>271</v>
      </c>
      <c r="AN101">
        <v>2090</v>
      </c>
      <c r="AO101">
        <v>2088</v>
      </c>
      <c r="AP101">
        <v>2265</v>
      </c>
      <c r="AQ101">
        <v>2289</v>
      </c>
      <c r="BG101">
        <v>4</v>
      </c>
      <c r="BH101">
        <v>521</v>
      </c>
      <c r="BI101">
        <f>($BH$120-$BH$117)/200</f>
        <v>0.04</v>
      </c>
    </row>
    <row r="102" spans="1:80" x14ac:dyDescent="0.25">
      <c r="A102">
        <v>101</v>
      </c>
      <c r="B102">
        <v>130.618494</v>
      </c>
      <c r="C102" s="3">
        <v>1</v>
      </c>
      <c r="D102">
        <v>129.58600000000001</v>
      </c>
      <c r="E102" s="2">
        <v>2</v>
      </c>
      <c r="P102">
        <v>2</v>
      </c>
      <c r="Q102" t="str">
        <f t="shared" si="2"/>
        <v>12</v>
      </c>
      <c r="R102">
        <v>1</v>
      </c>
      <c r="X102" t="s">
        <v>286</v>
      </c>
      <c r="Y102" t="s">
        <v>272</v>
      </c>
      <c r="AN102">
        <v>2112</v>
      </c>
      <c r="AO102">
        <v>2113</v>
      </c>
      <c r="AP102">
        <v>2289</v>
      </c>
      <c r="AQ102">
        <v>2312</v>
      </c>
      <c r="AT102">
        <f>(($AO$86-$AN$86)/($AN$87-$AN$86))</f>
        <v>0.17391304347826086</v>
      </c>
      <c r="AU102">
        <f>(($AP$79-$AN$85)/($AN$86-$AN$85))</f>
        <v>0.25</v>
      </c>
      <c r="AV102">
        <f>(($AQ$78-$AN$85)/($AN$86-$AN$85))</f>
        <v>0.25</v>
      </c>
      <c r="AW102">
        <f>(($AN$85-$AO$85)/($AO$86-$AO$85))</f>
        <v>7.6923076923076927E-2</v>
      </c>
      <c r="AX102">
        <f>(($AP$79-$AO$85)/($AO$86-$AO$85))</f>
        <v>0.26923076923076922</v>
      </c>
      <c r="AY102">
        <f>(($AQ$78-$AO$85)/($AO$86-$AO$85))</f>
        <v>0.26923076923076922</v>
      </c>
      <c r="AZ102">
        <f>(($AN$86-$AP$79)/($AP$80-$AP$79))</f>
        <v>0.6</v>
      </c>
      <c r="BA102">
        <f>(($AO$86-$AP$79)/($AP$80-$AP$79))</f>
        <v>0.76</v>
      </c>
      <c r="BB102">
        <f>(($AQ$78-$AP$79)/($AP$80-$AP$79))</f>
        <v>0</v>
      </c>
      <c r="BC102">
        <f>(($AN$86-$AQ$78)/($AQ$79-$AQ$78))</f>
        <v>0.57692307692307687</v>
      </c>
      <c r="BD102">
        <f>(($AO$86-$AQ$78)/($AQ$79-$AQ$78))</f>
        <v>0.73076923076923073</v>
      </c>
      <c r="BE102">
        <f>(($AP$79-$AQ$78)/($AQ$79-$AQ$78))</f>
        <v>0</v>
      </c>
      <c r="BG102">
        <v>1</v>
      </c>
      <c r="BH102">
        <v>532</v>
      </c>
      <c r="BI102">
        <f>($BH$121-$BH$118)/200</f>
        <v>0.09</v>
      </c>
      <c r="BQ102">
        <f>(($AO$86-$AN$86)/($AN$87-$AN$86))</f>
        <v>0.17391304347826086</v>
      </c>
      <c r="BR102">
        <f>(($AP$79-$AN$85)/($AN$86-$AN$85))</f>
        <v>0.25</v>
      </c>
      <c r="BS102">
        <f>(($AQ$78-$AN$85)/($AN$86-$AN$85))</f>
        <v>0.25</v>
      </c>
      <c r="BT102">
        <f>(($AN$85-$AO$85)/($AO$86-$AO$85))</f>
        <v>7.6923076923076927E-2</v>
      </c>
      <c r="BU102">
        <f>(($AP$79-$AO$85)/($AO$86-$AO$85))</f>
        <v>0.26923076923076922</v>
      </c>
      <c r="BV102">
        <f>(($AQ$78-$AO$85)/($AO$86-$AO$85))</f>
        <v>0.26923076923076922</v>
      </c>
      <c r="BW102">
        <f>1-(($AN$86-$AP$79)/($AP$80-$AP$79))</f>
        <v>0.4</v>
      </c>
      <c r="BX102">
        <f>1-(($AO$86-$AP$79)/($AP$80-$AP$79))</f>
        <v>0.24</v>
      </c>
      <c r="BY102">
        <f>(($AQ$78-$AP$79)/($AP$80-$AP$79))</f>
        <v>0</v>
      </c>
      <c r="BZ102">
        <f>1-(($AN$86-$AQ$78)/($AQ$79-$AQ$78))</f>
        <v>0.42307692307692313</v>
      </c>
      <c r="CA102">
        <f>1-(($AO$86-$AQ$78)/($AQ$79-$AQ$78))</f>
        <v>0.26923076923076927</v>
      </c>
      <c r="CB102">
        <f>(($AP$79-$AQ$78)/($AQ$79-$AQ$78))</f>
        <v>0</v>
      </c>
    </row>
    <row r="103" spans="1:80" x14ac:dyDescent="0.25">
      <c r="A103">
        <v>102</v>
      </c>
      <c r="B103">
        <v>130.618494</v>
      </c>
      <c r="C103" s="3">
        <v>1</v>
      </c>
      <c r="D103">
        <v>129.56297900000001</v>
      </c>
      <c r="E103" s="2">
        <v>2</v>
      </c>
      <c r="P103">
        <v>2</v>
      </c>
      <c r="Q103" t="str">
        <f t="shared" si="2"/>
        <v>12</v>
      </c>
      <c r="R103">
        <v>2</v>
      </c>
      <c r="X103" t="s">
        <v>286</v>
      </c>
      <c r="Y103" t="s">
        <v>269</v>
      </c>
      <c r="AN103">
        <v>2136</v>
      </c>
      <c r="AO103">
        <v>2134</v>
      </c>
      <c r="AP103">
        <v>2312</v>
      </c>
      <c r="AQ103">
        <v>2336</v>
      </c>
      <c r="AT103">
        <f>(($AO$87-$AN$87)/($AN$88-$AN$87))</f>
        <v>8.6956521739130432E-2</v>
      </c>
      <c r="AU103">
        <f>(($AP$80-$AN$86)/($AN$87-$AN$86))</f>
        <v>0.43478260869565216</v>
      </c>
      <c r="AV103">
        <f>(($AQ$79-$AN$86)/($AN$87-$AN$86))</f>
        <v>0.47826086956521741</v>
      </c>
      <c r="AW103">
        <f>(($AN$86-$AO$85)/($AO$86-$AO$85))</f>
        <v>0.84615384615384615</v>
      </c>
      <c r="AX103">
        <f>(($AP$80-$AO$86)/($AO$87-$AO$86))</f>
        <v>0.2857142857142857</v>
      </c>
      <c r="AY103">
        <f>(($AQ$79-$AO$86)/($AO$87-$AO$86))</f>
        <v>0.33333333333333331</v>
      </c>
      <c r="AZ103">
        <f>(($AN$87-$AP$80)/($AP$81-$AP$80))</f>
        <v>0.56521739130434778</v>
      </c>
      <c r="BA103">
        <f>(($AO$87-$AP$80)/($AP$81-$AP$80))</f>
        <v>0.65217391304347827</v>
      </c>
      <c r="BB103">
        <f>(($AQ$79-$AP$80)/($AP$81-$AP$80))</f>
        <v>4.3478260869565216E-2</v>
      </c>
      <c r="BC103">
        <f>(($AN$87-$AQ$79)/($AQ$80-$AQ$79))</f>
        <v>0.54545454545454541</v>
      </c>
      <c r="BD103">
        <f>(($AO$87-$AQ$79)/($AQ$80-$AQ$79))</f>
        <v>0.63636363636363635</v>
      </c>
      <c r="BE103">
        <f>(($AP$80-$AQ$78)/($AQ$79-$AQ$78))</f>
        <v>0.96153846153846156</v>
      </c>
      <c r="BG103">
        <v>2</v>
      </c>
      <c r="BH103">
        <v>534</v>
      </c>
      <c r="BI103">
        <f>($BH$122-$BH$119)/200</f>
        <v>7.4999999999999997E-2</v>
      </c>
      <c r="BQ103">
        <f>(($AO$87-$AN$87)/($AN$88-$AN$87))</f>
        <v>8.6956521739130432E-2</v>
      </c>
      <c r="BR103">
        <f>(($AP$80-$AN$86)/($AN$87-$AN$86))</f>
        <v>0.43478260869565216</v>
      </c>
      <c r="BS103">
        <f>(($AQ$79-$AN$86)/($AN$87-$AN$86))</f>
        <v>0.47826086956521741</v>
      </c>
      <c r="BT103">
        <f>1-(($AN$86-$AO$85)/($AO$86-$AO$85))</f>
        <v>0.15384615384615385</v>
      </c>
      <c r="BU103">
        <f>(($AP$80-$AO$86)/($AO$87-$AO$86))</f>
        <v>0.2857142857142857</v>
      </c>
      <c r="BV103">
        <f>(($AQ$79-$AO$86)/($AO$87-$AO$86))</f>
        <v>0.33333333333333331</v>
      </c>
      <c r="BW103">
        <f>1-(($AN$87-$AP$80)/($AP$81-$AP$80))</f>
        <v>0.43478260869565222</v>
      </c>
      <c r="BX103">
        <f>1-(($AO$87-$AP$80)/($AP$81-$AP$80))</f>
        <v>0.34782608695652173</v>
      </c>
      <c r="BY103">
        <f>(($AQ$79-$AP$80)/($AP$81-$AP$80))</f>
        <v>4.3478260869565216E-2</v>
      </c>
      <c r="BZ103">
        <f>1-(($AN$87-$AQ$79)/($AQ$80-$AQ$79))</f>
        <v>0.45454545454545459</v>
      </c>
      <c r="CA103">
        <f>1-(($AO$87-$AQ$79)/($AQ$80-$AQ$79))</f>
        <v>0.36363636363636365</v>
      </c>
      <c r="CB103">
        <f>1-(($AP$80-$AQ$78)/($AQ$79-$AQ$78))</f>
        <v>3.8461538461538436E-2</v>
      </c>
    </row>
    <row r="104" spans="1:80" x14ac:dyDescent="0.25">
      <c r="A104">
        <v>103</v>
      </c>
      <c r="B104">
        <v>130.618494</v>
      </c>
      <c r="C104" s="3">
        <v>1</v>
      </c>
      <c r="D104">
        <v>129.52855500000001</v>
      </c>
      <c r="E104" s="2">
        <v>2</v>
      </c>
      <c r="P104">
        <v>2</v>
      </c>
      <c r="Q104" t="str">
        <f t="shared" si="2"/>
        <v>12</v>
      </c>
      <c r="R104">
        <v>3</v>
      </c>
      <c r="X104" t="s">
        <v>286</v>
      </c>
      <c r="Y104" t="s">
        <v>270</v>
      </c>
      <c r="AB104" t="s">
        <v>286</v>
      </c>
      <c r="AC104" t="str">
        <f>CONCATENATE($R104,$R105,$R106,$R107)</f>
        <v>3412</v>
      </c>
      <c r="AN104">
        <v>2157</v>
      </c>
      <c r="AO104">
        <v>2154</v>
      </c>
      <c r="AP104">
        <v>2337</v>
      </c>
      <c r="AQ104">
        <v>2367</v>
      </c>
      <c r="AT104">
        <f>(($AO$88-$AN$88)/($AN$89-$AN$88))</f>
        <v>7.6923076923076927E-2</v>
      </c>
      <c r="AU104">
        <f>(($AP$81-$AN$87)/($AN$88-$AN$87))</f>
        <v>0.43478260869565216</v>
      </c>
      <c r="AV104">
        <f>(($AQ$80-$AN$87)/($AN$88-$AN$87))</f>
        <v>0.43478260869565216</v>
      </c>
      <c r="AW104">
        <f>(($AN$87-$AO$86)/($AO$87-$AO$86))</f>
        <v>0.90476190476190477</v>
      </c>
      <c r="AX104">
        <f>(($AP$81-$AO$87)/($AO$88-$AO$87))</f>
        <v>0.34782608695652173</v>
      </c>
      <c r="AY104">
        <f>(($AQ$80-$AO$87)/($AO$88-$AO$87))</f>
        <v>0.34782608695652173</v>
      </c>
      <c r="AZ104">
        <f>(($AN$88-$AP$81)/($AP$82-$AP$81))</f>
        <v>0.56521739130434778</v>
      </c>
      <c r="BA104">
        <f>(($AO$88-$AP$81)/($AP$82-$AP$81))</f>
        <v>0.65217391304347827</v>
      </c>
      <c r="BB104">
        <f>(($AQ$80-$AP$81)/($AP$82-$AP$81))</f>
        <v>0</v>
      </c>
      <c r="BC104">
        <f>(($AN$88-$AQ$80)/($AQ$81-$AQ$80))</f>
        <v>0.59090909090909094</v>
      </c>
      <c r="BD104">
        <f>(($AO$88-$AQ$80)/($AQ$81-$AQ$80))</f>
        <v>0.68181818181818177</v>
      </c>
      <c r="BE104">
        <f>(($AP$81-$AQ$80)/($AQ$81-$AQ$80))</f>
        <v>0</v>
      </c>
      <c r="BG104">
        <v>3</v>
      </c>
      <c r="BH104">
        <v>543</v>
      </c>
      <c r="BI104">
        <f>($BH$123-$BH$120)/200</f>
        <v>0.11</v>
      </c>
      <c r="BQ104">
        <f>(($AO$88-$AN$88)/($AN$89-$AN$88))</f>
        <v>7.6923076923076927E-2</v>
      </c>
      <c r="BR104">
        <f>(($AP$81-$AN$87)/($AN$88-$AN$87))</f>
        <v>0.43478260869565216</v>
      </c>
      <c r="BS104">
        <f>(($AQ$80-$AN$87)/($AN$88-$AN$87))</f>
        <v>0.43478260869565216</v>
      </c>
      <c r="BT104">
        <f>1-(($AN$87-$AO$86)/($AO$87-$AO$86))</f>
        <v>9.5238095238095233E-2</v>
      </c>
      <c r="BU104">
        <f>(($AP$81-$AO$87)/($AO$88-$AO$87))</f>
        <v>0.34782608695652173</v>
      </c>
      <c r="BV104">
        <f>(($AQ$80-$AO$87)/($AO$88-$AO$87))</f>
        <v>0.34782608695652173</v>
      </c>
      <c r="BW104">
        <f>1-(($AN$88-$AP$81)/($AP$82-$AP$81))</f>
        <v>0.43478260869565222</v>
      </c>
      <c r="BX104">
        <f>1-(($AO$88-$AP$81)/($AP$82-$AP$81))</f>
        <v>0.34782608695652173</v>
      </c>
      <c r="BY104">
        <f>(($AQ$80-$AP$81)/($AP$82-$AP$81))</f>
        <v>0</v>
      </c>
      <c r="BZ104">
        <f>1-(($AN$88-$AQ$80)/($AQ$81-$AQ$80))</f>
        <v>0.40909090909090906</v>
      </c>
      <c r="CA104">
        <f>1-(($AO$88-$AQ$80)/($AQ$81-$AQ$80))</f>
        <v>0.31818181818181823</v>
      </c>
      <c r="CB104">
        <f>(($AP$81-$AQ$80)/($AQ$81-$AQ$80))</f>
        <v>0</v>
      </c>
    </row>
    <row r="105" spans="1:80" x14ac:dyDescent="0.25">
      <c r="A105">
        <v>104</v>
      </c>
      <c r="P105">
        <v>0</v>
      </c>
      <c r="Q105" t="str">
        <f t="shared" si="2"/>
        <v/>
      </c>
      <c r="R105">
        <v>4</v>
      </c>
      <c r="X105" t="s">
        <v>286</v>
      </c>
      <c r="Y105" t="s">
        <v>271</v>
      </c>
      <c r="AN105">
        <v>2176</v>
      </c>
      <c r="AO105">
        <v>2174</v>
      </c>
      <c r="AP105">
        <v>2366</v>
      </c>
      <c r="AQ105">
        <v>2388</v>
      </c>
      <c r="AT105">
        <f>(($AO$89-$AN$88)/($AN$89-$AN$88))</f>
        <v>0.96153846153846156</v>
      </c>
      <c r="AU105">
        <f>(($AP$82-$AN$88)/($AN$89-$AN$88))</f>
        <v>0.38461538461538464</v>
      </c>
      <c r="AV105">
        <f>(($AQ$81-$AN$88)/($AN$89-$AN$88))</f>
        <v>0.34615384615384615</v>
      </c>
      <c r="AW105">
        <f>(($AN$88-$AO$87)/($AO$88-$AO$87))</f>
        <v>0.91304347826086951</v>
      </c>
      <c r="AX105">
        <f>(($AP$82-$AO$88)/($AO$89-$AO$88))</f>
        <v>0.34782608695652173</v>
      </c>
      <c r="AY105">
        <f>(($AQ$81-$AO$88)/($AO$89-$AO$88))</f>
        <v>0.30434782608695654</v>
      </c>
      <c r="AZ105">
        <f>(($AN$89-$AP$82)/($AP$83-$AP$82))</f>
        <v>0.69565217391304346</v>
      </c>
      <c r="BA105">
        <f>(($AO$89-$AP$82)/($AP$83-$AP$82))</f>
        <v>0.65217391304347827</v>
      </c>
      <c r="BB105">
        <f>(($AQ$81-$AP$81)/($AP$82-$AP$81))</f>
        <v>0.95652173913043481</v>
      </c>
      <c r="BC105">
        <f>(($AN$89-$AQ$81)/($AQ$82-$AQ$81))</f>
        <v>0.68</v>
      </c>
      <c r="BD105">
        <f>(($AO$89-$AQ$81)/($AQ$82-$AQ$81))</f>
        <v>0.64</v>
      </c>
      <c r="BE105">
        <f>(($AP$82-$AQ$81)/($AQ$82-$AQ$81))</f>
        <v>0.04</v>
      </c>
      <c r="BG105">
        <v>4</v>
      </c>
      <c r="BH105">
        <v>543</v>
      </c>
      <c r="BI105">
        <f>($BH$124-$BH$121)/200</f>
        <v>0.05</v>
      </c>
      <c r="BQ105">
        <f>1-(($AO$89-$AN$88)/($AN$89-$AN$88))</f>
        <v>3.8461538461538436E-2</v>
      </c>
      <c r="BR105">
        <f>(($AP$82-$AN$88)/($AN$89-$AN$88))</f>
        <v>0.38461538461538464</v>
      </c>
      <c r="BS105">
        <f>(($AQ$81-$AN$88)/($AN$89-$AN$88))</f>
        <v>0.34615384615384615</v>
      </c>
      <c r="BT105">
        <f>1-(($AN$88-$AO$87)/($AO$88-$AO$87))</f>
        <v>8.6956521739130488E-2</v>
      </c>
      <c r="BU105">
        <f>(($AP$82-$AO$88)/($AO$89-$AO$88))</f>
        <v>0.34782608695652173</v>
      </c>
      <c r="BV105">
        <f>(($AQ$81-$AO$88)/($AO$89-$AO$88))</f>
        <v>0.30434782608695654</v>
      </c>
      <c r="BW105">
        <f>1-(($AN$89-$AP$82)/($AP$83-$AP$82))</f>
        <v>0.30434782608695654</v>
      </c>
      <c r="BX105">
        <f>1-(($AO$89-$AP$82)/($AP$83-$AP$82))</f>
        <v>0.34782608695652173</v>
      </c>
      <c r="BY105">
        <f>1-(($AQ$81-$AP$81)/($AP$82-$AP$81))</f>
        <v>4.3478260869565188E-2</v>
      </c>
      <c r="BZ105">
        <f>1-(($AN$89-$AQ$81)/($AQ$82-$AQ$81))</f>
        <v>0.31999999999999995</v>
      </c>
      <c r="CA105">
        <f>1-(($AO$89-$AQ$81)/($AQ$82-$AQ$81))</f>
        <v>0.36</v>
      </c>
      <c r="CB105">
        <f>(($AP$82-$AQ$81)/($AQ$82-$AQ$81))</f>
        <v>0.04</v>
      </c>
    </row>
    <row r="106" spans="1:80" x14ac:dyDescent="0.25">
      <c r="A106">
        <v>105</v>
      </c>
      <c r="F106">
        <v>127.70787200000001</v>
      </c>
      <c r="G106" s="5">
        <v>3</v>
      </c>
      <c r="P106">
        <v>1</v>
      </c>
      <c r="Q106" t="str">
        <f t="shared" si="2"/>
        <v>3</v>
      </c>
      <c r="R106">
        <v>1</v>
      </c>
      <c r="X106" t="s">
        <v>286</v>
      </c>
      <c r="Y106" t="s">
        <v>272</v>
      </c>
      <c r="AN106">
        <v>2200</v>
      </c>
      <c r="AO106">
        <v>2198</v>
      </c>
      <c r="AP106">
        <v>2388</v>
      </c>
      <c r="AQ106">
        <v>2408</v>
      </c>
      <c r="AT106">
        <f>(($AO$90-$AN$89)/($AN$90-$AN$89))</f>
        <v>0.95652173913043481</v>
      </c>
      <c r="AU106">
        <f>(($AP$83-$AN$89)/($AN$90-$AN$89))</f>
        <v>0.30434782608695654</v>
      </c>
      <c r="AV106">
        <f>(($AQ$82-$AN$89)/($AN$90-$AN$89))</f>
        <v>0.34782608695652173</v>
      </c>
      <c r="AW106">
        <f>(($AN$89-$AO$89)/($AO$90-$AO$89))</f>
        <v>4.3478260869565216E-2</v>
      </c>
      <c r="AX106">
        <f>(($AP$83-$AO$89)/($AO$90-$AO$89))</f>
        <v>0.34782608695652173</v>
      </c>
      <c r="AY106">
        <f>(($AQ$82-$AO$89)/($AO$90-$AO$89))</f>
        <v>0.39130434782608697</v>
      </c>
      <c r="AZ106">
        <f>(($AN$90-$AP$83)/($AP$84-$AP$83))</f>
        <v>0.64</v>
      </c>
      <c r="BA106">
        <f>(($AO$90-$AP$83)/($AP$84-$AP$83))</f>
        <v>0.6</v>
      </c>
      <c r="BB106">
        <f>(($AQ$82-$AP$83)/($AP$84-$AP$83))</f>
        <v>0.04</v>
      </c>
      <c r="BC106">
        <f>(($AN$90-$AQ$82)/($AQ$83-$AQ$82))</f>
        <v>0.65217391304347827</v>
      </c>
      <c r="BD106">
        <f>(($AO$90-$AQ$82)/($AQ$83-$AQ$82))</f>
        <v>0.60869565217391308</v>
      </c>
      <c r="BE106">
        <f>(($AP$83-$AQ$81)/($AQ$82-$AQ$81))</f>
        <v>0.96</v>
      </c>
      <c r="BG106">
        <v>1</v>
      </c>
      <c r="BH106">
        <v>550</v>
      </c>
      <c r="BI106">
        <f>($BH$125-$BH$122)/200</f>
        <v>8.5000000000000006E-2</v>
      </c>
      <c r="BQ106">
        <f>1-(($AO$90-$AN$89)/($AN$90-$AN$89))</f>
        <v>4.3478260869565188E-2</v>
      </c>
      <c r="BR106">
        <f>(($AP$83-$AN$89)/($AN$90-$AN$89))</f>
        <v>0.30434782608695654</v>
      </c>
      <c r="BS106">
        <f>(($AQ$82-$AN$89)/($AN$90-$AN$89))</f>
        <v>0.34782608695652173</v>
      </c>
      <c r="BT106">
        <f>(($AN$89-$AO$89)/($AO$90-$AO$89))</f>
        <v>4.3478260869565216E-2</v>
      </c>
      <c r="BU106">
        <f>(($AP$83-$AO$89)/($AO$90-$AO$89))</f>
        <v>0.34782608695652173</v>
      </c>
      <c r="BV106">
        <f>(($AQ$82-$AO$89)/($AO$90-$AO$89))</f>
        <v>0.39130434782608697</v>
      </c>
      <c r="BW106">
        <f>1-(($AN$90-$AP$83)/($AP$84-$AP$83))</f>
        <v>0.36</v>
      </c>
      <c r="BX106">
        <f>1-(($AO$90-$AP$83)/($AP$84-$AP$83))</f>
        <v>0.4</v>
      </c>
      <c r="BY106">
        <f>(($AQ$82-$AP$83)/($AP$84-$AP$83))</f>
        <v>0.04</v>
      </c>
      <c r="BZ106">
        <f>1-(($AN$90-$AQ$82)/($AQ$83-$AQ$82))</f>
        <v>0.34782608695652173</v>
      </c>
      <c r="CA106">
        <f>1-(($AO$90-$AQ$82)/($AQ$83-$AQ$82))</f>
        <v>0.39130434782608692</v>
      </c>
      <c r="CB106">
        <f>1-(($AP$83-$AQ$81)/($AQ$82-$AQ$81))</f>
        <v>4.0000000000000036E-2</v>
      </c>
    </row>
    <row r="107" spans="1:80" x14ac:dyDescent="0.25">
      <c r="A107">
        <v>106</v>
      </c>
      <c r="F107">
        <v>127.68734900000001</v>
      </c>
      <c r="G107" s="5">
        <v>3</v>
      </c>
      <c r="H107">
        <v>128.72130800000002</v>
      </c>
      <c r="I107" s="4">
        <v>4</v>
      </c>
      <c r="P107">
        <v>2</v>
      </c>
      <c r="Q107" t="str">
        <f t="shared" si="2"/>
        <v>34</v>
      </c>
      <c r="R107">
        <v>2</v>
      </c>
      <c r="X107" t="s">
        <v>286</v>
      </c>
      <c r="Y107" t="s">
        <v>269</v>
      </c>
      <c r="AN107">
        <v>2216</v>
      </c>
      <c r="AO107">
        <v>2213</v>
      </c>
      <c r="AP107">
        <v>2408</v>
      </c>
      <c r="AQ107">
        <v>2429</v>
      </c>
      <c r="AU107">
        <f>(($AP$84-$AN$90)/($AN$91-$AN$90))</f>
        <v>0.39130434782608697</v>
      </c>
      <c r="AV107">
        <f>(($AQ$83-$AN$90)/($AN$91-$AN$90))</f>
        <v>0.34782608695652173</v>
      </c>
      <c r="AW107">
        <f>(($AN$90-$AO$90)/($AO$91-$AO$90))</f>
        <v>4.1666666666666664E-2</v>
      </c>
      <c r="AX107">
        <f>(($AP$84-$AO$90)/($AO$91-$AO$90))</f>
        <v>0.41666666666666669</v>
      </c>
      <c r="AY107">
        <f>(($AQ$83-$AO$90)/($AO$91-$AO$90))</f>
        <v>0.375</v>
      </c>
      <c r="AZ107">
        <f>(($AN$91-$AP$84)/($AP$85-$AP$84))</f>
        <v>0.58333333333333337</v>
      </c>
      <c r="BA107">
        <f>(($AO$91-$AP$84)/($AP$85-$AP$84))</f>
        <v>0.58333333333333337</v>
      </c>
      <c r="BB107">
        <f>(($AQ$83-$AP$83)/($AP$84-$AP$83))</f>
        <v>0.96</v>
      </c>
      <c r="BG107">
        <v>2</v>
      </c>
      <c r="BH107">
        <v>554</v>
      </c>
      <c r="BI107">
        <f>($BH$126-$BH$123)/200</f>
        <v>0.06</v>
      </c>
      <c r="BR107">
        <f>(($AP$84-$AN$90)/($AN$91-$AN$90))</f>
        <v>0.39130434782608697</v>
      </c>
      <c r="BS107">
        <f>(($AQ$83-$AN$90)/($AN$91-$AN$90))</f>
        <v>0.34782608695652173</v>
      </c>
      <c r="BT107">
        <f>(($AN$90-$AO$90)/($AO$91-$AO$90))</f>
        <v>4.1666666666666664E-2</v>
      </c>
      <c r="BU107">
        <f>(($AP$84-$AO$90)/($AO$91-$AO$90))</f>
        <v>0.41666666666666669</v>
      </c>
      <c r="BV107">
        <f>(($AQ$83-$AO$90)/($AO$91-$AO$90))</f>
        <v>0.375</v>
      </c>
      <c r="BW107">
        <f>1-(($AN$91-$AP$84)/($AP$85-$AP$84))</f>
        <v>0.41666666666666663</v>
      </c>
      <c r="BX107">
        <f>1-(($AO$91-$AP$84)/($AP$85-$AP$84))</f>
        <v>0.41666666666666663</v>
      </c>
      <c r="BY107">
        <f>1-(($AQ$83-$AP$83)/($AP$84-$AP$83))</f>
        <v>4.0000000000000036E-2</v>
      </c>
    </row>
    <row r="108" spans="1:80" x14ac:dyDescent="0.25">
      <c r="A108">
        <v>107</v>
      </c>
      <c r="F108">
        <v>127.697149</v>
      </c>
      <c r="G108" s="5">
        <v>3</v>
      </c>
      <c r="H108">
        <v>128.71922900000001</v>
      </c>
      <c r="I108" s="4">
        <v>4</v>
      </c>
      <c r="P108">
        <v>2</v>
      </c>
      <c r="Q108" t="str">
        <f t="shared" si="2"/>
        <v>34</v>
      </c>
      <c r="R108" t="s">
        <v>22</v>
      </c>
      <c r="X108" t="s">
        <v>286</v>
      </c>
      <c r="Y108" t="s">
        <v>270</v>
      </c>
      <c r="AN108">
        <v>2233</v>
      </c>
      <c r="AO108">
        <v>2232</v>
      </c>
      <c r="AP108">
        <v>2429</v>
      </c>
      <c r="AQ108">
        <v>2447</v>
      </c>
      <c r="BG108" t="s">
        <v>22</v>
      </c>
      <c r="BH108">
        <v>560</v>
      </c>
      <c r="BI108">
        <f>($BH$127-$BH$124)/200</f>
        <v>0.09</v>
      </c>
    </row>
    <row r="109" spans="1:80" x14ac:dyDescent="0.25">
      <c r="A109">
        <v>108</v>
      </c>
      <c r="F109">
        <v>127.75208900000001</v>
      </c>
      <c r="G109" s="5">
        <v>3</v>
      </c>
      <c r="H109">
        <v>128.76495199999999</v>
      </c>
      <c r="I109" s="4">
        <v>4</v>
      </c>
      <c r="P109">
        <v>2</v>
      </c>
      <c r="Q109" t="str">
        <f t="shared" si="2"/>
        <v>34</v>
      </c>
      <c r="R109" t="s">
        <v>22</v>
      </c>
      <c r="X109" t="s">
        <v>286</v>
      </c>
      <c r="Y109" t="s">
        <v>271</v>
      </c>
      <c r="AN109">
        <v>2256</v>
      </c>
      <c r="AO109">
        <v>2254</v>
      </c>
      <c r="AP109">
        <v>2446</v>
      </c>
      <c r="AQ109">
        <v>2468</v>
      </c>
      <c r="BG109" t="s">
        <v>22</v>
      </c>
      <c r="BH109">
        <v>562</v>
      </c>
      <c r="BI109">
        <f>($BH$128-$BH$125)/200</f>
        <v>4.4999999999999998E-2</v>
      </c>
    </row>
    <row r="110" spans="1:80" x14ac:dyDescent="0.25">
      <c r="A110">
        <v>109</v>
      </c>
      <c r="F110">
        <v>127.681883</v>
      </c>
      <c r="G110" s="5">
        <v>3</v>
      </c>
      <c r="H110">
        <v>128.778852</v>
      </c>
      <c r="I110" s="4">
        <v>4</v>
      </c>
      <c r="P110">
        <v>2</v>
      </c>
      <c r="Q110" t="str">
        <f t="shared" si="2"/>
        <v>34</v>
      </c>
      <c r="R110">
        <v>2</v>
      </c>
      <c r="X110" t="s">
        <v>286</v>
      </c>
      <c r="Y110" t="s">
        <v>272</v>
      </c>
      <c r="AB110" t="s">
        <v>286</v>
      </c>
      <c r="AC110" t="str">
        <f>CONCATENATE($R110,$R111,$R112,$R113)</f>
        <v>2341</v>
      </c>
      <c r="AN110">
        <v>2282</v>
      </c>
      <c r="AO110">
        <v>2280</v>
      </c>
      <c r="AP110">
        <v>2469</v>
      </c>
      <c r="AQ110">
        <v>2489</v>
      </c>
      <c r="AT110">
        <f>(($AO$93-$AN$92)/($AN$93-$AN$92))</f>
        <v>0.85</v>
      </c>
      <c r="AU110">
        <f>(($AP$86-$AN$92)/($AN$93-$AN$92))</f>
        <v>0.35</v>
      </c>
      <c r="AV110">
        <f>(($AQ$84-$AN$92)/($AN$93-$AN$92))</f>
        <v>0.35</v>
      </c>
      <c r="AW110">
        <f>(($AN$92-$AO$92)/($AO$93-$AO$92))</f>
        <v>0.19047619047619047</v>
      </c>
      <c r="AX110">
        <f>(($AP$86-$AO$92)/($AO$93-$AO$92))</f>
        <v>0.52380952380952384</v>
      </c>
      <c r="AY110">
        <f>(($AQ$84-$AO$92)/($AO$93-$AO$92))</f>
        <v>0.52380952380952384</v>
      </c>
      <c r="AZ110">
        <f>(($AN$93-$AP$86)/($AP$87-$AP$86))</f>
        <v>0.59090909090909094</v>
      </c>
      <c r="BA110">
        <f>(($AO$93-$AP$86)/($AP$87-$AP$86))</f>
        <v>0.45454545454545453</v>
      </c>
      <c r="BB110">
        <f>(($AQ$84-$AP$86)/($AP$87-$AP$86))</f>
        <v>0</v>
      </c>
      <c r="BC110">
        <f>(($AN$93-$AQ$84)/($AQ$85-$AQ$84))</f>
        <v>0.59090909090909094</v>
      </c>
      <c r="BD110">
        <f>(($AO$93-$AQ$84)/($AQ$85-$AQ$84))</f>
        <v>0.45454545454545453</v>
      </c>
      <c r="BE110">
        <f>(($AP$86-$AQ$84)/($AQ$85-$AQ$84))</f>
        <v>0</v>
      </c>
      <c r="BG110">
        <v>2</v>
      </c>
      <c r="BH110">
        <v>563</v>
      </c>
      <c r="BI110">
        <f>($BH$129-$BH$126)/200</f>
        <v>0.1</v>
      </c>
      <c r="BQ110">
        <f>1-(($AO$93-$AN$92)/($AN$93-$AN$92))</f>
        <v>0.15000000000000002</v>
      </c>
      <c r="BR110">
        <f>(($AP$86-$AN$92)/($AN$93-$AN$92))</f>
        <v>0.35</v>
      </c>
      <c r="BS110">
        <f>(($AQ$84-$AN$92)/($AN$93-$AN$92))</f>
        <v>0.35</v>
      </c>
      <c r="BT110">
        <f>(($AN$92-$AO$92)/($AO$93-$AO$92))</f>
        <v>0.19047619047619047</v>
      </c>
      <c r="BU110">
        <f>1-(($AP$86-$AO$92)/($AO$93-$AO$92))</f>
        <v>0.47619047619047616</v>
      </c>
      <c r="BV110">
        <f>1-(($AQ$84-$AO$92)/($AO$93-$AO$92))</f>
        <v>0.47619047619047616</v>
      </c>
      <c r="BW110">
        <f>1-(($AN$93-$AP$86)/($AP$87-$AP$86))</f>
        <v>0.40909090909090906</v>
      </c>
      <c r="BX110">
        <f>(($AO$93-$AP$86)/($AP$87-$AP$86))</f>
        <v>0.45454545454545453</v>
      </c>
      <c r="BY110">
        <f>(($AQ$84-$AP$86)/($AP$87-$AP$86))</f>
        <v>0</v>
      </c>
      <c r="BZ110">
        <f>1-(($AN$93-$AQ$84)/($AQ$85-$AQ$84))</f>
        <v>0.40909090909090906</v>
      </c>
      <c r="CA110">
        <f>(($AO$93-$AQ$84)/($AQ$85-$AQ$84))</f>
        <v>0.45454545454545453</v>
      </c>
      <c r="CB110">
        <f>(($AP$86-$AQ$84)/($AQ$85-$AQ$84))</f>
        <v>0</v>
      </c>
    </row>
    <row r="111" spans="1:80" x14ac:dyDescent="0.25">
      <c r="A111">
        <v>110</v>
      </c>
      <c r="F111">
        <v>127.664179</v>
      </c>
      <c r="G111" s="5">
        <v>3</v>
      </c>
      <c r="H111">
        <v>128.80547100000001</v>
      </c>
      <c r="I111" s="4">
        <v>4</v>
      </c>
      <c r="P111">
        <v>2</v>
      </c>
      <c r="Q111" t="str">
        <f t="shared" si="2"/>
        <v>34</v>
      </c>
      <c r="R111">
        <v>3</v>
      </c>
      <c r="X111" t="s">
        <v>286</v>
      </c>
      <c r="Y111" t="s">
        <v>269</v>
      </c>
      <c r="AN111">
        <v>2306</v>
      </c>
      <c r="AO111">
        <v>2302</v>
      </c>
      <c r="AP111">
        <v>2490</v>
      </c>
      <c r="AQ111">
        <v>2493</v>
      </c>
      <c r="AT111">
        <f>(($AO$94-$AN$93)/($AN$94-$AN$93))</f>
        <v>0.95454545454545459</v>
      </c>
      <c r="AU111">
        <f>(($AP$87-$AN$93)/($AN$94-$AN$93))</f>
        <v>0.40909090909090912</v>
      </c>
      <c r="AV111">
        <f>(($AQ$85-$AN$93)/($AN$94-$AN$93))</f>
        <v>0.40909090909090912</v>
      </c>
      <c r="AW111">
        <f>(($AN$93-$AO$93)/($AO$94-$AO$93))</f>
        <v>0.125</v>
      </c>
      <c r="AX111">
        <f>(($AP$87-$AO$93)/($AO$94-$AO$93))</f>
        <v>0.5</v>
      </c>
      <c r="AY111">
        <f>(($AQ$85-$AO$93)/($AO$94-$AO$93))</f>
        <v>0.5</v>
      </c>
      <c r="AZ111">
        <f>(($AN$94-$AP$87)/($AP$88-$AP$87))</f>
        <v>0.61904761904761907</v>
      </c>
      <c r="BA111">
        <f>(($AO$94-$AP$87)/($AP$88-$AP$87))</f>
        <v>0.5714285714285714</v>
      </c>
      <c r="BB111">
        <f>(($AQ$85-$AP$87)/($AP$88-$AP$87))</f>
        <v>0</v>
      </c>
      <c r="BC111">
        <f>(($AN$94-$AQ$85)/($AQ$86-$AQ$85))</f>
        <v>0.59090909090909094</v>
      </c>
      <c r="BD111">
        <f>(($AO$94-$AQ$85)/($AQ$86-$AQ$85))</f>
        <v>0.54545454545454541</v>
      </c>
      <c r="BE111">
        <f>(($AP$87-$AQ$85)/($AQ$86-$AQ$85))</f>
        <v>0</v>
      </c>
      <c r="BG111">
        <v>3</v>
      </c>
      <c r="BH111">
        <v>565</v>
      </c>
      <c r="BI111">
        <f>($BH$130-$BH$127)/200</f>
        <v>0.08</v>
      </c>
      <c r="BQ111">
        <f>1-(($AO$94-$AN$93)/($AN$94-$AN$93))</f>
        <v>4.5454545454545414E-2</v>
      </c>
      <c r="BR111">
        <f>(($AP$87-$AN$93)/($AN$94-$AN$93))</f>
        <v>0.40909090909090912</v>
      </c>
      <c r="BS111">
        <f>(($AQ$85-$AN$93)/($AN$94-$AN$93))</f>
        <v>0.40909090909090912</v>
      </c>
      <c r="BT111">
        <f>(($AN$93-$AO$93)/($AO$94-$AO$93))</f>
        <v>0.125</v>
      </c>
      <c r="BU111">
        <f>(($AP$87-$AO$93)/($AO$94-$AO$93))</f>
        <v>0.5</v>
      </c>
      <c r="BV111">
        <f>(($AQ$85-$AO$93)/($AO$94-$AO$93))</f>
        <v>0.5</v>
      </c>
      <c r="BW111">
        <f>1-(($AN$94-$AP$87)/($AP$88-$AP$87))</f>
        <v>0.38095238095238093</v>
      </c>
      <c r="BX111">
        <f>1-(($AO$94-$AP$87)/($AP$88-$AP$87))</f>
        <v>0.4285714285714286</v>
      </c>
      <c r="BY111">
        <f>(($AQ$85-$AP$87)/($AP$88-$AP$87))</f>
        <v>0</v>
      </c>
      <c r="BZ111">
        <f>1-(($AN$94-$AQ$85)/($AQ$86-$AQ$85))</f>
        <v>0.40909090909090906</v>
      </c>
      <c r="CA111">
        <f>1-(($AO$94-$AQ$85)/($AQ$86-$AQ$85))</f>
        <v>0.45454545454545459</v>
      </c>
      <c r="CB111">
        <f>(($AP$87-$AQ$85)/($AQ$86-$AQ$85))</f>
        <v>0</v>
      </c>
    </row>
    <row r="112" spans="1:80" x14ac:dyDescent="0.25">
      <c r="A112">
        <v>111</v>
      </c>
      <c r="F112">
        <v>127.70787200000001</v>
      </c>
      <c r="G112" s="5">
        <v>3</v>
      </c>
      <c r="H112">
        <v>128.72130800000002</v>
      </c>
      <c r="I112" s="4">
        <v>4</v>
      </c>
      <c r="P112">
        <v>2</v>
      </c>
      <c r="Q112" t="str">
        <f t="shared" si="2"/>
        <v>34</v>
      </c>
      <c r="R112">
        <v>4</v>
      </c>
      <c r="X112" t="s">
        <v>284</v>
      </c>
      <c r="Y112" t="s">
        <v>273</v>
      </c>
      <c r="AN112">
        <v>2327</v>
      </c>
      <c r="AO112">
        <v>2323</v>
      </c>
      <c r="AP112">
        <v>2506</v>
      </c>
      <c r="AQ112">
        <v>2524</v>
      </c>
      <c r="AT112">
        <f>(($AO$95-$AN$95)/($AN$96-$AN$95))</f>
        <v>4.1666666666666664E-2</v>
      </c>
      <c r="AU112">
        <f>(($AP$88-$AN$94)/($AN$95-$AN$94))</f>
        <v>0.4</v>
      </c>
      <c r="AV112">
        <f>(($AQ$86-$AN$94)/($AN$95-$AN$94))</f>
        <v>0.45</v>
      </c>
      <c r="AW112">
        <f>(($AN$94-$AO$94)/($AO$95-$AO$94))</f>
        <v>4.5454545454545456E-2</v>
      </c>
      <c r="AX112">
        <f>(($AP$88-$AO$94)/($AO$95-$AO$94))</f>
        <v>0.40909090909090912</v>
      </c>
      <c r="AY112">
        <f>(($AQ$86-$AO$94)/($AO$95-$AO$94))</f>
        <v>0.45454545454545453</v>
      </c>
      <c r="AZ112">
        <f>(($AN$95-$AP$88)/($AP$89-$AP$88))</f>
        <v>0.6</v>
      </c>
      <c r="BA112">
        <f>(($AO$95-$AP$88)/($AP$89-$AP$88))</f>
        <v>0.65</v>
      </c>
      <c r="BB112">
        <f>(($AQ$86-$AP$88)/($AP$89-$AP$88))</f>
        <v>0.05</v>
      </c>
      <c r="BC112">
        <f>(($AN$95-$AQ$86)/($AQ$87-$AQ$86))</f>
        <v>0.57894736842105265</v>
      </c>
      <c r="BD112">
        <f>(($AO$95-$AQ$86)/($AQ$87-$AQ$86))</f>
        <v>0.63157894736842102</v>
      </c>
      <c r="BE112">
        <f>(($AP$88-$AQ$85)/($AQ$86-$AQ$85))</f>
        <v>0.95454545454545459</v>
      </c>
      <c r="BG112">
        <v>4</v>
      </c>
      <c r="BH112">
        <v>572</v>
      </c>
      <c r="BI112">
        <f>($BH$131-$BH$128)/200</f>
        <v>0.11</v>
      </c>
      <c r="BQ112">
        <f>(($AO$95-$AN$95)/($AN$96-$AN$95))</f>
        <v>4.1666666666666664E-2</v>
      </c>
      <c r="BR112">
        <f>(($AP$88-$AN$94)/($AN$95-$AN$94))</f>
        <v>0.4</v>
      </c>
      <c r="BS112">
        <f>(($AQ$86-$AN$94)/($AN$95-$AN$94))</f>
        <v>0.45</v>
      </c>
      <c r="BT112">
        <f>(($AN$94-$AO$94)/($AO$95-$AO$94))</f>
        <v>4.5454545454545456E-2</v>
      </c>
      <c r="BU112">
        <f>(($AP$88-$AO$94)/($AO$95-$AO$94))</f>
        <v>0.40909090909090912</v>
      </c>
      <c r="BV112">
        <f>(($AQ$86-$AO$94)/($AO$95-$AO$94))</f>
        <v>0.45454545454545453</v>
      </c>
      <c r="BW112">
        <f>1-(($AN$95-$AP$88)/($AP$89-$AP$88))</f>
        <v>0.4</v>
      </c>
      <c r="BX112">
        <f>1-(($AO$95-$AP$88)/($AP$89-$AP$88))</f>
        <v>0.35</v>
      </c>
      <c r="BY112">
        <f>(($AQ$86-$AP$88)/($AP$89-$AP$88))</f>
        <v>0.05</v>
      </c>
      <c r="BZ112">
        <f>1-(($AN$95-$AQ$86)/($AQ$87-$AQ$86))</f>
        <v>0.42105263157894735</v>
      </c>
      <c r="CA112">
        <f>1-(($AO$95-$AQ$86)/($AQ$87-$AQ$86))</f>
        <v>0.36842105263157898</v>
      </c>
      <c r="CB112">
        <f>1-(($AP$88-$AQ$85)/($AQ$86-$AQ$85))</f>
        <v>4.5454545454545414E-2</v>
      </c>
    </row>
    <row r="113" spans="1:80" x14ac:dyDescent="0.25">
      <c r="A113">
        <v>112</v>
      </c>
      <c r="F113">
        <v>127.70787200000001</v>
      </c>
      <c r="G113" s="5">
        <v>3</v>
      </c>
      <c r="P113">
        <v>1</v>
      </c>
      <c r="Q113" t="str">
        <f t="shared" si="2"/>
        <v>3</v>
      </c>
      <c r="R113">
        <v>1</v>
      </c>
      <c r="X113" t="s">
        <v>287</v>
      </c>
      <c r="Y113" t="s">
        <v>274</v>
      </c>
      <c r="AN113">
        <v>2348</v>
      </c>
      <c r="AO113">
        <v>2343</v>
      </c>
      <c r="AP113">
        <v>2528</v>
      </c>
      <c r="AQ113">
        <v>2549</v>
      </c>
      <c r="AT113">
        <f>(($AO$96-$AN$95)/($AN$96-$AN$95))</f>
        <v>0.875</v>
      </c>
      <c r="AU113">
        <f>(($AP$89-$AN$95)/($AN$96-$AN$95))</f>
        <v>0.33333333333333331</v>
      </c>
      <c r="AV113">
        <f>(($AQ$87-$AN$95)/($AN$96-$AN$95))</f>
        <v>0.33333333333333331</v>
      </c>
      <c r="AW113">
        <f>(($AN$95-$AO$94)/($AO$95-$AO$94))</f>
        <v>0.95454545454545459</v>
      </c>
      <c r="AX113">
        <f>(($AP$89-$AO$95)/($AO$96-$AO$95))</f>
        <v>0.35</v>
      </c>
      <c r="AY113">
        <f>(($AQ$87-$AO$95)/($AO$96-$AO$95))</f>
        <v>0.35</v>
      </c>
      <c r="AZ113">
        <f>(($AN$96-$AP$89)/($AP$90-$AP$89))</f>
        <v>0.72727272727272729</v>
      </c>
      <c r="BA113">
        <f>(($AO$96-$AP$89)/($AP$90-$AP$89))</f>
        <v>0.59090909090909094</v>
      </c>
      <c r="BB113">
        <f>(($AQ$87-$AP$89)/($AP$90-$AP$89))</f>
        <v>0</v>
      </c>
      <c r="BC113">
        <f>(($AN$96-$AQ$87)/($AQ$88-$AQ$87))</f>
        <v>0.72727272727272729</v>
      </c>
      <c r="BD113">
        <f>(($AO$96-$AQ$87)/($AQ$88-$AQ$87))</f>
        <v>0.59090909090909094</v>
      </c>
      <c r="BE113">
        <f>(($AP$89-$AQ$87)/($AQ$88-$AQ$87))</f>
        <v>0</v>
      </c>
      <c r="BG113">
        <v>1</v>
      </c>
      <c r="BH113">
        <v>581</v>
      </c>
      <c r="BI113">
        <f>($BH$132-$BH$129)/200</f>
        <v>4.4999999999999998E-2</v>
      </c>
      <c r="BQ113">
        <f>1-(($AO$96-$AN$95)/($AN$96-$AN$95))</f>
        <v>0.125</v>
      </c>
      <c r="BR113">
        <f>(($AP$89-$AN$95)/($AN$96-$AN$95))</f>
        <v>0.33333333333333331</v>
      </c>
      <c r="BS113">
        <f>(($AQ$87-$AN$95)/($AN$96-$AN$95))</f>
        <v>0.33333333333333331</v>
      </c>
      <c r="BT113">
        <f>1-(($AN$95-$AO$94)/($AO$95-$AO$94))</f>
        <v>4.5454545454545414E-2</v>
      </c>
      <c r="BU113">
        <f>(($AP$89-$AO$95)/($AO$96-$AO$95))</f>
        <v>0.35</v>
      </c>
      <c r="BV113">
        <f>(($AQ$87-$AO$95)/($AO$96-$AO$95))</f>
        <v>0.35</v>
      </c>
      <c r="BW113">
        <f>1-(($AN$96-$AP$89)/($AP$90-$AP$89))</f>
        <v>0.27272727272727271</v>
      </c>
      <c r="BX113">
        <f>1-(($AO$96-$AP$89)/($AP$90-$AP$89))</f>
        <v>0.40909090909090906</v>
      </c>
      <c r="BY113">
        <f>(($AQ$87-$AP$89)/($AP$90-$AP$89))</f>
        <v>0</v>
      </c>
      <c r="BZ113">
        <f>1-(($AN$96-$AQ$87)/($AQ$88-$AQ$87))</f>
        <v>0.27272727272727271</v>
      </c>
      <c r="CA113">
        <f>1-(($AO$96-$AQ$87)/($AQ$88-$AQ$87))</f>
        <v>0.40909090909090906</v>
      </c>
      <c r="CB113">
        <f>(($AP$89-$AQ$87)/($AQ$88-$AQ$87))</f>
        <v>0</v>
      </c>
    </row>
    <row r="114" spans="1:80" x14ac:dyDescent="0.25">
      <c r="A114">
        <v>113</v>
      </c>
      <c r="P114">
        <v>0</v>
      </c>
      <c r="Q114" t="str">
        <f t="shared" si="2"/>
        <v/>
      </c>
      <c r="R114">
        <v>2</v>
      </c>
      <c r="X114" t="s">
        <v>287</v>
      </c>
      <c r="Y114" t="s">
        <v>275</v>
      </c>
      <c r="AB114" t="s">
        <v>286</v>
      </c>
      <c r="AC114" t="str">
        <f>CONCATENATE($R114,$R115,$R116,$R117)</f>
        <v>2341</v>
      </c>
      <c r="AN114">
        <v>2359</v>
      </c>
      <c r="AO114">
        <v>2356</v>
      </c>
      <c r="AP114">
        <v>2551</v>
      </c>
      <c r="AQ114">
        <v>2573</v>
      </c>
      <c r="AT114">
        <f>(($AO$97-$AN$96)/($AN$97-$AN$96))</f>
        <v>0.8571428571428571</v>
      </c>
      <c r="AU114">
        <f>(($AP$90-$AN$96)/($AN$97-$AN$96))</f>
        <v>0.2857142857142857</v>
      </c>
      <c r="AV114">
        <f>(($AQ$88-$AN$96)/($AN$97-$AN$96))</f>
        <v>0.2857142857142857</v>
      </c>
      <c r="AW114">
        <f>(($AN$96-$AO$96)/($AO$97-$AO$96))</f>
        <v>0.14285714285714285</v>
      </c>
      <c r="AX114">
        <f>(($AP$90-$AO$96)/($AO$97-$AO$96))</f>
        <v>0.42857142857142855</v>
      </c>
      <c r="AY114">
        <f>(($AQ$88-$AO$96)/($AO$97-$AO$96))</f>
        <v>0.42857142857142855</v>
      </c>
      <c r="AZ114">
        <f>(($AN$97-$AP$90)/($AP$91-$AP$90))</f>
        <v>0.68181818181818177</v>
      </c>
      <c r="BA114">
        <f>(($AO$97-$AP$90)/($AP$91-$AP$90))</f>
        <v>0.54545454545454541</v>
      </c>
      <c r="BB114">
        <f>(($AQ$88-$AP$90)/($AP$91-$AP$90))</f>
        <v>0</v>
      </c>
      <c r="BC114">
        <f>(($AN$97-$AQ$88)/($AQ$89-$AQ$88))</f>
        <v>0.68181818181818177</v>
      </c>
      <c r="BD114">
        <f>(($AO$97-$AQ$88)/($AQ$89-$AQ$88))</f>
        <v>0.54545454545454541</v>
      </c>
      <c r="BE114">
        <f>(($AP$90-$AQ$88)/($AQ$89-$AQ$88))</f>
        <v>0</v>
      </c>
      <c r="BG114">
        <v>2</v>
      </c>
      <c r="BH114">
        <v>585</v>
      </c>
      <c r="BI114">
        <f>($BH$133-$BH$130)/200</f>
        <v>8.5000000000000006E-2</v>
      </c>
      <c r="BQ114">
        <f>1-(($AO$97-$AN$96)/($AN$97-$AN$96))</f>
        <v>0.1428571428571429</v>
      </c>
      <c r="BR114">
        <f>(($AP$90-$AN$96)/($AN$97-$AN$96))</f>
        <v>0.2857142857142857</v>
      </c>
      <c r="BS114">
        <f>(($AQ$88-$AN$96)/($AN$97-$AN$96))</f>
        <v>0.2857142857142857</v>
      </c>
      <c r="BT114">
        <f>(($AN$96-$AO$96)/($AO$97-$AO$96))</f>
        <v>0.14285714285714285</v>
      </c>
      <c r="BU114">
        <f>(($AP$90-$AO$96)/($AO$97-$AO$96))</f>
        <v>0.42857142857142855</v>
      </c>
      <c r="BV114">
        <f>(($AQ$88-$AO$96)/($AO$97-$AO$96))</f>
        <v>0.42857142857142855</v>
      </c>
      <c r="BW114">
        <f>1-(($AN$97-$AP$90)/($AP$91-$AP$90))</f>
        <v>0.31818181818181823</v>
      </c>
      <c r="BX114">
        <f>1-(($AO$97-$AP$90)/($AP$91-$AP$90))</f>
        <v>0.45454545454545459</v>
      </c>
      <c r="BY114">
        <f>(($AQ$88-$AP$90)/($AP$91-$AP$90))</f>
        <v>0</v>
      </c>
      <c r="BZ114">
        <f>1-(($AN$97-$AQ$88)/($AQ$89-$AQ$88))</f>
        <v>0.31818181818181823</v>
      </c>
      <c r="CA114">
        <f>1-(($AO$97-$AQ$88)/($AQ$89-$AQ$88))</f>
        <v>0.45454545454545459</v>
      </c>
      <c r="CB114">
        <f>(($AP$90-$AQ$88)/($AQ$89-$AQ$88))</f>
        <v>0</v>
      </c>
    </row>
    <row r="115" spans="1:80" x14ac:dyDescent="0.25">
      <c r="A115">
        <v>114</v>
      </c>
      <c r="P115">
        <v>0</v>
      </c>
      <c r="Q115" t="str">
        <f t="shared" si="2"/>
        <v/>
      </c>
      <c r="R115">
        <v>3</v>
      </c>
      <c r="X115" t="s">
        <v>287</v>
      </c>
      <c r="Y115" t="s">
        <v>276</v>
      </c>
      <c r="AN115">
        <v>2381</v>
      </c>
      <c r="AO115">
        <v>2380</v>
      </c>
      <c r="AP115">
        <v>2575</v>
      </c>
      <c r="AQ115">
        <v>2598</v>
      </c>
      <c r="AT115">
        <f>(($AO$98-$AN$97)/($AN$98-$AN$97))</f>
        <v>0.78947368421052633</v>
      </c>
      <c r="AU115">
        <f>(($AP$91-$AN$97)/($AN$98-$AN$97))</f>
        <v>0.36842105263157893</v>
      </c>
      <c r="AV115">
        <f>(($AQ$89-$AN$97)/($AN$98-$AN$97))</f>
        <v>0.36842105263157893</v>
      </c>
      <c r="AW115">
        <f>(($AN$97-$AO$97)/($AO$98-$AO$97))</f>
        <v>0.16666666666666666</v>
      </c>
      <c r="AX115">
        <f>(($AP$91-$AO$97)/($AO$98-$AO$97))</f>
        <v>0.55555555555555558</v>
      </c>
      <c r="AY115">
        <f>(($AQ$89-$AO$97)/($AO$98-$AO$97))</f>
        <v>0.55555555555555558</v>
      </c>
      <c r="BC115">
        <f>(($AN$98-$AQ$89)/($AQ$90-$AQ$89))</f>
        <v>0.6</v>
      </c>
      <c r="BD115">
        <f>(($AO$98-$AQ$89)/($AQ$90-$AQ$89))</f>
        <v>0.4</v>
      </c>
      <c r="BE115">
        <f>(($AP$91-$AQ$89)/($AQ$90-$AQ$89))</f>
        <v>0</v>
      </c>
      <c r="BG115">
        <v>3</v>
      </c>
      <c r="BH115">
        <v>593</v>
      </c>
      <c r="BI115">
        <f>($BH$134-$BH$131)/200</f>
        <v>6.5000000000000002E-2</v>
      </c>
      <c r="BQ115">
        <f>1-(($AO$98-$AN$97)/($AN$98-$AN$97))</f>
        <v>0.21052631578947367</v>
      </c>
      <c r="BR115">
        <f>(($AP$91-$AN$97)/($AN$98-$AN$97))</f>
        <v>0.36842105263157893</v>
      </c>
      <c r="BS115">
        <f>(($AQ$89-$AN$97)/($AN$98-$AN$97))</f>
        <v>0.36842105263157893</v>
      </c>
      <c r="BT115">
        <f>(($AN$97-$AO$97)/($AO$98-$AO$97))</f>
        <v>0.16666666666666666</v>
      </c>
      <c r="BU115">
        <f>1-(($AP$91-$AO$97)/($AO$98-$AO$97))</f>
        <v>0.44444444444444442</v>
      </c>
      <c r="BV115">
        <f>1-(($AQ$89-$AO$97)/($AO$98-$AO$97))</f>
        <v>0.44444444444444442</v>
      </c>
      <c r="BZ115">
        <f>1-(($AN$98-$AQ$89)/($AQ$90-$AQ$89))</f>
        <v>0.4</v>
      </c>
      <c r="CA115">
        <f>(($AO$98-$AQ$89)/($AQ$90-$AQ$89))</f>
        <v>0.4</v>
      </c>
      <c r="CB115">
        <f>(($AP$91-$AQ$89)/($AQ$90-$AQ$89))</f>
        <v>0</v>
      </c>
    </row>
    <row r="116" spans="1:80" x14ac:dyDescent="0.25">
      <c r="A116">
        <v>115</v>
      </c>
      <c r="P116">
        <v>0</v>
      </c>
      <c r="Q116" t="str">
        <f t="shared" si="2"/>
        <v/>
      </c>
      <c r="R116">
        <v>4</v>
      </c>
      <c r="X116" t="s">
        <v>284</v>
      </c>
      <c r="Y116" t="s">
        <v>277</v>
      </c>
      <c r="AN116">
        <v>2402</v>
      </c>
      <c r="AO116">
        <v>2400</v>
      </c>
      <c r="AP116">
        <v>2599</v>
      </c>
      <c r="AQ116">
        <v>2622</v>
      </c>
      <c r="BG116">
        <v>4</v>
      </c>
      <c r="BH116">
        <v>593</v>
      </c>
      <c r="BI116">
        <f>($BH$135-$BH$132)/200</f>
        <v>9.5000000000000001E-2</v>
      </c>
    </row>
    <row r="117" spans="1:80" x14ac:dyDescent="0.25">
      <c r="A117">
        <v>116</v>
      </c>
      <c r="P117">
        <v>0</v>
      </c>
      <c r="Q117" t="str">
        <f t="shared" si="2"/>
        <v/>
      </c>
      <c r="R117">
        <v>1</v>
      </c>
      <c r="X117" t="s">
        <v>286</v>
      </c>
      <c r="Y117" t="s">
        <v>271</v>
      </c>
      <c r="AN117">
        <v>2420</v>
      </c>
      <c r="AO117">
        <v>2420</v>
      </c>
      <c r="AP117">
        <v>2623</v>
      </c>
      <c r="AQ117">
        <v>2647</v>
      </c>
      <c r="BG117">
        <v>1</v>
      </c>
      <c r="BH117">
        <v>605</v>
      </c>
      <c r="BI117">
        <f>($BH$136-$BH$133)/200</f>
        <v>0.05</v>
      </c>
    </row>
    <row r="118" spans="1:80" x14ac:dyDescent="0.25">
      <c r="A118">
        <v>117</v>
      </c>
      <c r="P118">
        <v>0</v>
      </c>
      <c r="Q118" t="str">
        <f t="shared" si="2"/>
        <v/>
      </c>
      <c r="R118">
        <v>2</v>
      </c>
      <c r="X118" t="s">
        <v>286</v>
      </c>
      <c r="Y118" t="s">
        <v>272</v>
      </c>
      <c r="AB118" t="s">
        <v>286</v>
      </c>
      <c r="AC118" t="str">
        <f>CONCATENATE($R118,$R119,$R120,$R121)</f>
        <v>2341</v>
      </c>
      <c r="AN118">
        <v>2437</v>
      </c>
      <c r="AO118">
        <v>2439</v>
      </c>
      <c r="AP118">
        <v>2647</v>
      </c>
      <c r="AQ118">
        <v>2670</v>
      </c>
      <c r="AT118">
        <f>(($AO$100-$AN$99)/($AN$100-$AN$99))</f>
        <v>0.96</v>
      </c>
      <c r="AU118">
        <f>(($AP$92-$AN$99)/($AN$100-$AN$99))</f>
        <v>0.32</v>
      </c>
      <c r="AV118">
        <f>(($AQ$91-$AN$99)/($AN$100-$AN$99))</f>
        <v>0.32</v>
      </c>
      <c r="AW118">
        <f>(($AN$99-$AO$99)/($AO$100-$AO$99))</f>
        <v>7.6923076923076927E-2</v>
      </c>
      <c r="AX118">
        <f>(($AP$92-$AO$99)/($AO$100-$AO$99))</f>
        <v>0.38461538461538464</v>
      </c>
      <c r="AY118">
        <f>(($AQ$91-$AO$99)/($AO$100-$AO$99))</f>
        <v>0.38461538461538464</v>
      </c>
      <c r="AZ118">
        <f>(($AN$100-$AP$92)/($AP$93-$AP$92))</f>
        <v>0.68</v>
      </c>
      <c r="BA118">
        <f>(($AO$100-$AP$92)/($AP$93-$AP$92))</f>
        <v>0.64</v>
      </c>
      <c r="BB118">
        <f>(($AQ$91-$AP$92)/($AP$93-$AP$92))</f>
        <v>0</v>
      </c>
      <c r="BC118">
        <f>(($AN$100-$AQ$91)/($AQ$92-$AQ$91))</f>
        <v>0.68</v>
      </c>
      <c r="BD118">
        <f>(($AO$100-$AQ$91)/($AQ$92-$AQ$91))</f>
        <v>0.64</v>
      </c>
      <c r="BE118">
        <f>(($AP$92-$AQ$91)/($AQ$92-$AQ$91))</f>
        <v>0</v>
      </c>
      <c r="BG118">
        <v>2</v>
      </c>
      <c r="BH118">
        <v>607</v>
      </c>
      <c r="BI118">
        <f>($BH$137-$BH$134)/200</f>
        <v>0.09</v>
      </c>
      <c r="BQ118">
        <f>1-(($AO$100-$AN$99)/($AN$100-$AN$99))</f>
        <v>4.0000000000000036E-2</v>
      </c>
      <c r="BR118">
        <f>(($AP$92-$AN$99)/($AN$100-$AN$99))</f>
        <v>0.32</v>
      </c>
      <c r="BS118">
        <f>(($AQ$91-$AN$99)/($AN$100-$AN$99))</f>
        <v>0.32</v>
      </c>
      <c r="BT118">
        <f>(($AN$99-$AO$99)/($AO$100-$AO$99))</f>
        <v>7.6923076923076927E-2</v>
      </c>
      <c r="BU118">
        <f>(($AP$92-$AO$99)/($AO$100-$AO$99))</f>
        <v>0.38461538461538464</v>
      </c>
      <c r="BV118">
        <f>(($AQ$91-$AO$99)/($AO$100-$AO$99))</f>
        <v>0.38461538461538464</v>
      </c>
      <c r="BW118">
        <f>1-(($AN$100-$AP$92)/($AP$93-$AP$92))</f>
        <v>0.31999999999999995</v>
      </c>
      <c r="BX118">
        <f>1-(($AO$100-$AP$92)/($AP$93-$AP$92))</f>
        <v>0.36</v>
      </c>
      <c r="BY118">
        <f>(($AQ$91-$AP$92)/($AP$93-$AP$92))</f>
        <v>0</v>
      </c>
      <c r="BZ118">
        <f>1-(($AN$100-$AQ$91)/($AQ$92-$AQ$91))</f>
        <v>0.31999999999999995</v>
      </c>
      <c r="CA118">
        <f>1-(($AO$100-$AQ$91)/($AQ$92-$AQ$91))</f>
        <v>0.36</v>
      </c>
      <c r="CB118">
        <f>(($AP$92-$AQ$91)/($AQ$92-$AQ$91))</f>
        <v>0</v>
      </c>
    </row>
    <row r="119" spans="1:80" x14ac:dyDescent="0.25">
      <c r="A119">
        <v>118</v>
      </c>
      <c r="P119">
        <v>0</v>
      </c>
      <c r="Q119" t="str">
        <f t="shared" si="2"/>
        <v/>
      </c>
      <c r="R119">
        <v>3</v>
      </c>
      <c r="X119" t="s">
        <v>286</v>
      </c>
      <c r="Y119" t="s">
        <v>269</v>
      </c>
      <c r="AN119">
        <v>2459</v>
      </c>
      <c r="AO119">
        <v>2461</v>
      </c>
      <c r="AP119">
        <v>2669</v>
      </c>
      <c r="AQ119">
        <v>2693</v>
      </c>
      <c r="AT119">
        <f>(($AO$101-$AN$100)/($AN$101-$AN$100))</f>
        <v>0.91666666666666663</v>
      </c>
      <c r="AU119">
        <f>(($AP$93-$AN$100)/($AN$101-$AN$100))</f>
        <v>0.33333333333333331</v>
      </c>
      <c r="AV119">
        <f>(($AQ$92-$AN$100)/($AN$101-$AN$100))</f>
        <v>0.33333333333333331</v>
      </c>
      <c r="AW119">
        <f>(($AN$100-$AO$100)/($AO$101-$AO$100))</f>
        <v>4.3478260869565216E-2</v>
      </c>
      <c r="AX119">
        <f>(($AP$93-$AO$100)/($AO$101-$AO$100))</f>
        <v>0.39130434782608697</v>
      </c>
      <c r="AY119">
        <f>(($AQ$92-$AO$100)/($AO$101-$AO$100))</f>
        <v>0.39130434782608697</v>
      </c>
      <c r="AZ119">
        <f>(($AN$101-$AP$93)/($AP$94-$AP$93))</f>
        <v>0.72727272727272729</v>
      </c>
      <c r="BA119">
        <f>(($AO$101-$AP$93)/($AP$94-$AP$93))</f>
        <v>0.63636363636363635</v>
      </c>
      <c r="BB119">
        <f>(($AQ$92-$AP$93)/($AP$94-$AP$93))</f>
        <v>0</v>
      </c>
      <c r="BC119">
        <f>(($AN$101-$AQ$92)/($AQ$93-$AQ$92))</f>
        <v>0.72727272727272729</v>
      </c>
      <c r="BD119">
        <f>(($AO$101-$AQ$92)/($AQ$93-$AQ$92))</f>
        <v>0.63636363636363635</v>
      </c>
      <c r="BE119">
        <f>(($AP$93-$AQ$92)/($AQ$93-$AQ$92))</f>
        <v>0</v>
      </c>
      <c r="BG119">
        <v>3</v>
      </c>
      <c r="BH119">
        <v>612</v>
      </c>
      <c r="BI119">
        <f>($BH$138-$BH$135)/200</f>
        <v>7.4999999999999997E-2</v>
      </c>
      <c r="BQ119">
        <f>1-(($AO$101-$AN$100)/($AN$101-$AN$100))</f>
        <v>8.333333333333337E-2</v>
      </c>
      <c r="BR119">
        <f>(($AP$93-$AN$100)/($AN$101-$AN$100))</f>
        <v>0.33333333333333331</v>
      </c>
      <c r="BS119">
        <f>(($AQ$92-$AN$100)/($AN$101-$AN$100))</f>
        <v>0.33333333333333331</v>
      </c>
      <c r="BT119">
        <f>(($AN$100-$AO$100)/($AO$101-$AO$100))</f>
        <v>4.3478260869565216E-2</v>
      </c>
      <c r="BU119">
        <f>(($AP$93-$AO$100)/($AO$101-$AO$100))</f>
        <v>0.39130434782608697</v>
      </c>
      <c r="BV119">
        <f>(($AQ$92-$AO$100)/($AO$101-$AO$100))</f>
        <v>0.39130434782608697</v>
      </c>
      <c r="BW119">
        <f>1-(($AN$101-$AP$93)/($AP$94-$AP$93))</f>
        <v>0.27272727272727271</v>
      </c>
      <c r="BX119">
        <f>1-(($AO$101-$AP$93)/($AP$94-$AP$93))</f>
        <v>0.36363636363636365</v>
      </c>
      <c r="BY119">
        <f>(($AQ$92-$AP$93)/($AP$94-$AP$93))</f>
        <v>0</v>
      </c>
      <c r="BZ119">
        <f>1-(($AN$101-$AQ$92)/($AQ$93-$AQ$92))</f>
        <v>0.27272727272727271</v>
      </c>
      <c r="CA119">
        <f>1-(($AO$101-$AQ$92)/($AQ$93-$AQ$92))</f>
        <v>0.36363636363636365</v>
      </c>
      <c r="CB119">
        <f>(($AP$93-$AQ$92)/($AQ$93-$AQ$92))</f>
        <v>0</v>
      </c>
    </row>
    <row r="120" spans="1:80" x14ac:dyDescent="0.25">
      <c r="A120">
        <v>119</v>
      </c>
      <c r="P120">
        <v>0</v>
      </c>
      <c r="Q120" t="str">
        <f t="shared" si="2"/>
        <v/>
      </c>
      <c r="R120">
        <v>4</v>
      </c>
      <c r="X120" t="s">
        <v>286</v>
      </c>
      <c r="Y120" t="s">
        <v>272</v>
      </c>
      <c r="AN120">
        <v>2477</v>
      </c>
      <c r="AO120">
        <v>2482</v>
      </c>
      <c r="AP120">
        <v>2693</v>
      </c>
      <c r="AT120">
        <f>(($AO$102-$AN$102)/($AN$103-$AN$102))</f>
        <v>4.1666666666666664E-2</v>
      </c>
      <c r="AU120">
        <f>(($AP$94-$AN$101)/($AN$102-$AN$101))</f>
        <v>0.27272727272727271</v>
      </c>
      <c r="AV120">
        <f>(($AQ$93-$AN$101)/($AN$102-$AN$101))</f>
        <v>0.27272727272727271</v>
      </c>
      <c r="AW120">
        <f>(($AN$101-$AO$101)/($AO$102-$AO$101))</f>
        <v>0.08</v>
      </c>
      <c r="AX120">
        <f>(($AP$94-$AO$101)/($AO$102-$AO$101))</f>
        <v>0.32</v>
      </c>
      <c r="AY120">
        <f>(($AQ$93-$AO$101)/($AO$102-$AO$101))</f>
        <v>0.32</v>
      </c>
      <c r="AZ120">
        <f>(($AN$102-$AP$94)/($AP$95-$AP$94))</f>
        <v>0.69565217391304346</v>
      </c>
      <c r="BA120">
        <f>(($AO$102-$AP$94)/($AP$95-$AP$94))</f>
        <v>0.73913043478260865</v>
      </c>
      <c r="BB120">
        <f>(($AQ$93-$AP$94)/($AP$95-$AP$94))</f>
        <v>0</v>
      </c>
      <c r="BC120">
        <f>(($AN$102-$AQ$93)/($AQ$94-$AQ$93))</f>
        <v>0.69565217391304346</v>
      </c>
      <c r="BD120">
        <f>(($AO$102-$AQ$93)/($AQ$94-$AQ$93))</f>
        <v>0.73913043478260865</v>
      </c>
      <c r="BE120">
        <f>(($AP$94-$AQ$93)/($AQ$94-$AQ$93))</f>
        <v>0</v>
      </c>
      <c r="BG120">
        <v>4</v>
      </c>
      <c r="BH120">
        <v>613</v>
      </c>
      <c r="BI120">
        <f>($BH$144-$BH$141)/200</f>
        <v>8.5000000000000006E-2</v>
      </c>
      <c r="BQ120">
        <f>(($AO$102-$AN$102)/($AN$103-$AN$102))</f>
        <v>4.1666666666666664E-2</v>
      </c>
      <c r="BR120">
        <f>(($AP$94-$AN$101)/($AN$102-$AN$101))</f>
        <v>0.27272727272727271</v>
      </c>
      <c r="BS120">
        <f>(($AQ$93-$AN$101)/($AN$102-$AN$101))</f>
        <v>0.27272727272727271</v>
      </c>
      <c r="BT120">
        <f>(($AN$101-$AO$101)/($AO$102-$AO$101))</f>
        <v>0.08</v>
      </c>
      <c r="BU120">
        <f>(($AP$94-$AO$101)/($AO$102-$AO$101))</f>
        <v>0.32</v>
      </c>
      <c r="BV120">
        <f>(($AQ$93-$AO$101)/($AO$102-$AO$101))</f>
        <v>0.32</v>
      </c>
      <c r="BW120">
        <f>1-(($AN$102-$AP$94)/($AP$95-$AP$94))</f>
        <v>0.30434782608695654</v>
      </c>
      <c r="BX120">
        <f>1-(($AO$102-$AP$94)/($AP$95-$AP$94))</f>
        <v>0.26086956521739135</v>
      </c>
      <c r="BY120">
        <f>(($AQ$93-$AP$94)/($AP$95-$AP$94))</f>
        <v>0</v>
      </c>
      <c r="BZ120">
        <f>1-(($AN$102-$AQ$93)/($AQ$94-$AQ$93))</f>
        <v>0.30434782608695654</v>
      </c>
      <c r="CA120">
        <f>1-(($AO$102-$AQ$93)/($AQ$94-$AQ$93))</f>
        <v>0.26086956521739135</v>
      </c>
      <c r="CB120">
        <f>(($AP$94-$AQ$93)/($AQ$94-$AQ$93))</f>
        <v>0</v>
      </c>
    </row>
    <row r="121" spans="1:80" x14ac:dyDescent="0.25">
      <c r="A121">
        <v>120</v>
      </c>
      <c r="P121">
        <v>0</v>
      </c>
      <c r="Q121" t="str">
        <f t="shared" si="2"/>
        <v/>
      </c>
      <c r="R121">
        <v>1</v>
      </c>
      <c r="X121" t="s">
        <v>286</v>
      </c>
      <c r="Y121" t="s">
        <v>269</v>
      </c>
      <c r="AN121">
        <v>2493</v>
      </c>
      <c r="AO121">
        <v>2510</v>
      </c>
      <c r="AT121">
        <f>(($AO$103-$AN$102)/($AN$103-$AN$102))</f>
        <v>0.91666666666666663</v>
      </c>
      <c r="AU121">
        <f>(($AP$95-$AN$102)/($AN$103-$AN$102))</f>
        <v>0.29166666666666669</v>
      </c>
      <c r="AV121">
        <f>(($AQ$94-$AN$102)/($AN$103-$AN$102))</f>
        <v>0.29166666666666669</v>
      </c>
      <c r="AW121">
        <f>(($AN$102-$AO$101)/($AO$102-$AO$101))</f>
        <v>0.96</v>
      </c>
      <c r="AX121">
        <f>(($AP$95-$AO$102)/($AO$103-$AO$102))</f>
        <v>0.2857142857142857</v>
      </c>
      <c r="AY121">
        <f>(($AQ$94-$AO$102)/($AO$103-$AO$102))</f>
        <v>0.2857142857142857</v>
      </c>
      <c r="AZ121">
        <f>(($AN$103-$AP$95)/($AP$96-$AP$95))</f>
        <v>0.77272727272727271</v>
      </c>
      <c r="BA121">
        <f>(($AO$103-$AP$95)/($AP$96-$AP$95))</f>
        <v>0.68181818181818177</v>
      </c>
      <c r="BB121">
        <f>(($AQ$94-$AP$95)/($AP$96-$AP$95))</f>
        <v>0</v>
      </c>
      <c r="BC121">
        <f>(($AN$103-$AQ$94)/($AQ$95-$AQ$94))</f>
        <v>0.77272727272727271</v>
      </c>
      <c r="BD121">
        <f>(($AO$103-$AQ$94)/($AQ$95-$AQ$94))</f>
        <v>0.68181818181818177</v>
      </c>
      <c r="BE121">
        <f>(($AP$95-$AQ$94)/($AQ$95-$AQ$94))</f>
        <v>0</v>
      </c>
      <c r="BG121">
        <v>1</v>
      </c>
      <c r="BH121">
        <v>625</v>
      </c>
      <c r="BI121">
        <f>($BH$145-$BH$142)/200</f>
        <v>0.105</v>
      </c>
      <c r="BQ121">
        <f>1-(($AO$103-$AN$102)/($AN$103-$AN$102))</f>
        <v>8.333333333333337E-2</v>
      </c>
      <c r="BR121">
        <f>(($AP$95-$AN$102)/($AN$103-$AN$102))</f>
        <v>0.29166666666666669</v>
      </c>
      <c r="BS121">
        <f>(($AQ$94-$AN$102)/($AN$103-$AN$102))</f>
        <v>0.29166666666666669</v>
      </c>
      <c r="BT121">
        <f>1-(($AN$102-$AO$101)/($AO$102-$AO$101))</f>
        <v>4.0000000000000036E-2</v>
      </c>
      <c r="BU121">
        <f>(($AP$95-$AO$102)/($AO$103-$AO$102))</f>
        <v>0.2857142857142857</v>
      </c>
      <c r="BV121">
        <f>(($AQ$94-$AO$102)/($AO$103-$AO$102))</f>
        <v>0.2857142857142857</v>
      </c>
      <c r="BW121">
        <f>1-(($AN$103-$AP$95)/($AP$96-$AP$95))</f>
        <v>0.22727272727272729</v>
      </c>
      <c r="BX121">
        <f>1-(($AO$103-$AP$95)/($AP$96-$AP$95))</f>
        <v>0.31818181818181823</v>
      </c>
      <c r="BY121">
        <f>(($AQ$94-$AP$95)/($AP$96-$AP$95))</f>
        <v>0</v>
      </c>
      <c r="BZ121">
        <f>1-(($AN$103-$AQ$94)/($AQ$95-$AQ$94))</f>
        <v>0.22727272727272729</v>
      </c>
      <c r="CA121">
        <f>1-(($AO$103-$AQ$94)/($AQ$95-$AQ$94))</f>
        <v>0.31818181818181823</v>
      </c>
      <c r="CB121">
        <f>(($AP$95-$AQ$94)/($AQ$95-$AQ$94))</f>
        <v>0</v>
      </c>
    </row>
    <row r="122" spans="1:80" x14ac:dyDescent="0.25">
      <c r="A122">
        <v>121</v>
      </c>
      <c r="B122">
        <v>95.055271000000005</v>
      </c>
      <c r="C122" s="3">
        <v>1</v>
      </c>
      <c r="P122">
        <v>1</v>
      </c>
      <c r="Q122" t="str">
        <f t="shared" si="2"/>
        <v>1</v>
      </c>
      <c r="R122">
        <v>2</v>
      </c>
      <c r="X122" t="s">
        <v>286</v>
      </c>
      <c r="Y122" t="s">
        <v>270</v>
      </c>
      <c r="AB122" t="s">
        <v>286</v>
      </c>
      <c r="AC122" t="str">
        <f>CONCATENATE($R122,$R123,$R124,$R125)</f>
        <v>2341</v>
      </c>
      <c r="AN122">
        <v>2520</v>
      </c>
      <c r="AO122">
        <v>2536</v>
      </c>
      <c r="AT122">
        <f>(($AO$104-$AN$103)/($AN$104-$AN$103))</f>
        <v>0.8571428571428571</v>
      </c>
      <c r="AU122">
        <f>(($AP$96-$AN$103)/($AN$104-$AN$103))</f>
        <v>0.23809523809523808</v>
      </c>
      <c r="AV122">
        <f>(($AQ$95-$AN$103)/($AN$104-$AN$103))</f>
        <v>0.23809523809523808</v>
      </c>
      <c r="AW122">
        <f>(($AN$103-$AO$103)/($AO$104-$AO$103))</f>
        <v>0.1</v>
      </c>
      <c r="AX122">
        <f>(($AP$96-$AO$103)/($AO$104-$AO$103))</f>
        <v>0.35</v>
      </c>
      <c r="AY122">
        <f>(($AQ$95-$AO$103)/($AO$104-$AO$103))</f>
        <v>0.35</v>
      </c>
      <c r="AZ122">
        <f>(($AN$104-$AP$96)/($AP$97-$AP$96))</f>
        <v>0.64</v>
      </c>
      <c r="BA122">
        <f>(($AO$104-$AP$96)/($AP$97-$AP$96))</f>
        <v>0.52</v>
      </c>
      <c r="BB122">
        <f>(($AQ$95-$AP$96)/($AP$97-$AP$96))</f>
        <v>0</v>
      </c>
      <c r="BC122">
        <f>(($AN$104-$AQ$95)/($AQ$96-$AQ$95))</f>
        <v>0.69565217391304346</v>
      </c>
      <c r="BD122">
        <f>(($AO$104-$AQ$95)/($AQ$96-$AQ$95))</f>
        <v>0.56521739130434778</v>
      </c>
      <c r="BE122">
        <f>(($AP$96-$AQ$95)/($AQ$96-$AQ$95))</f>
        <v>0</v>
      </c>
      <c r="BG122">
        <v>2</v>
      </c>
      <c r="BH122">
        <v>627</v>
      </c>
      <c r="BI122">
        <f>($BH$146-$BH$143)/200</f>
        <v>0.105</v>
      </c>
      <c r="BQ122">
        <f>1-(($AO$104-$AN$103)/($AN$104-$AN$103))</f>
        <v>0.1428571428571429</v>
      </c>
      <c r="BR122">
        <f>(($AP$96-$AN$103)/($AN$104-$AN$103))</f>
        <v>0.23809523809523808</v>
      </c>
      <c r="BS122">
        <f>(($AQ$95-$AN$103)/($AN$104-$AN$103))</f>
        <v>0.23809523809523808</v>
      </c>
      <c r="BT122">
        <f>(($AN$103-$AO$103)/($AO$104-$AO$103))</f>
        <v>0.1</v>
      </c>
      <c r="BU122">
        <f>(($AP$96-$AO$103)/($AO$104-$AO$103))</f>
        <v>0.35</v>
      </c>
      <c r="BV122">
        <f>(($AQ$95-$AO$103)/($AO$104-$AO$103))</f>
        <v>0.35</v>
      </c>
      <c r="BW122">
        <f>1-(($AN$104-$AP$96)/($AP$97-$AP$96))</f>
        <v>0.36</v>
      </c>
      <c r="BX122">
        <f>1-(($AO$104-$AP$96)/($AP$97-$AP$96))</f>
        <v>0.48</v>
      </c>
      <c r="BY122">
        <f>(($AQ$95-$AP$96)/($AP$97-$AP$96))</f>
        <v>0</v>
      </c>
      <c r="BZ122">
        <f>1-(($AN$104-$AQ$95)/($AQ$96-$AQ$95))</f>
        <v>0.30434782608695654</v>
      </c>
      <c r="CA122">
        <f>1-(($AO$104-$AQ$95)/($AQ$96-$AQ$95))</f>
        <v>0.43478260869565222</v>
      </c>
      <c r="CB122">
        <f>(($AP$96-$AQ$95)/($AQ$96-$AQ$95))</f>
        <v>0</v>
      </c>
    </row>
    <row r="123" spans="1:80" x14ac:dyDescent="0.25">
      <c r="A123">
        <v>122</v>
      </c>
      <c r="B123">
        <v>95.036314000000004</v>
      </c>
      <c r="C123" s="3">
        <v>1</v>
      </c>
      <c r="P123">
        <v>1</v>
      </c>
      <c r="Q123" t="str">
        <f t="shared" si="2"/>
        <v>1</v>
      </c>
      <c r="R123">
        <v>3</v>
      </c>
      <c r="X123" t="s">
        <v>286</v>
      </c>
      <c r="Y123" t="s">
        <v>271</v>
      </c>
      <c r="AN123">
        <v>2543</v>
      </c>
      <c r="AO123">
        <v>2562</v>
      </c>
      <c r="AT123">
        <f>(($AO$105-$AN$104)/($AN$105-$AN$104))</f>
        <v>0.89473684210526316</v>
      </c>
      <c r="AU123">
        <f>(($AP$97-$AN$104)/($AN$105-$AN$104))</f>
        <v>0.47368421052631576</v>
      </c>
      <c r="AV123">
        <f>(($AQ$96-$AN$104)/($AN$105-$AN$104))</f>
        <v>0.36842105263157893</v>
      </c>
      <c r="AW123">
        <f>(($AN$104-$AO$104)/($AO$105-$AO$104))</f>
        <v>0.15</v>
      </c>
      <c r="AX123">
        <f>(($AP$97-$AO$104)/($AO$105-$AO$104))</f>
        <v>0.6</v>
      </c>
      <c r="AY123">
        <f>(($AQ$96-$AO$104)/($AO$105-$AO$104))</f>
        <v>0.5</v>
      </c>
      <c r="AZ123">
        <f>(($AN$105-$AP$97)/($AP$98-$AP$97))</f>
        <v>0.47619047619047616</v>
      </c>
      <c r="BA123">
        <f>(($AO$105-$AP$97)/($AP$98-$AP$97))</f>
        <v>0.38095238095238093</v>
      </c>
      <c r="BB123">
        <f>(($AQ$96-$AP$96)/($AP$97-$AP$96))</f>
        <v>0.92</v>
      </c>
      <c r="BC123">
        <f>(($AN$105-$AQ$96)/($AQ$97-$AQ$96))</f>
        <v>0.5714285714285714</v>
      </c>
      <c r="BD123">
        <f>(($AO$105-$AQ$96)/($AQ$97-$AQ$96))</f>
        <v>0.47619047619047616</v>
      </c>
      <c r="BE123">
        <f>(($AP$97-$AQ$96)/($AQ$97-$AQ$96))</f>
        <v>9.5238095238095233E-2</v>
      </c>
      <c r="BG123">
        <v>3</v>
      </c>
      <c r="BH123">
        <v>635</v>
      </c>
      <c r="BI123">
        <f>($BH$147-$BH$144)/200</f>
        <v>0.06</v>
      </c>
      <c r="BQ123">
        <f>1-(($AO$105-$AN$104)/($AN$105-$AN$104))</f>
        <v>0.10526315789473684</v>
      </c>
      <c r="BR123">
        <f>(($AP$97-$AN$104)/($AN$105-$AN$104))</f>
        <v>0.47368421052631576</v>
      </c>
      <c r="BS123">
        <f>(($AQ$96-$AN$104)/($AN$105-$AN$104))</f>
        <v>0.36842105263157893</v>
      </c>
      <c r="BT123">
        <f>(($AN$104-$AO$104)/($AO$105-$AO$104))</f>
        <v>0.15</v>
      </c>
      <c r="BU123">
        <f>1-(($AP$97-$AO$104)/($AO$105-$AO$104))</f>
        <v>0.4</v>
      </c>
      <c r="BV123">
        <f>(($AQ$96-$AO$104)/($AO$105-$AO$104))</f>
        <v>0.5</v>
      </c>
      <c r="BW123">
        <f>(($AN$105-$AP$97)/($AP$98-$AP$97))</f>
        <v>0.47619047619047616</v>
      </c>
      <c r="BX123">
        <f>(($AO$105-$AP$97)/($AP$98-$AP$97))</f>
        <v>0.38095238095238093</v>
      </c>
      <c r="BY123">
        <f>1-(($AQ$96-$AP$96)/($AP$97-$AP$96))</f>
        <v>7.999999999999996E-2</v>
      </c>
      <c r="BZ123">
        <f>1-(($AN$105-$AQ$96)/($AQ$97-$AQ$96))</f>
        <v>0.4285714285714286</v>
      </c>
      <c r="CA123">
        <f>(($AO$105-$AQ$96)/($AQ$97-$AQ$96))</f>
        <v>0.47619047619047616</v>
      </c>
      <c r="CB123">
        <f>(($AP$97-$AQ$96)/($AQ$97-$AQ$96))</f>
        <v>9.5238095238095233E-2</v>
      </c>
    </row>
    <row r="124" spans="1:80" x14ac:dyDescent="0.25">
      <c r="A124">
        <v>123</v>
      </c>
      <c r="B124">
        <v>95.049802999999997</v>
      </c>
      <c r="C124" s="3">
        <v>1</v>
      </c>
      <c r="D124">
        <v>92.442757</v>
      </c>
      <c r="E124" s="2">
        <v>2</v>
      </c>
      <c r="P124">
        <v>2</v>
      </c>
      <c r="Q124" t="str">
        <f t="shared" si="2"/>
        <v>12</v>
      </c>
      <c r="R124">
        <v>4</v>
      </c>
      <c r="X124" t="s">
        <v>286</v>
      </c>
      <c r="Y124" t="s">
        <v>272</v>
      </c>
      <c r="AN124">
        <v>2567</v>
      </c>
      <c r="AO124">
        <v>2586</v>
      </c>
      <c r="AT124">
        <f>(($AO$106-$AN$105)/($AN$106-$AN$105))</f>
        <v>0.91666666666666663</v>
      </c>
      <c r="AU124">
        <f>(($AP$98-$AN$105)/($AN$106-$AN$105))</f>
        <v>0.45833333333333331</v>
      </c>
      <c r="AV124">
        <f>(($AQ$97-$AN$105)/($AN$106-$AN$105))</f>
        <v>0.375</v>
      </c>
      <c r="AW124">
        <f>(($AN$105-$AO$105)/($AO$106-$AO$105))</f>
        <v>8.3333333333333329E-2</v>
      </c>
      <c r="AX124">
        <f>(($AP$98-$AO$105)/($AO$106-$AO$105))</f>
        <v>0.54166666666666663</v>
      </c>
      <c r="AY124">
        <f>(($AQ$97-$AO$105)/($AO$106-$AO$105))</f>
        <v>0.45833333333333331</v>
      </c>
      <c r="BB124">
        <f>(($AQ$97-$AP$97)/($AP$98-$AP$97))</f>
        <v>0.90476190476190477</v>
      </c>
      <c r="BG124">
        <v>4</v>
      </c>
      <c r="BH124">
        <v>635</v>
      </c>
      <c r="BI124">
        <f>($BH$148-$BH$145)/200</f>
        <v>8.5000000000000006E-2</v>
      </c>
      <c r="BQ124">
        <f>1-(($AO$106-$AN$105)/($AN$106-$AN$105))</f>
        <v>8.333333333333337E-2</v>
      </c>
      <c r="BR124">
        <f>(($AP$98-$AN$105)/($AN$106-$AN$105))</f>
        <v>0.45833333333333331</v>
      </c>
      <c r="BS124">
        <f>(($AQ$97-$AN$105)/($AN$106-$AN$105))</f>
        <v>0.375</v>
      </c>
      <c r="BT124">
        <f>(($AN$105-$AO$105)/($AO$106-$AO$105))</f>
        <v>8.3333333333333329E-2</v>
      </c>
      <c r="BU124">
        <f>1-(($AP$98-$AO$105)/($AO$106-$AO$105))</f>
        <v>0.45833333333333337</v>
      </c>
      <c r="BV124">
        <f>(($AQ$97-$AO$105)/($AO$106-$AO$105))</f>
        <v>0.45833333333333331</v>
      </c>
      <c r="BY124">
        <f>1-(($AQ$97-$AP$97)/($AP$98-$AP$97))</f>
        <v>9.5238095238095233E-2</v>
      </c>
    </row>
    <row r="125" spans="1:80" x14ac:dyDescent="0.25">
      <c r="A125">
        <v>124</v>
      </c>
      <c r="B125">
        <v>95.042875000000009</v>
      </c>
      <c r="C125" s="3">
        <v>1</v>
      </c>
      <c r="D125">
        <v>92.422235000000001</v>
      </c>
      <c r="E125" s="2">
        <v>2</v>
      </c>
      <c r="P125">
        <v>2</v>
      </c>
      <c r="Q125" t="str">
        <f t="shared" si="2"/>
        <v>12</v>
      </c>
      <c r="R125">
        <v>1</v>
      </c>
      <c r="X125" t="s">
        <v>286</v>
      </c>
      <c r="Y125" t="s">
        <v>269</v>
      </c>
      <c r="AN125">
        <v>2591</v>
      </c>
      <c r="AO125">
        <v>2611</v>
      </c>
      <c r="BG125">
        <v>1</v>
      </c>
      <c r="BH125">
        <v>644</v>
      </c>
      <c r="BI125">
        <f>($BH$149-$BH$146)/200</f>
        <v>0.09</v>
      </c>
    </row>
    <row r="126" spans="1:80" x14ac:dyDescent="0.25">
      <c r="A126">
        <v>125</v>
      </c>
      <c r="B126">
        <v>95.025375000000011</v>
      </c>
      <c r="C126" s="3">
        <v>1</v>
      </c>
      <c r="D126">
        <v>92.486973000000006</v>
      </c>
      <c r="E126" s="2">
        <v>2</v>
      </c>
      <c r="P126">
        <v>2</v>
      </c>
      <c r="Q126" t="str">
        <f t="shared" si="2"/>
        <v>12</v>
      </c>
      <c r="R126">
        <v>2</v>
      </c>
      <c r="X126" t="s">
        <v>286</v>
      </c>
      <c r="Y126" t="s">
        <v>270</v>
      </c>
      <c r="AB126" t="s">
        <v>286</v>
      </c>
      <c r="AC126" t="str">
        <f>CONCATENATE($R126,$R127,$R128,$R129)</f>
        <v>2341</v>
      </c>
      <c r="AN126">
        <v>2615</v>
      </c>
      <c r="AO126">
        <v>2635</v>
      </c>
      <c r="BG126">
        <v>2</v>
      </c>
      <c r="BH126">
        <v>647</v>
      </c>
      <c r="BI126">
        <f>($BH$150-$BH$147)/200</f>
        <v>0.1</v>
      </c>
    </row>
    <row r="127" spans="1:80" x14ac:dyDescent="0.25">
      <c r="A127">
        <v>126</v>
      </c>
      <c r="B127">
        <v>95.055271000000005</v>
      </c>
      <c r="C127" s="3">
        <v>1</v>
      </c>
      <c r="D127">
        <v>92.425829000000007</v>
      </c>
      <c r="E127" s="2">
        <v>2</v>
      </c>
      <c r="P127">
        <v>2</v>
      </c>
      <c r="Q127" t="str">
        <f t="shared" si="2"/>
        <v>12</v>
      </c>
      <c r="R127">
        <v>3</v>
      </c>
      <c r="X127" t="s">
        <v>286</v>
      </c>
      <c r="Y127" t="s">
        <v>271</v>
      </c>
      <c r="AN127">
        <v>2639</v>
      </c>
      <c r="AO127">
        <v>2658</v>
      </c>
      <c r="AT127">
        <f>(($AO$108-$AN$107)/($AN$108-$AN$107))</f>
        <v>0.94117647058823528</v>
      </c>
      <c r="AU127">
        <f>(($AP$99-$AN$107)/($AN$108-$AN$107))</f>
        <v>0.35294117647058826</v>
      </c>
      <c r="AV127">
        <f>(($AQ$98-$AN$107)/($AN$108-$AN$107))</f>
        <v>0.35294117647058826</v>
      </c>
      <c r="AW127">
        <f>(($AN$107-$AO$107)/($AO$108-$AO$107))</f>
        <v>0.15789473684210525</v>
      </c>
      <c r="AX127">
        <f>(($AP$99-$AO$107)/($AO$108-$AO$107))</f>
        <v>0.47368421052631576</v>
      </c>
      <c r="AY127">
        <f>(($AQ$98-$AO$107)/($AO$108-$AO$107))</f>
        <v>0.47368421052631576</v>
      </c>
      <c r="AZ127">
        <f>(($AN$108-$AP$99)/($AP$100-$AP$99))</f>
        <v>0.57894736842105265</v>
      </c>
      <c r="BA127">
        <f>(($AO$108-$AP$99)/($AP$100-$AP$99))</f>
        <v>0.52631578947368418</v>
      </c>
      <c r="BB127">
        <f>(($AQ$98-$AP$99)/($AP$100-$AP$99))</f>
        <v>0</v>
      </c>
      <c r="BC127">
        <f>(($AN$108-$AQ$98)/($AQ$99-$AQ$98))</f>
        <v>0.57894736842105265</v>
      </c>
      <c r="BD127">
        <f>(($AO$108-$AQ$98)/($AQ$99-$AQ$98))</f>
        <v>0.52631578947368418</v>
      </c>
      <c r="BE127">
        <f>(($AP$99-$AQ$98)/($AQ$99-$AQ$98))</f>
        <v>0</v>
      </c>
      <c r="BG127">
        <v>3</v>
      </c>
      <c r="BH127">
        <v>653</v>
      </c>
      <c r="BI127">
        <f>($BH$151-$BH$148)/200</f>
        <v>0.04</v>
      </c>
      <c r="BQ127">
        <f>1-(($AO$108-$AN$107)/($AN$108-$AN$107))</f>
        <v>5.8823529411764719E-2</v>
      </c>
      <c r="BR127">
        <f>(($AP$99-$AN$107)/($AN$108-$AN$107))</f>
        <v>0.35294117647058826</v>
      </c>
      <c r="BS127">
        <f>(($AQ$98-$AN$107)/($AN$108-$AN$107))</f>
        <v>0.35294117647058826</v>
      </c>
      <c r="BT127">
        <f>(($AN$107-$AO$107)/($AO$108-$AO$107))</f>
        <v>0.15789473684210525</v>
      </c>
      <c r="BU127">
        <f>(($AP$99-$AO$107)/($AO$108-$AO$107))</f>
        <v>0.47368421052631576</v>
      </c>
      <c r="BV127">
        <f>(($AQ$98-$AO$107)/($AO$108-$AO$107))</f>
        <v>0.47368421052631576</v>
      </c>
      <c r="BW127">
        <f>1-(($AN$108-$AP$99)/($AP$100-$AP$99))</f>
        <v>0.42105263157894735</v>
      </c>
      <c r="BX127">
        <f>1-(($AO$108-$AP$99)/($AP$100-$AP$99))</f>
        <v>0.47368421052631582</v>
      </c>
      <c r="BY127">
        <f>(($AQ$98-$AP$99)/($AP$100-$AP$99))</f>
        <v>0</v>
      </c>
      <c r="BZ127">
        <f>1-(($AN$108-$AQ$98)/($AQ$99-$AQ$98))</f>
        <v>0.42105263157894735</v>
      </c>
      <c r="CA127">
        <f>1-(($AO$108-$AQ$98)/($AQ$99-$AQ$98))</f>
        <v>0.47368421052631582</v>
      </c>
      <c r="CB127">
        <f>(($AP$99-$AQ$98)/($AQ$99-$AQ$98))</f>
        <v>0</v>
      </c>
    </row>
    <row r="128" spans="1:80" x14ac:dyDescent="0.25">
      <c r="A128">
        <v>127</v>
      </c>
      <c r="D128">
        <v>92.39979000000001</v>
      </c>
      <c r="E128" s="2">
        <v>2</v>
      </c>
      <c r="P128">
        <v>1</v>
      </c>
      <c r="Q128" t="str">
        <f t="shared" si="2"/>
        <v>2</v>
      </c>
      <c r="R128">
        <v>4</v>
      </c>
      <c r="X128" t="s">
        <v>286</v>
      </c>
      <c r="Y128" t="s">
        <v>272</v>
      </c>
      <c r="AN128">
        <v>2660</v>
      </c>
      <c r="AO128">
        <v>2680</v>
      </c>
      <c r="AT128">
        <f>(($AO$109-$AN$108)/($AN$109-$AN$108))</f>
        <v>0.91304347826086951</v>
      </c>
      <c r="AU128">
        <f>(($AP$100-$AN$108)/($AN$109-$AN$108))</f>
        <v>0.34782608695652173</v>
      </c>
      <c r="AV128">
        <f>(($AQ$99-$AN$108)/($AN$109-$AN$108))</f>
        <v>0.34782608695652173</v>
      </c>
      <c r="AW128">
        <f>(($AN$108-$AO$108)/($AO$109-$AO$108))</f>
        <v>4.5454545454545456E-2</v>
      </c>
      <c r="AX128">
        <f>(($AP$100-$AO$108)/($AO$109-$AO$108))</f>
        <v>0.40909090909090912</v>
      </c>
      <c r="AY128">
        <f>(($AQ$99-$AO$108)/($AO$109-$AO$108))</f>
        <v>0.40909090909090912</v>
      </c>
      <c r="AZ128">
        <f>(($AN$109-$AP$100)/($AP$101-$AP$100))</f>
        <v>0.625</v>
      </c>
      <c r="BA128">
        <f>(($AO$109-$AP$100)/($AP$101-$AP$100))</f>
        <v>0.54166666666666663</v>
      </c>
      <c r="BB128">
        <f>(($AQ$99-$AP$100)/($AP$101-$AP$100))</f>
        <v>0</v>
      </c>
      <c r="BC128">
        <f>(($AN$109-$AQ$99)/($AQ$100-$AQ$99))</f>
        <v>0.625</v>
      </c>
      <c r="BD128">
        <f>(($AO$109-$AQ$99)/($AQ$100-$AQ$99))</f>
        <v>0.54166666666666663</v>
      </c>
      <c r="BE128">
        <f>(($AP$100-$AQ$99)/($AQ$100-$AQ$99))</f>
        <v>0</v>
      </c>
      <c r="BG128">
        <v>4</v>
      </c>
      <c r="BH128">
        <v>653</v>
      </c>
      <c r="BI128">
        <f>($BH$152-$BH$149)/200</f>
        <v>0.08</v>
      </c>
      <c r="BQ128">
        <f>1-(($AO$109-$AN$108)/($AN$109-$AN$108))</f>
        <v>8.6956521739130488E-2</v>
      </c>
      <c r="BR128">
        <f>(($AP$100-$AN$108)/($AN$109-$AN$108))</f>
        <v>0.34782608695652173</v>
      </c>
      <c r="BS128">
        <f>(($AQ$99-$AN$108)/($AN$109-$AN$108))</f>
        <v>0.34782608695652173</v>
      </c>
      <c r="BT128">
        <f>(($AN$108-$AO$108)/($AO$109-$AO$108))</f>
        <v>4.5454545454545456E-2</v>
      </c>
      <c r="BU128">
        <f>(($AP$100-$AO$108)/($AO$109-$AO$108))</f>
        <v>0.40909090909090912</v>
      </c>
      <c r="BV128">
        <f>(($AQ$99-$AO$108)/($AO$109-$AO$108))</f>
        <v>0.40909090909090912</v>
      </c>
      <c r="BW128">
        <f>1-(($AN$109-$AP$100)/($AP$101-$AP$100))</f>
        <v>0.375</v>
      </c>
      <c r="BX128">
        <f>1-(($AO$109-$AP$100)/($AP$101-$AP$100))</f>
        <v>0.45833333333333337</v>
      </c>
      <c r="BY128">
        <f>(($AQ$99-$AP$100)/($AP$101-$AP$100))</f>
        <v>0</v>
      </c>
      <c r="BZ128">
        <f>1-(($AN$109-$AQ$99)/($AQ$100-$AQ$99))</f>
        <v>0.375</v>
      </c>
      <c r="CA128">
        <f>1-(($AO$109-$AQ$99)/($AQ$100-$AQ$99))</f>
        <v>0.45833333333333337</v>
      </c>
      <c r="CB128">
        <f>(($AP$100-$AQ$99)/($AQ$100-$AQ$99))</f>
        <v>0</v>
      </c>
    </row>
    <row r="129" spans="1:80" x14ac:dyDescent="0.25">
      <c r="A129">
        <v>128</v>
      </c>
      <c r="D129">
        <v>92.442757</v>
      </c>
      <c r="E129" s="2">
        <v>2</v>
      </c>
      <c r="P129">
        <v>1</v>
      </c>
      <c r="Q129" t="str">
        <f t="shared" si="2"/>
        <v>2</v>
      </c>
      <c r="R129">
        <v>1</v>
      </c>
      <c r="X129" t="s">
        <v>286</v>
      </c>
      <c r="Y129" t="s">
        <v>269</v>
      </c>
      <c r="AN129">
        <v>2684</v>
      </c>
      <c r="AT129">
        <f>(($AO$110-$AN$109)/($AN$110-$AN$109))</f>
        <v>0.92307692307692313</v>
      </c>
      <c r="AU129">
        <f>(($AP$101-$AN$109)/($AN$110-$AN$109))</f>
        <v>0.34615384615384615</v>
      </c>
      <c r="AV129">
        <f>(($AQ$100-$AN$109)/($AN$110-$AN$109))</f>
        <v>0.34615384615384615</v>
      </c>
      <c r="AW129">
        <f>(($AN$109-$AO$109)/($AO$110-$AO$109))</f>
        <v>7.6923076923076927E-2</v>
      </c>
      <c r="AX129">
        <f>(($AP$101-$AO$109)/($AO$110-$AO$109))</f>
        <v>0.42307692307692307</v>
      </c>
      <c r="AY129">
        <f>(($AQ$100-$AO$109)/($AO$110-$AO$109))</f>
        <v>0.42307692307692307</v>
      </c>
      <c r="AZ129">
        <f>(($AN$110-$AP$101)/($AP$102-$AP$101))</f>
        <v>0.70833333333333337</v>
      </c>
      <c r="BA129">
        <f>(($AO$110-$AP$101)/($AP$102-$AP$101))</f>
        <v>0.625</v>
      </c>
      <c r="BB129">
        <f>(($AQ$100-$AP$101)/($AP$102-$AP$101))</f>
        <v>0</v>
      </c>
      <c r="BC129">
        <f>(($AN$110-$AQ$100)/($AQ$101-$AQ$100))</f>
        <v>0.70833333333333337</v>
      </c>
      <c r="BD129">
        <f>(($AO$110-$AQ$100)/($AQ$101-$AQ$100))</f>
        <v>0.625</v>
      </c>
      <c r="BE129">
        <f>(($AP$101-$AQ$100)/($AQ$101-$AQ$100))</f>
        <v>0</v>
      </c>
      <c r="BG129">
        <v>1</v>
      </c>
      <c r="BH129">
        <v>667</v>
      </c>
      <c r="BI129">
        <f>($BH$153-$BH$150)/200</f>
        <v>0.08</v>
      </c>
      <c r="BQ129">
        <f>1-(($AO$110-$AN$109)/($AN$110-$AN$109))</f>
        <v>7.6923076923076872E-2</v>
      </c>
      <c r="BR129">
        <f>(($AP$101-$AN$109)/($AN$110-$AN$109))</f>
        <v>0.34615384615384615</v>
      </c>
      <c r="BS129">
        <f>(($AQ$100-$AN$109)/($AN$110-$AN$109))</f>
        <v>0.34615384615384615</v>
      </c>
      <c r="BT129">
        <f>(($AN$109-$AO$109)/($AO$110-$AO$109))</f>
        <v>7.6923076923076927E-2</v>
      </c>
      <c r="BU129">
        <f>(($AP$101-$AO$109)/($AO$110-$AO$109))</f>
        <v>0.42307692307692307</v>
      </c>
      <c r="BV129">
        <f>(($AQ$100-$AO$109)/($AO$110-$AO$109))</f>
        <v>0.42307692307692307</v>
      </c>
      <c r="BW129">
        <f>1-(($AN$110-$AP$101)/($AP$102-$AP$101))</f>
        <v>0.29166666666666663</v>
      </c>
      <c r="BX129">
        <f>1-(($AO$110-$AP$101)/($AP$102-$AP$101))</f>
        <v>0.375</v>
      </c>
      <c r="BY129">
        <f>(($AQ$100-$AP$101)/($AP$102-$AP$101))</f>
        <v>0</v>
      </c>
      <c r="BZ129">
        <f>1-(($AN$110-$AQ$100)/($AQ$101-$AQ$100))</f>
        <v>0.29166666666666663</v>
      </c>
      <c r="CA129">
        <f>1-(($AO$110-$AQ$100)/($AQ$101-$AQ$100))</f>
        <v>0.375</v>
      </c>
      <c r="CB129">
        <f>(($AP$101-$AQ$100)/($AQ$101-$AQ$100))</f>
        <v>0</v>
      </c>
    </row>
    <row r="130" spans="1:80" x14ac:dyDescent="0.25">
      <c r="A130">
        <v>129</v>
      </c>
      <c r="P130">
        <v>0</v>
      </c>
      <c r="Q130" t="str">
        <f t="shared" ref="Q130:Q193" si="3">CONCATENATE(C130,E130,G130,I130)</f>
        <v/>
      </c>
      <c r="R130">
        <v>2</v>
      </c>
      <c r="X130" t="s">
        <v>286</v>
      </c>
      <c r="Y130" t="s">
        <v>270</v>
      </c>
      <c r="AB130" t="s">
        <v>287</v>
      </c>
      <c r="AC130" t="str">
        <f>CONCATENATE($R130,$R131,$R132,$R133)</f>
        <v>2431</v>
      </c>
      <c r="AT130">
        <f>(($AO$111-$AN$110)/($AN$111-$AN$110))</f>
        <v>0.83333333333333337</v>
      </c>
      <c r="AU130">
        <f>(($AP$102-$AN$110)/($AN$111-$AN$110))</f>
        <v>0.29166666666666669</v>
      </c>
      <c r="AV130">
        <f>(($AQ$101-$AN$110)/($AN$111-$AN$110))</f>
        <v>0.29166666666666669</v>
      </c>
      <c r="AW130">
        <f>(($AN$110-$AO$110)/($AO$111-$AO$110))</f>
        <v>9.0909090909090912E-2</v>
      </c>
      <c r="AX130">
        <f>(($AP$102-$AO$110)/($AO$111-$AO$110))</f>
        <v>0.40909090909090912</v>
      </c>
      <c r="AY130">
        <f>(($AQ$101-$AO$110)/($AO$111-$AO$110))</f>
        <v>0.40909090909090912</v>
      </c>
      <c r="AZ130">
        <f>(($AN$111-$AP$102)/($AP$103-$AP$102))</f>
        <v>0.73913043478260865</v>
      </c>
      <c r="BA130">
        <f>(($AO$111-$AP$102)/($AP$103-$AP$102))</f>
        <v>0.56521739130434778</v>
      </c>
      <c r="BB130">
        <f>(($AQ$101-$AP$102)/($AP$103-$AP$102))</f>
        <v>0</v>
      </c>
      <c r="BC130">
        <f>(($AN$111-$AQ$101)/($AQ$102-$AQ$101))</f>
        <v>0.73913043478260865</v>
      </c>
      <c r="BD130">
        <f>(($AO$111-$AQ$101)/($AQ$102-$AQ$101))</f>
        <v>0.56521739130434778</v>
      </c>
      <c r="BE130">
        <f>(($AP$102-$AQ$101)/($AQ$102-$AQ$101))</f>
        <v>0</v>
      </c>
      <c r="BG130">
        <v>2</v>
      </c>
      <c r="BH130">
        <v>669</v>
      </c>
      <c r="BI130">
        <f>($BH$154-$BH$151)/200</f>
        <v>9.5000000000000001E-2</v>
      </c>
      <c r="BQ130">
        <f>1-(($AO$111-$AN$110)/($AN$111-$AN$110))</f>
        <v>0.16666666666666663</v>
      </c>
      <c r="BR130">
        <f>(($AP$102-$AN$110)/($AN$111-$AN$110))</f>
        <v>0.29166666666666669</v>
      </c>
      <c r="BS130">
        <f>(($AQ$101-$AN$110)/($AN$111-$AN$110))</f>
        <v>0.29166666666666669</v>
      </c>
      <c r="BT130">
        <f>(($AN$110-$AO$110)/($AO$111-$AO$110))</f>
        <v>9.0909090909090912E-2</v>
      </c>
      <c r="BU130">
        <f>(($AP$102-$AO$110)/($AO$111-$AO$110))</f>
        <v>0.40909090909090912</v>
      </c>
      <c r="BV130">
        <f>(($AQ$101-$AO$110)/($AO$111-$AO$110))</f>
        <v>0.40909090909090912</v>
      </c>
      <c r="BW130">
        <f>1-(($AN$111-$AP$102)/($AP$103-$AP$102))</f>
        <v>0.26086956521739135</v>
      </c>
      <c r="BX130">
        <f>1-(($AO$111-$AP$102)/($AP$103-$AP$102))</f>
        <v>0.43478260869565222</v>
      </c>
      <c r="BY130">
        <f>(($AQ$101-$AP$102)/($AP$103-$AP$102))</f>
        <v>0</v>
      </c>
      <c r="BZ130">
        <f>1-(($AN$111-$AQ$101)/($AQ$102-$AQ$101))</f>
        <v>0.26086956521739135</v>
      </c>
      <c r="CA130">
        <f>1-(($AO$111-$AQ$101)/($AQ$102-$AQ$101))</f>
        <v>0.43478260869565222</v>
      </c>
      <c r="CB130">
        <f>(($AP$102-$AQ$101)/($AQ$102-$AQ$101))</f>
        <v>0</v>
      </c>
    </row>
    <row r="131" spans="1:80" x14ac:dyDescent="0.25">
      <c r="A131">
        <v>130</v>
      </c>
      <c r="F131">
        <v>91.17105500000001</v>
      </c>
      <c r="G131" s="5">
        <v>3</v>
      </c>
      <c r="H131">
        <v>90.935078000000004</v>
      </c>
      <c r="I131" s="4">
        <v>4</v>
      </c>
      <c r="P131">
        <v>2</v>
      </c>
      <c r="Q131" t="str">
        <f t="shared" si="3"/>
        <v>34</v>
      </c>
      <c r="R131">
        <v>4</v>
      </c>
      <c r="X131" t="s">
        <v>286</v>
      </c>
      <c r="Y131" t="s">
        <v>271</v>
      </c>
      <c r="AT131">
        <f>(($AO$112-$AN$111)/($AN$112-$AN$111))</f>
        <v>0.80952380952380953</v>
      </c>
      <c r="AU131">
        <f>(($AP$103-$AN$111)/($AN$112-$AN$111))</f>
        <v>0.2857142857142857</v>
      </c>
      <c r="AV131">
        <f>(($AQ$102-$AN$111)/($AN$112-$AN$111))</f>
        <v>0.2857142857142857</v>
      </c>
      <c r="AW131">
        <f>(($AN$111-$AO$111)/($AO$112-$AO$111))</f>
        <v>0.19047619047619047</v>
      </c>
      <c r="AX131">
        <f>(($AP$103-$AO$111)/($AO$112-$AO$111))</f>
        <v>0.47619047619047616</v>
      </c>
      <c r="AY131">
        <f>(($AQ$102-$AO$111)/($AO$112-$AO$111))</f>
        <v>0.47619047619047616</v>
      </c>
      <c r="AZ131">
        <f>(($AN$112-$AP$103)/($AP$104-$AP$103))</f>
        <v>0.6</v>
      </c>
      <c r="BA131">
        <f>(($AO$112-$AP$103)/($AP$104-$AP$103))</f>
        <v>0.44</v>
      </c>
      <c r="BB131">
        <f>(($AQ$102-$AP$103)/($AP$104-$AP$103))</f>
        <v>0</v>
      </c>
      <c r="BC131">
        <f>(($AN$112-$AQ$102)/($AQ$103-$AQ$102))</f>
        <v>0.625</v>
      </c>
      <c r="BD131">
        <f>(($AO$112-$AQ$102)/($AQ$103-$AQ$102))</f>
        <v>0.45833333333333331</v>
      </c>
      <c r="BE131">
        <f>(($AP$103-$AQ$102)/($AQ$103-$AQ$102))</f>
        <v>0</v>
      </c>
      <c r="BG131">
        <v>4</v>
      </c>
      <c r="BH131">
        <v>675</v>
      </c>
      <c r="BI131">
        <f>($BH$155-$BH$152)/200</f>
        <v>0.04</v>
      </c>
      <c r="BQ131">
        <f>1-(($AO$112-$AN$111)/($AN$112-$AN$111))</f>
        <v>0.19047619047619047</v>
      </c>
      <c r="BR131">
        <f>(($AP$103-$AN$111)/($AN$112-$AN$111))</f>
        <v>0.2857142857142857</v>
      </c>
      <c r="BS131">
        <f>(($AQ$102-$AN$111)/($AN$112-$AN$111))</f>
        <v>0.2857142857142857</v>
      </c>
      <c r="BT131">
        <f>(($AN$111-$AO$111)/($AO$112-$AO$111))</f>
        <v>0.19047619047619047</v>
      </c>
      <c r="BU131">
        <f>(($AP$103-$AO$111)/($AO$112-$AO$111))</f>
        <v>0.47619047619047616</v>
      </c>
      <c r="BV131">
        <f>(($AQ$102-$AO$111)/($AO$112-$AO$111))</f>
        <v>0.47619047619047616</v>
      </c>
      <c r="BW131">
        <f>1-(($AN$112-$AP$103)/($AP$104-$AP$103))</f>
        <v>0.4</v>
      </c>
      <c r="BX131">
        <f>(($AO$112-$AP$103)/($AP$104-$AP$103))</f>
        <v>0.44</v>
      </c>
      <c r="BY131">
        <f>(($AQ$102-$AP$103)/($AP$104-$AP$103))</f>
        <v>0</v>
      </c>
      <c r="BZ131">
        <f>1-(($AN$112-$AQ$102)/($AQ$103-$AQ$102))</f>
        <v>0.375</v>
      </c>
      <c r="CA131">
        <f>(($AO$112-$AQ$102)/($AQ$103-$AQ$102))</f>
        <v>0.45833333333333331</v>
      </c>
      <c r="CB131">
        <f>(($AP$103-$AQ$102)/($AQ$103-$AQ$102))</f>
        <v>0</v>
      </c>
    </row>
    <row r="132" spans="1:80" x14ac:dyDescent="0.25">
      <c r="A132">
        <v>131</v>
      </c>
      <c r="F132">
        <v>91.067987000000002</v>
      </c>
      <c r="G132" s="5">
        <v>3</v>
      </c>
      <c r="H132">
        <v>90.936537000000001</v>
      </c>
      <c r="I132" s="4">
        <v>4</v>
      </c>
      <c r="P132">
        <v>2</v>
      </c>
      <c r="Q132" t="str">
        <f t="shared" si="3"/>
        <v>34</v>
      </c>
      <c r="R132">
        <v>3</v>
      </c>
      <c r="X132" t="s">
        <v>286</v>
      </c>
      <c r="Y132" t="s">
        <v>272</v>
      </c>
      <c r="AT132">
        <f>(($AO$113-$AN$112)/($AN$113-$AN$112))</f>
        <v>0.76190476190476186</v>
      </c>
      <c r="AU132">
        <f>(($AP$104-$AN$112)/($AN$113-$AN$112))</f>
        <v>0.47619047619047616</v>
      </c>
      <c r="AV132">
        <f>(($AQ$103-$AN$112)/($AN$113-$AN$112))</f>
        <v>0.42857142857142855</v>
      </c>
      <c r="AW132">
        <f>(($AN$112-$AO$112)/($AO$113-$AO$112))</f>
        <v>0.2</v>
      </c>
      <c r="AX132">
        <f>(($AP$104-$AO$112)/($AO$113-$AO$112))</f>
        <v>0.7</v>
      </c>
      <c r="AY132">
        <f>(($AQ$103-$AO$112)/($AO$113-$AO$112))</f>
        <v>0.65</v>
      </c>
      <c r="BB132">
        <f>(($AQ$103-$AP$103)/($AP$104-$AP$103))</f>
        <v>0.96</v>
      </c>
      <c r="BG132">
        <v>3</v>
      </c>
      <c r="BH132">
        <v>676</v>
      </c>
      <c r="BI132">
        <f>($BH$156-$BH$153)/200</f>
        <v>8.5000000000000006E-2</v>
      </c>
      <c r="BQ132">
        <f>1-(($AO$113-$AN$112)/($AN$113-$AN$112))</f>
        <v>0.23809523809523814</v>
      </c>
      <c r="BR132">
        <f>(($AP$104-$AN$112)/($AN$113-$AN$112))</f>
        <v>0.47619047619047616</v>
      </c>
      <c r="BS132">
        <f>(($AQ$103-$AN$112)/($AN$113-$AN$112))</f>
        <v>0.42857142857142855</v>
      </c>
      <c r="BT132">
        <f>(($AN$112-$AO$112)/($AO$113-$AO$112))</f>
        <v>0.2</v>
      </c>
      <c r="BU132">
        <f>1-(($AP$104-$AO$112)/($AO$113-$AO$112))</f>
        <v>0.30000000000000004</v>
      </c>
      <c r="BV132">
        <f>1-(($AQ$103-$AO$112)/($AO$113-$AO$112))</f>
        <v>0.35</v>
      </c>
      <c r="BY132">
        <f>1-(($AQ$103-$AP$103)/($AP$104-$AP$103))</f>
        <v>4.0000000000000036E-2</v>
      </c>
    </row>
    <row r="133" spans="1:80" x14ac:dyDescent="0.25">
      <c r="A133">
        <v>132</v>
      </c>
      <c r="F133">
        <v>91.139442000000003</v>
      </c>
      <c r="G133" s="5">
        <v>3</v>
      </c>
      <c r="H133">
        <v>90.957005000000009</v>
      </c>
      <c r="I133" s="4">
        <v>4</v>
      </c>
      <c r="P133">
        <v>2</v>
      </c>
      <c r="Q133" t="str">
        <f t="shared" si="3"/>
        <v>34</v>
      </c>
      <c r="R133">
        <v>1</v>
      </c>
      <c r="X133" t="s">
        <v>286</v>
      </c>
      <c r="Y133" t="s">
        <v>269</v>
      </c>
      <c r="BG133">
        <v>1</v>
      </c>
      <c r="BH133">
        <v>686</v>
      </c>
      <c r="BI133">
        <f>($BH$157-$BH$154)/200</f>
        <v>7.0000000000000007E-2</v>
      </c>
    </row>
    <row r="134" spans="1:80" x14ac:dyDescent="0.25">
      <c r="A134">
        <v>133</v>
      </c>
      <c r="F134">
        <v>91.161314000000004</v>
      </c>
      <c r="G134" s="5">
        <v>3</v>
      </c>
      <c r="H134">
        <v>90.970701000000005</v>
      </c>
      <c r="I134" s="4">
        <v>4</v>
      </c>
      <c r="P134">
        <v>2</v>
      </c>
      <c r="Q134" t="str">
        <f t="shared" si="3"/>
        <v>34</v>
      </c>
      <c r="R134">
        <v>2</v>
      </c>
      <c r="X134" t="s">
        <v>284</v>
      </c>
      <c r="Y134" t="s">
        <v>273</v>
      </c>
      <c r="AB134" t="s">
        <v>286</v>
      </c>
      <c r="AC134" t="str">
        <f>CONCATENATE($R134,$R135,$R136,$R137)</f>
        <v>2341</v>
      </c>
      <c r="BG134">
        <v>2</v>
      </c>
      <c r="BH134">
        <v>688</v>
      </c>
      <c r="BI134">
        <f>($BH$158-$BH$155)/200</f>
        <v>9.5000000000000001E-2</v>
      </c>
      <c r="BQ134">
        <f>1-(($AO$115-$AN$114)/($AN$115-$AN$114))</f>
        <v>4.5454545454545414E-2</v>
      </c>
      <c r="BR134">
        <f>(($AP$105-$AN$114)/($AN$115-$AN$114))</f>
        <v>0.31818181818181818</v>
      </c>
      <c r="BS134">
        <f>(($AQ$104-$AN$114)/($AN$115-$AN$114))</f>
        <v>0.36363636363636365</v>
      </c>
      <c r="BT134">
        <f>(($AN$114-$AO$114)/($AO$115-$AO$114))</f>
        <v>0.125</v>
      </c>
      <c r="BU134">
        <f>(($AP$105-$AO$114)/($AO$115-$AO$114))</f>
        <v>0.41666666666666669</v>
      </c>
      <c r="BV134">
        <f>(($AQ$104-$AO$114)/($AO$115-$AO$114))</f>
        <v>0.45833333333333331</v>
      </c>
      <c r="BW134">
        <f>1-(($AN$115-$AP$105)/($AP$106-$AP$105))</f>
        <v>0.31818181818181823</v>
      </c>
      <c r="BX134">
        <f>1-(($AO$115-$AP$105)/($AP$106-$AP$105))</f>
        <v>0.36363636363636365</v>
      </c>
      <c r="BY134">
        <f>(($AQ$104-$AP$105)/($AP$106-$AP$105))</f>
        <v>4.5454545454545456E-2</v>
      </c>
      <c r="BZ134">
        <f>1-(($AN$115-$AQ$104)/($AQ$105-$AQ$104))</f>
        <v>0.33333333333333337</v>
      </c>
      <c r="CA134">
        <f>1-(($AO$115-$AQ$104)/($AQ$105-$AQ$104))</f>
        <v>0.38095238095238093</v>
      </c>
      <c r="CB134">
        <f>(($AP$106-$AQ$105)/($AQ$106-$AQ$105))</f>
        <v>0</v>
      </c>
    </row>
    <row r="135" spans="1:80" x14ac:dyDescent="0.25">
      <c r="A135">
        <v>134</v>
      </c>
      <c r="F135">
        <v>91.138035000000002</v>
      </c>
      <c r="G135" s="5">
        <v>3</v>
      </c>
      <c r="H135">
        <v>90.97986800000001</v>
      </c>
      <c r="I135" s="4">
        <v>4</v>
      </c>
      <c r="P135">
        <v>2</v>
      </c>
      <c r="Q135" t="str">
        <f t="shared" si="3"/>
        <v>34</v>
      </c>
      <c r="R135">
        <v>3</v>
      </c>
      <c r="X135" t="s">
        <v>287</v>
      </c>
      <c r="Y135" t="s">
        <v>274</v>
      </c>
      <c r="AT135">
        <f>(($AO$115-$AN$114)/($AN$115-$AN$114))</f>
        <v>0.95454545454545459</v>
      </c>
      <c r="AU135">
        <f>(($AP$105-$AN$114)/($AN$115-$AN$114))</f>
        <v>0.31818181818181818</v>
      </c>
      <c r="AV135">
        <f>(($AQ$104-$AN$114)/($AN$115-$AN$114))</f>
        <v>0.36363636363636365</v>
      </c>
      <c r="AW135">
        <f>(($AN$114-$AO$114)/($AO$115-$AO$114))</f>
        <v>0.125</v>
      </c>
      <c r="AX135">
        <f>(($AP$105-$AO$114)/($AO$115-$AO$114))</f>
        <v>0.41666666666666669</v>
      </c>
      <c r="AY135">
        <f>(($AQ$104-$AO$114)/($AO$115-$AO$114))</f>
        <v>0.45833333333333331</v>
      </c>
      <c r="AZ135">
        <f>(($AN$115-$AP$105)/($AP$106-$AP$105))</f>
        <v>0.68181818181818177</v>
      </c>
      <c r="BA135">
        <f>(($AO$115-$AP$105)/($AP$106-$AP$105))</f>
        <v>0.63636363636363635</v>
      </c>
      <c r="BB135">
        <f>(($AQ$104-$AP$105)/($AP$106-$AP$105))</f>
        <v>4.5454545454545456E-2</v>
      </c>
      <c r="BC135">
        <f>(($AN$115-$AQ$104)/($AQ$105-$AQ$104))</f>
        <v>0.66666666666666663</v>
      </c>
      <c r="BD135">
        <f>(($AO$115-$AQ$104)/($AQ$105-$AQ$104))</f>
        <v>0.61904761904761907</v>
      </c>
      <c r="BE135">
        <f>(($AP$106-$AQ$105)/($AQ$106-$AQ$105))</f>
        <v>0</v>
      </c>
      <c r="BG135">
        <v>3</v>
      </c>
      <c r="BH135">
        <v>695</v>
      </c>
      <c r="BI135">
        <f>($BH$159-$BH$156)/200</f>
        <v>0.04</v>
      </c>
      <c r="BQ135">
        <f>1-(($AO$116-$AN$115)/($AN$116-$AN$115))</f>
        <v>9.5238095238095233E-2</v>
      </c>
      <c r="BR135">
        <f>(($AP$106-$AN$115)/($AN$116-$AN$115))</f>
        <v>0.33333333333333331</v>
      </c>
      <c r="BS135">
        <f>(($AQ$105-$AN$115)/($AN$116-$AN$115))</f>
        <v>0.33333333333333331</v>
      </c>
      <c r="BT135">
        <f>(($AN$115-$AO$115)/($AO$116-$AO$115))</f>
        <v>0.05</v>
      </c>
      <c r="BU135">
        <f>(($AP$106-$AO$115)/($AO$116-$AO$115))</f>
        <v>0.4</v>
      </c>
      <c r="BV135">
        <f>(($AQ$105-$AO$115)/($AO$116-$AO$115))</f>
        <v>0.4</v>
      </c>
      <c r="BW135">
        <f>1-(($AN$116-$AP$106)/($AP$107-$AP$106))</f>
        <v>0.30000000000000004</v>
      </c>
      <c r="BX135">
        <f>1-(($AO$116-$AP$106)/($AP$107-$AP$106))</f>
        <v>0.4</v>
      </c>
      <c r="BY135">
        <f>(($AQ$105-$AP$106)/($AP$107-$AP$106))</f>
        <v>0</v>
      </c>
      <c r="BZ135">
        <f>1-(($AN$116-$AQ$105)/($AQ$106-$AQ$105))</f>
        <v>0.30000000000000004</v>
      </c>
      <c r="CA135">
        <f>1-(($AO$116-$AQ$105)/($AQ$106-$AQ$105))</f>
        <v>0.4</v>
      </c>
      <c r="CB135">
        <f>(($AP$107-$AQ$106)/($AQ$107-$AQ$106))</f>
        <v>0</v>
      </c>
    </row>
    <row r="136" spans="1:80" x14ac:dyDescent="0.25">
      <c r="A136">
        <v>135</v>
      </c>
      <c r="F136">
        <v>91.17105500000001</v>
      </c>
      <c r="G136" s="5">
        <v>3</v>
      </c>
      <c r="H136">
        <v>90.935078000000004</v>
      </c>
      <c r="I136" s="4">
        <v>4</v>
      </c>
      <c r="P136">
        <v>2</v>
      </c>
      <c r="Q136" t="str">
        <f t="shared" si="3"/>
        <v>34</v>
      </c>
      <c r="R136">
        <v>4</v>
      </c>
      <c r="X136" t="s">
        <v>287</v>
      </c>
      <c r="Y136" t="s">
        <v>275</v>
      </c>
      <c r="AT136">
        <f>(($AO$116-$AN$115)/($AN$116-$AN$115))</f>
        <v>0.90476190476190477</v>
      </c>
      <c r="AU136">
        <f>(($AP$106-$AN$115)/($AN$116-$AN$115))</f>
        <v>0.33333333333333331</v>
      </c>
      <c r="AV136">
        <f>(($AQ$105-$AN$115)/($AN$116-$AN$115))</f>
        <v>0.33333333333333331</v>
      </c>
      <c r="AW136">
        <f>(($AN$115-$AO$115)/($AO$116-$AO$115))</f>
        <v>0.05</v>
      </c>
      <c r="AX136">
        <f>(($AP$106-$AO$115)/($AO$116-$AO$115))</f>
        <v>0.4</v>
      </c>
      <c r="AY136">
        <f>(($AQ$105-$AO$115)/($AO$116-$AO$115))</f>
        <v>0.4</v>
      </c>
      <c r="AZ136">
        <f>(($AN$116-$AP$106)/($AP$107-$AP$106))</f>
        <v>0.7</v>
      </c>
      <c r="BA136">
        <f>(($AO$116-$AP$106)/($AP$107-$AP$106))</f>
        <v>0.6</v>
      </c>
      <c r="BB136">
        <f>(($AQ$105-$AP$106)/($AP$107-$AP$106))</f>
        <v>0</v>
      </c>
      <c r="BC136">
        <f>(($AN$116-$AQ$105)/($AQ$106-$AQ$105))</f>
        <v>0.7</v>
      </c>
      <c r="BD136">
        <f>(($AO$116-$AQ$105)/($AQ$106-$AQ$105))</f>
        <v>0.6</v>
      </c>
      <c r="BE136">
        <f>(($AP$107-$AQ$106)/($AQ$107-$AQ$106))</f>
        <v>0</v>
      </c>
      <c r="BG136">
        <v>4</v>
      </c>
      <c r="BH136">
        <v>696</v>
      </c>
      <c r="BI136">
        <f>($BH$160-$BH$157)/200</f>
        <v>9.5000000000000001E-2</v>
      </c>
      <c r="BQ136">
        <f>(($AO$117-$AN$117)/($AN$118-$AN$117))</f>
        <v>0</v>
      </c>
      <c r="BR136">
        <f>(($AP$107-$AN$116)/($AN$117-$AN$116))</f>
        <v>0.33333333333333331</v>
      </c>
      <c r="BS136">
        <f>(($AQ$106-$AN$116)/($AN$117-$AN$116))</f>
        <v>0.33333333333333331</v>
      </c>
      <c r="BT136">
        <f>(($AN$116-$AO$116)/($AO$117-$AO$116))</f>
        <v>0.1</v>
      </c>
      <c r="BU136">
        <f>(($AP$107-$AO$116)/($AO$117-$AO$116))</f>
        <v>0.4</v>
      </c>
      <c r="BV136">
        <f>(($AQ$106-$AO$116)/($AO$117-$AO$116))</f>
        <v>0.4</v>
      </c>
      <c r="BW136">
        <f>1-(($AN$117-$AP$107)/($AP$108-$AP$107))</f>
        <v>0.4285714285714286</v>
      </c>
      <c r="BX136">
        <f>1-(($AO$117-$AP$107)/($AP$108-$AP$107))</f>
        <v>0.4285714285714286</v>
      </c>
      <c r="BY136">
        <f>(($AQ$106-$AP$107)/($AP$108-$AP$107))</f>
        <v>0</v>
      </c>
      <c r="BZ136">
        <f>1-(($AN$117-$AQ$106)/($AQ$107-$AQ$106))</f>
        <v>0.4285714285714286</v>
      </c>
      <c r="CA136">
        <f>1-(($AO$117-$AQ$106)/($AQ$107-$AQ$106))</f>
        <v>0.4285714285714286</v>
      </c>
      <c r="CB136">
        <f>(($AP$108-$AQ$107)/($AQ$108-$AQ$107))</f>
        <v>0</v>
      </c>
    </row>
    <row r="137" spans="1:80" x14ac:dyDescent="0.25">
      <c r="A137">
        <v>136</v>
      </c>
      <c r="P137">
        <v>0</v>
      </c>
      <c r="Q137" t="str">
        <f t="shared" si="3"/>
        <v/>
      </c>
      <c r="R137">
        <v>1</v>
      </c>
      <c r="X137" t="s">
        <v>287</v>
      </c>
      <c r="Y137" t="s">
        <v>276</v>
      </c>
      <c r="AT137">
        <f>(($AO$117-$AN$117)/($AN$118-$AN$117))</f>
        <v>0</v>
      </c>
      <c r="AU137">
        <f>(($AP$107-$AN$116)/($AN$117-$AN$116))</f>
        <v>0.33333333333333331</v>
      </c>
      <c r="AV137">
        <f>(($AQ$106-$AN$116)/($AN$117-$AN$116))</f>
        <v>0.33333333333333331</v>
      </c>
      <c r="AW137">
        <f>(($AN$116-$AO$116)/($AO$117-$AO$116))</f>
        <v>0.1</v>
      </c>
      <c r="AX137">
        <f>(($AP$107-$AO$116)/($AO$117-$AO$116))</f>
        <v>0.4</v>
      </c>
      <c r="AY137">
        <f>(($AQ$106-$AO$116)/($AO$117-$AO$116))</f>
        <v>0.4</v>
      </c>
      <c r="AZ137">
        <f>(($AN$117-$AP$107)/($AP$108-$AP$107))</f>
        <v>0.5714285714285714</v>
      </c>
      <c r="BA137">
        <f>(($AO$117-$AP$107)/($AP$108-$AP$107))</f>
        <v>0.5714285714285714</v>
      </c>
      <c r="BB137">
        <f>(($AQ$106-$AP$107)/($AP$108-$AP$107))</f>
        <v>0</v>
      </c>
      <c r="BC137">
        <f>(($AN$117-$AQ$106)/($AQ$107-$AQ$106))</f>
        <v>0.5714285714285714</v>
      </c>
      <c r="BD137">
        <f>(($AO$117-$AQ$106)/($AQ$107-$AQ$106))</f>
        <v>0.5714285714285714</v>
      </c>
      <c r="BE137">
        <f>(($AP$108-$AQ$107)/($AQ$108-$AQ$107))</f>
        <v>0</v>
      </c>
      <c r="BG137">
        <v>1</v>
      </c>
      <c r="BH137">
        <v>706</v>
      </c>
      <c r="BI137">
        <f>($BH$161-$BH$158)/200</f>
        <v>7.4999999999999997E-2</v>
      </c>
      <c r="BQ137">
        <f>(($AO$118-$AN$118)/($AN$119-$AN$118))</f>
        <v>9.0909090909090912E-2</v>
      </c>
      <c r="BR137">
        <f>1-(($AP$108-$AN$117)/($AN$118-$AN$117))</f>
        <v>0.47058823529411764</v>
      </c>
      <c r="BS137">
        <f>1-(($AQ$107-$AN$117)/($AN$118-$AN$117))</f>
        <v>0.47058823529411764</v>
      </c>
      <c r="BT137">
        <f>(($AN$117-$AO$117)/($AO$118-$AO$117))</f>
        <v>0</v>
      </c>
      <c r="BU137">
        <f>(($AP$108-$AO$117)/($AO$118-$AO$117))</f>
        <v>0.47368421052631576</v>
      </c>
      <c r="BV137">
        <f>(($AQ$107-$AO$117)/($AO$118-$AO$117))</f>
        <v>0.47368421052631576</v>
      </c>
      <c r="BW137">
        <f>(($AN$118-$AP$108)/($AP$109-$AP$108))</f>
        <v>0.47058823529411764</v>
      </c>
      <c r="BX137">
        <f>1-(($AO$118-$AP$108)/($AP$109-$AP$108))</f>
        <v>0.41176470588235292</v>
      </c>
      <c r="BY137">
        <f>(($AQ$107-$AP$108)/($AP$109-$AP$108))</f>
        <v>0</v>
      </c>
      <c r="BZ137">
        <f>(($AN$118-$AQ$107)/($AQ$108-$AQ$107))</f>
        <v>0.44444444444444442</v>
      </c>
      <c r="CA137">
        <f>1-(($AO$118-$AQ$107)/($AQ$108-$AQ$107))</f>
        <v>0.44444444444444442</v>
      </c>
      <c r="CB137">
        <f>1-(($AP$109-$AQ$107)/($AQ$108-$AQ$107))</f>
        <v>5.555555555555558E-2</v>
      </c>
    </row>
    <row r="138" spans="1:80" x14ac:dyDescent="0.25">
      <c r="A138">
        <v>137</v>
      </c>
      <c r="P138">
        <v>0</v>
      </c>
      <c r="Q138" t="str">
        <f t="shared" si="3"/>
        <v/>
      </c>
      <c r="R138">
        <v>2</v>
      </c>
      <c r="X138" t="s">
        <v>284</v>
      </c>
      <c r="Y138" t="s">
        <v>277</v>
      </c>
      <c r="AT138">
        <f>(($AO$118-$AN$118)/($AN$119-$AN$118))</f>
        <v>9.0909090909090912E-2</v>
      </c>
      <c r="AU138">
        <f>(($AP$108-$AN$117)/($AN$118-$AN$117))</f>
        <v>0.52941176470588236</v>
      </c>
      <c r="AV138">
        <f>(($AQ$107-$AN$117)/($AN$118-$AN$117))</f>
        <v>0.52941176470588236</v>
      </c>
      <c r="AW138">
        <f>(($AN$117-$AO$117)/($AO$118-$AO$117))</f>
        <v>0</v>
      </c>
      <c r="AX138">
        <f>(($AP$108-$AO$117)/($AO$118-$AO$117))</f>
        <v>0.47368421052631576</v>
      </c>
      <c r="AY138">
        <f>(($AQ$107-$AO$117)/($AO$118-$AO$117))</f>
        <v>0.47368421052631576</v>
      </c>
      <c r="AZ138">
        <f>(($AN$118-$AP$108)/($AP$109-$AP$108))</f>
        <v>0.47058823529411764</v>
      </c>
      <c r="BA138">
        <f>(($AO$118-$AP$108)/($AP$109-$AP$108))</f>
        <v>0.58823529411764708</v>
      </c>
      <c r="BB138">
        <f>(($AQ$107-$AP$108)/($AP$109-$AP$108))</f>
        <v>0</v>
      </c>
      <c r="BC138">
        <f>(($AN$118-$AQ$107)/($AQ$108-$AQ$107))</f>
        <v>0.44444444444444442</v>
      </c>
      <c r="BD138">
        <f>(($AO$118-$AQ$107)/($AQ$108-$AQ$107))</f>
        <v>0.55555555555555558</v>
      </c>
      <c r="BE138">
        <f>(($AP$109-$AQ$107)/($AQ$108-$AQ$107))</f>
        <v>0.94444444444444442</v>
      </c>
      <c r="BG138">
        <v>2</v>
      </c>
      <c r="BH138">
        <v>710</v>
      </c>
      <c r="BI138">
        <f>($BH$162-$BH$159)/200</f>
        <v>9.5000000000000001E-2</v>
      </c>
      <c r="BQ138">
        <f>(($AO$119-$AN$119)/($AN$120-$AN$119))</f>
        <v>0.1111111111111111</v>
      </c>
      <c r="BR138">
        <f>(($AP$109-$AN$118)/($AN$119-$AN$118))</f>
        <v>0.40909090909090912</v>
      </c>
      <c r="BS138">
        <f>(($AQ$108-$AN$118)/($AN$119-$AN$118))</f>
        <v>0.45454545454545453</v>
      </c>
      <c r="BT138">
        <f>1-(($AN$118-$AO$117)/($AO$118-$AO$117))</f>
        <v>0.10526315789473684</v>
      </c>
      <c r="BU138">
        <f>(($AP$109-$AO$118)/($AO$119-$AO$118))</f>
        <v>0.31818181818181818</v>
      </c>
      <c r="BV138">
        <f>(($AQ$108-$AO$118)/($AO$119-$AO$118))</f>
        <v>0.36363636363636365</v>
      </c>
      <c r="BW138">
        <f>1-(($AN$119-$AP$109)/($AP$110-$AP$109))</f>
        <v>0.43478260869565222</v>
      </c>
      <c r="BX138">
        <f>1-(($AO$119-$AP$109)/($AP$110-$AP$109))</f>
        <v>0.34782608695652173</v>
      </c>
      <c r="BY138">
        <f>(($AQ$108-$AP$109)/($AP$110-$AP$109))</f>
        <v>4.3478260869565216E-2</v>
      </c>
      <c r="BZ138">
        <f>1-(($AN$119-$AQ$108)/($AQ$109-$AQ$108))</f>
        <v>0.4285714285714286</v>
      </c>
      <c r="CA138">
        <f>1-(($AO$119-$AQ$108)/($AQ$109-$AQ$108))</f>
        <v>0.33333333333333337</v>
      </c>
      <c r="CB138">
        <f>(($AP$110-$AQ$109)/($AQ$110-$AQ$109))</f>
        <v>4.7619047619047616E-2</v>
      </c>
    </row>
    <row r="139" spans="1:80" x14ac:dyDescent="0.25">
      <c r="A139">
        <v>138</v>
      </c>
      <c r="B139">
        <v>72.181460000000001</v>
      </c>
      <c r="C139" s="3">
        <v>1</v>
      </c>
      <c r="P139">
        <v>1</v>
      </c>
      <c r="Q139" t="str">
        <f t="shared" si="3"/>
        <v>1</v>
      </c>
      <c r="R139" t="s">
        <v>22</v>
      </c>
      <c r="X139" t="s">
        <v>286</v>
      </c>
      <c r="Y139" t="s">
        <v>271</v>
      </c>
      <c r="AT139">
        <f>(($AO$119-$AN$119)/($AN$120-$AN$119))</f>
        <v>0.1111111111111111</v>
      </c>
      <c r="AU139">
        <f>(($AP$109-$AN$118)/($AN$119-$AN$118))</f>
        <v>0.40909090909090912</v>
      </c>
      <c r="AV139">
        <f>(($AQ$108-$AN$118)/($AN$119-$AN$118))</f>
        <v>0.45454545454545453</v>
      </c>
      <c r="AW139">
        <f>(($AN$118-$AO$117)/($AO$118-$AO$117))</f>
        <v>0.89473684210526316</v>
      </c>
      <c r="AX139">
        <f>(($AP$109-$AO$118)/($AO$119-$AO$118))</f>
        <v>0.31818181818181818</v>
      </c>
      <c r="AY139">
        <f>(($AQ$108-$AO$118)/($AO$119-$AO$118))</f>
        <v>0.36363636363636365</v>
      </c>
      <c r="AZ139">
        <f>(($AN$119-$AP$109)/($AP$110-$AP$109))</f>
        <v>0.56521739130434778</v>
      </c>
      <c r="BA139">
        <f>(($AO$119-$AP$109)/($AP$110-$AP$109))</f>
        <v>0.65217391304347827</v>
      </c>
      <c r="BB139">
        <f>(($AQ$108-$AP$109)/($AP$110-$AP$109))</f>
        <v>4.3478260869565216E-2</v>
      </c>
      <c r="BC139">
        <f>(($AN$119-$AQ$108)/($AQ$109-$AQ$108))</f>
        <v>0.5714285714285714</v>
      </c>
      <c r="BD139">
        <f>(($AO$119-$AQ$108)/($AQ$109-$AQ$108))</f>
        <v>0.66666666666666663</v>
      </c>
      <c r="BE139">
        <f>(($AP$110-$AQ$109)/($AQ$110-$AQ$109))</f>
        <v>4.7619047619047616E-2</v>
      </c>
      <c r="BG139" t="s">
        <v>22</v>
      </c>
      <c r="BH139">
        <v>719</v>
      </c>
      <c r="BI139">
        <f>($BH$163-$BH$160)/200</f>
        <v>3.5000000000000003E-2</v>
      </c>
      <c r="BR139">
        <f>1-(($AP$110-$AN$119)/($AN$120-$AN$119))</f>
        <v>0.44444444444444442</v>
      </c>
      <c r="BS139">
        <f>(($AQ$109-$AN$119)/($AN$120-$AN$119))</f>
        <v>0.5</v>
      </c>
      <c r="BT139">
        <f>1-(($AN$119-$AO$118)/($AO$119-$AO$118))</f>
        <v>9.0909090909090939E-2</v>
      </c>
      <c r="BU139">
        <f>(($AP$110-$AO$119)/($AO$120-$AO$119))</f>
        <v>0.38095238095238093</v>
      </c>
      <c r="BV139">
        <f>(($AQ$109-$AO$119)/($AO$120-$AO$119))</f>
        <v>0.33333333333333331</v>
      </c>
      <c r="BW139">
        <f>(($AN$120-$AP$110)/($AP$111-$AP$110))</f>
        <v>0.38095238095238093</v>
      </c>
      <c r="BX139">
        <f>1-(($AO$120-$AP$110)/($AP$111-$AP$110))</f>
        <v>0.38095238095238093</v>
      </c>
      <c r="BY139">
        <f>1-(($AQ$109-$AP$109)/($AP$110-$AP$109))</f>
        <v>4.3478260869565188E-2</v>
      </c>
      <c r="BZ139">
        <f>(($AN$120-$AQ$109)/($AQ$110-$AQ$109))</f>
        <v>0.42857142857142855</v>
      </c>
      <c r="CA139">
        <f>1-(($AO$120-$AQ$109)/($AQ$110-$AQ$109))</f>
        <v>0.33333333333333337</v>
      </c>
    </row>
    <row r="140" spans="1:80" x14ac:dyDescent="0.25">
      <c r="A140">
        <v>139</v>
      </c>
      <c r="B140">
        <v>72.186981000000003</v>
      </c>
      <c r="C140" s="3">
        <v>1</v>
      </c>
      <c r="P140">
        <v>1</v>
      </c>
      <c r="Q140" t="str">
        <f t="shared" si="3"/>
        <v>1</v>
      </c>
      <c r="R140" t="s">
        <v>22</v>
      </c>
      <c r="X140" t="s">
        <v>286</v>
      </c>
      <c r="Y140" t="s">
        <v>272</v>
      </c>
      <c r="AU140">
        <f>(($AP$110-$AN$119)/($AN$120-$AN$119))</f>
        <v>0.55555555555555558</v>
      </c>
      <c r="AV140">
        <f>(($AQ$109-$AN$119)/($AN$120-$AN$119))</f>
        <v>0.5</v>
      </c>
      <c r="AW140">
        <f>(($AN$119-$AO$118)/($AO$119-$AO$118))</f>
        <v>0.90909090909090906</v>
      </c>
      <c r="AX140">
        <f>(($AP$110-$AO$119)/($AO$120-$AO$119))</f>
        <v>0.38095238095238093</v>
      </c>
      <c r="AY140">
        <f>(($AQ$109-$AO$119)/($AO$120-$AO$119))</f>
        <v>0.33333333333333331</v>
      </c>
      <c r="AZ140">
        <f>(($AN$120-$AP$110)/($AP$111-$AP$110))</f>
        <v>0.38095238095238093</v>
      </c>
      <c r="BA140">
        <f>(($AO$120-$AP$110)/($AP$111-$AP$110))</f>
        <v>0.61904761904761907</v>
      </c>
      <c r="BB140">
        <f>(($AQ$109-$AP$109)/($AP$110-$AP$109))</f>
        <v>0.95652173913043481</v>
      </c>
      <c r="BC140">
        <f>(($AN$120-$AQ$109)/($AQ$110-$AQ$109))</f>
        <v>0.42857142857142855</v>
      </c>
      <c r="BD140">
        <f>(($AO$120-$AQ$109)/($AQ$110-$AQ$109))</f>
        <v>0.66666666666666663</v>
      </c>
      <c r="BG140" t="s">
        <v>22</v>
      </c>
      <c r="BH140">
        <v>721</v>
      </c>
      <c r="BI140">
        <f>($BH$164-$BH$161)/200</f>
        <v>8.5000000000000006E-2</v>
      </c>
      <c r="BT140">
        <f>1-(($AN$120-$AO$119)/($AO$120-$AO$119))</f>
        <v>0.23809523809523814</v>
      </c>
      <c r="BY140">
        <f>1-(($AQ$110-$AP$110)/($AP$111-$AP$110))</f>
        <v>4.7619047619047672E-2</v>
      </c>
    </row>
    <row r="141" spans="1:80" x14ac:dyDescent="0.25">
      <c r="A141">
        <v>140</v>
      </c>
      <c r="B141">
        <v>72.220625000000013</v>
      </c>
      <c r="C141" s="3">
        <v>1</v>
      </c>
      <c r="P141">
        <v>1</v>
      </c>
      <c r="Q141" t="str">
        <f t="shared" si="3"/>
        <v>1</v>
      </c>
      <c r="R141">
        <v>2</v>
      </c>
      <c r="X141" t="s">
        <v>286</v>
      </c>
      <c r="Y141" t="s">
        <v>269</v>
      </c>
      <c r="AB141" t="s">
        <v>286</v>
      </c>
      <c r="AC141" t="str">
        <f>CONCATENATE($R141,$R142,$R143,$R144)</f>
        <v>2341</v>
      </c>
      <c r="AW141">
        <f>(($AN$120-$AO$119)/($AO$120-$AO$119))</f>
        <v>0.76190476190476186</v>
      </c>
      <c r="BB141">
        <f>(($AQ$110-$AP$110)/($AP$111-$AP$110))</f>
        <v>0.95238095238095233</v>
      </c>
      <c r="BG141">
        <v>2</v>
      </c>
      <c r="BH141">
        <v>722</v>
      </c>
      <c r="BI141">
        <f>($BH$165-$BH$162)/200</f>
        <v>7.0000000000000007E-2</v>
      </c>
    </row>
    <row r="142" spans="1:80" x14ac:dyDescent="0.25">
      <c r="A142">
        <v>141</v>
      </c>
      <c r="B142">
        <v>72.219844000000009</v>
      </c>
      <c r="C142" s="3">
        <v>1</v>
      </c>
      <c r="P142">
        <v>1</v>
      </c>
      <c r="Q142" t="str">
        <f t="shared" si="3"/>
        <v>1</v>
      </c>
      <c r="R142">
        <v>3</v>
      </c>
      <c r="X142" t="s">
        <v>286</v>
      </c>
      <c r="Y142" t="s">
        <v>270</v>
      </c>
      <c r="BG142">
        <v>3</v>
      </c>
      <c r="BH142">
        <v>726</v>
      </c>
      <c r="BI142">
        <f>($BH$166-$BH$163)/200</f>
        <v>0.1</v>
      </c>
    </row>
    <row r="143" spans="1:80" x14ac:dyDescent="0.25">
      <c r="A143">
        <v>142</v>
      </c>
      <c r="B143">
        <v>72.207917000000009</v>
      </c>
      <c r="C143" s="3">
        <v>1</v>
      </c>
      <c r="P143">
        <v>1</v>
      </c>
      <c r="Q143" t="str">
        <f t="shared" si="3"/>
        <v>1</v>
      </c>
      <c r="R143">
        <v>4</v>
      </c>
      <c r="X143" t="s">
        <v>286</v>
      </c>
      <c r="Y143" t="s">
        <v>271</v>
      </c>
      <c r="BG143">
        <v>4</v>
      </c>
      <c r="BH143">
        <v>729</v>
      </c>
      <c r="BI143">
        <f>($BH$167-$BH$164)/200</f>
        <v>0.04</v>
      </c>
      <c r="BQ143">
        <f>1-(($AO$121-$AN$121)/($AN$122-$AN$121))</f>
        <v>0.37037037037037035</v>
      </c>
      <c r="BR143">
        <f>(($AP$112-$AN$121)/($AN$122-$AN$121))</f>
        <v>0.48148148148148145</v>
      </c>
      <c r="BS143">
        <f>(($AQ$111-$AN$121)/($AN$122-$AN$121))</f>
        <v>0</v>
      </c>
      <c r="BT143">
        <f>(($AN$122-$AO$121)/($AO$122-$AO$121))</f>
        <v>0.38461538461538464</v>
      </c>
      <c r="BU143">
        <f>1-(($AP$113-$AO$121)/($AO$122-$AO$121))</f>
        <v>0.30769230769230771</v>
      </c>
      <c r="BV143">
        <f>1-(($AQ$112-$AO$121)/($AO$122-$AO$121))</f>
        <v>0.46153846153846156</v>
      </c>
      <c r="BW143">
        <f>1-(($AN$122-$AP$112)/($AP$113-$AP$112))</f>
        <v>0.36363636363636365</v>
      </c>
      <c r="BX143">
        <f>(($AO$121-$AP$112)/($AP$113-$AP$112))</f>
        <v>0.18181818181818182</v>
      </c>
      <c r="BY143">
        <f>1-(($AQ$112-$AP$112)/($AP$113-$AP$112))</f>
        <v>0.18181818181818177</v>
      </c>
      <c r="BZ143">
        <f>(($AN$121-$AQ$111)/($AQ$112-$AQ$111))</f>
        <v>0</v>
      </c>
      <c r="CA143">
        <f>1-(($AO$121-$AQ$111)/($AQ$112-$AQ$111))</f>
        <v>0.45161290322580649</v>
      </c>
      <c r="CB143">
        <f>(($AP$112-$AQ$111)/($AQ$112-$AQ$111))</f>
        <v>0.41935483870967744</v>
      </c>
    </row>
    <row r="144" spans="1:80" x14ac:dyDescent="0.25">
      <c r="A144">
        <v>143</v>
      </c>
      <c r="B144">
        <v>72.255050000000011</v>
      </c>
      <c r="C144" s="3">
        <v>1</v>
      </c>
      <c r="D144">
        <v>65.521793000000002</v>
      </c>
      <c r="E144" s="2">
        <v>2</v>
      </c>
      <c r="P144">
        <v>2</v>
      </c>
      <c r="Q144" t="str">
        <f t="shared" si="3"/>
        <v>12</v>
      </c>
      <c r="R144">
        <v>1</v>
      </c>
      <c r="X144" t="s">
        <v>286</v>
      </c>
      <c r="Y144" t="s">
        <v>272</v>
      </c>
      <c r="AT144">
        <f>(($AO$121-$AN$121)/($AN$122-$AN$121))</f>
        <v>0.62962962962962965</v>
      </c>
      <c r="AU144">
        <f>(($AP$112-$AN$121)/($AN$122-$AN$121))</f>
        <v>0.48148148148148145</v>
      </c>
      <c r="AV144">
        <f>(($AQ$111-$AN$121)/($AN$122-$AN$121))</f>
        <v>0</v>
      </c>
      <c r="AW144">
        <f>(($AN$122-$AO$121)/($AO$122-$AO$121))</f>
        <v>0.38461538461538464</v>
      </c>
      <c r="AX144">
        <f>(($AP$113-$AO$121)/($AO$122-$AO$121))</f>
        <v>0.69230769230769229</v>
      </c>
      <c r="AY144">
        <f>(($AQ$112-$AO$121)/($AO$122-$AO$121))</f>
        <v>0.53846153846153844</v>
      </c>
      <c r="AZ144">
        <f>(($AN$122-$AP$112)/($AP$113-$AP$112))</f>
        <v>0.63636363636363635</v>
      </c>
      <c r="BA144">
        <f>(($AO$121-$AP$112)/($AP$113-$AP$112))</f>
        <v>0.18181818181818182</v>
      </c>
      <c r="BB144">
        <f>(($AQ$112-$AP$112)/($AP$113-$AP$112))</f>
        <v>0.81818181818181823</v>
      </c>
      <c r="BC144">
        <f>(($AN$121-$AQ$111)/($AQ$112-$AQ$111))</f>
        <v>0</v>
      </c>
      <c r="BD144">
        <f>(($AO$121-$AQ$111)/($AQ$112-$AQ$111))</f>
        <v>0.54838709677419351</v>
      </c>
      <c r="BE144">
        <f>(($AP$112-$AQ$111)/($AQ$112-$AQ$111))</f>
        <v>0.41935483870967744</v>
      </c>
      <c r="BG144">
        <v>1</v>
      </c>
      <c r="BH144">
        <v>739</v>
      </c>
      <c r="BI144">
        <f>($BH$168-$BH$165)/200</f>
        <v>0.09</v>
      </c>
      <c r="BQ144">
        <f>1-(($AO$122-$AN$122)/($AN$123-$AN$122))</f>
        <v>0.30434782608695654</v>
      </c>
      <c r="BR144">
        <f>(($AP$113-$AN$122)/($AN$123-$AN$122))</f>
        <v>0.34782608695652173</v>
      </c>
      <c r="BS144">
        <f>(($AQ$112-$AN$122)/($AN$123-$AN$122))</f>
        <v>0.17391304347826086</v>
      </c>
      <c r="BT144">
        <f>(($AN$123-$AO$122)/($AO$123-$AO$122))</f>
        <v>0.26923076923076922</v>
      </c>
      <c r="BU144">
        <f>1-(($AP$114-$AO$122)/($AO$123-$AO$122))</f>
        <v>0.42307692307692313</v>
      </c>
      <c r="BV144">
        <f>(($AQ$113-$AO$122)/($AO$123-$AO$122))</f>
        <v>0.5</v>
      </c>
      <c r="BW144">
        <f>1-(($AN$123-$AP$113)/($AP$114-$AP$113))</f>
        <v>0.34782608695652173</v>
      </c>
      <c r="BX144">
        <f>(($AO$122-$AP$113)/($AP$114-$AP$113))</f>
        <v>0.34782608695652173</v>
      </c>
      <c r="BY144">
        <f>1-(($AQ$113-$AP$113)/($AP$114-$AP$113))</f>
        <v>8.6956521739130488E-2</v>
      </c>
      <c r="BZ144">
        <f>1-(($AN$122-$AQ$111)/($AQ$112-$AQ$111))</f>
        <v>0.12903225806451613</v>
      </c>
      <c r="CA144">
        <f>(($AO$122-$AQ$112)/($AQ$113-$AQ$112))</f>
        <v>0.48</v>
      </c>
      <c r="CB144">
        <f>(($AP$113-$AQ$112)/($AQ$113-$AQ$112))</f>
        <v>0.16</v>
      </c>
    </row>
    <row r="145" spans="1:80" x14ac:dyDescent="0.25">
      <c r="A145">
        <v>144</v>
      </c>
      <c r="B145">
        <v>72.181460000000001</v>
      </c>
      <c r="C145" s="3">
        <v>1</v>
      </c>
      <c r="D145">
        <v>65.547264000000013</v>
      </c>
      <c r="E145" s="2">
        <v>2</v>
      </c>
      <c r="P145">
        <v>2</v>
      </c>
      <c r="Q145" t="str">
        <f t="shared" si="3"/>
        <v>12</v>
      </c>
      <c r="R145">
        <v>2</v>
      </c>
      <c r="X145" t="s">
        <v>286</v>
      </c>
      <c r="Y145" t="s">
        <v>269</v>
      </c>
      <c r="AB145" t="s">
        <v>286</v>
      </c>
      <c r="AC145" t="str">
        <f>CONCATENATE($R145,$R146,$R147,$R148)</f>
        <v>2341</v>
      </c>
      <c r="AT145">
        <f>(($AO$122-$AN$122)/($AN$123-$AN$122))</f>
        <v>0.69565217391304346</v>
      </c>
      <c r="AU145">
        <f>(($AP$113-$AN$122)/($AN$123-$AN$122))</f>
        <v>0.34782608695652173</v>
      </c>
      <c r="AV145">
        <f>(($AQ$112-$AN$122)/($AN$123-$AN$122))</f>
        <v>0.17391304347826086</v>
      </c>
      <c r="AW145">
        <f>(($AN$123-$AO$122)/($AO$123-$AO$122))</f>
        <v>0.26923076923076922</v>
      </c>
      <c r="AX145">
        <f>(($AP$114-$AO$122)/($AO$123-$AO$122))</f>
        <v>0.57692307692307687</v>
      </c>
      <c r="AY145">
        <f>(($AQ$113-$AO$122)/($AO$123-$AO$122))</f>
        <v>0.5</v>
      </c>
      <c r="AZ145">
        <f>(($AN$123-$AP$113)/($AP$114-$AP$113))</f>
        <v>0.65217391304347827</v>
      </c>
      <c r="BA145">
        <f>(($AO$122-$AP$113)/($AP$114-$AP$113))</f>
        <v>0.34782608695652173</v>
      </c>
      <c r="BB145">
        <f>(($AQ$113-$AP$113)/($AP$114-$AP$113))</f>
        <v>0.91304347826086951</v>
      </c>
      <c r="BC145">
        <f>(($AN$122-$AQ$111)/($AQ$112-$AQ$111))</f>
        <v>0.87096774193548387</v>
      </c>
      <c r="BD145">
        <f>(($AO$122-$AQ$112)/($AQ$113-$AQ$112))</f>
        <v>0.48</v>
      </c>
      <c r="BE145">
        <f>(($AP$113-$AQ$112)/($AQ$113-$AQ$112))</f>
        <v>0.16</v>
      </c>
      <c r="BG145">
        <v>2</v>
      </c>
      <c r="BH145">
        <v>747</v>
      </c>
      <c r="BI145">
        <f>($BH$169-$BH$166)/200</f>
        <v>7.4999999999999997E-2</v>
      </c>
      <c r="BQ145">
        <f>1-(($AO$123-$AN$123)/($AN$124-$AN$123))</f>
        <v>0.20833333333333337</v>
      </c>
      <c r="BR145">
        <f>(($AP$114-$AN$123)/($AN$124-$AN$123))</f>
        <v>0.33333333333333331</v>
      </c>
      <c r="BS145">
        <f>(($AQ$113-$AN$123)/($AN$124-$AN$123))</f>
        <v>0.25</v>
      </c>
      <c r="BT145">
        <f>(($AN$124-$AO$123)/($AO$124-$AO$123))</f>
        <v>0.20833333333333334</v>
      </c>
      <c r="BU145">
        <f>1-(($AP$115-$AO$123)/($AO$124-$AO$123))</f>
        <v>0.45833333333333337</v>
      </c>
      <c r="BV145">
        <f>(($AQ$114-$AO$123)/($AO$124-$AO$123))</f>
        <v>0.45833333333333331</v>
      </c>
      <c r="BW145">
        <f>1-(($AN$124-$AP$114)/($AP$115-$AP$114))</f>
        <v>0.33333333333333337</v>
      </c>
      <c r="BX145">
        <f>(($AO$123-$AP$114)/($AP$115-$AP$114))</f>
        <v>0.45833333333333331</v>
      </c>
      <c r="BY145">
        <f>1-(($AQ$114-$AP$114)/($AP$115-$AP$114))</f>
        <v>8.333333333333337E-2</v>
      </c>
      <c r="BZ145">
        <f>1-(($AN$123-$AQ$112)/($AQ$113-$AQ$112))</f>
        <v>0.24</v>
      </c>
      <c r="CA145">
        <f>1-(($AO$123-$AQ$113)/($AQ$114-$AQ$113))</f>
        <v>0.45833333333333337</v>
      </c>
      <c r="CB145">
        <f>(($AP$114-$AQ$113)/($AQ$114-$AQ$113))</f>
        <v>8.3333333333333329E-2</v>
      </c>
    </row>
    <row r="146" spans="1:80" x14ac:dyDescent="0.25">
      <c r="A146">
        <v>145</v>
      </c>
      <c r="B146">
        <v>72.181460000000001</v>
      </c>
      <c r="C146" s="3">
        <v>1</v>
      </c>
      <c r="D146">
        <v>65.53594600000001</v>
      </c>
      <c r="E146" s="2">
        <v>2</v>
      </c>
      <c r="P146">
        <v>2</v>
      </c>
      <c r="Q146" t="str">
        <f t="shared" si="3"/>
        <v>12</v>
      </c>
      <c r="R146">
        <v>3</v>
      </c>
      <c r="X146" t="s">
        <v>286</v>
      </c>
      <c r="Y146" t="s">
        <v>270</v>
      </c>
      <c r="AT146">
        <f>(($AO$123-$AN$123)/($AN$124-$AN$123))</f>
        <v>0.79166666666666663</v>
      </c>
      <c r="AU146">
        <f>(($AP$114-$AN$123)/($AN$124-$AN$123))</f>
        <v>0.33333333333333331</v>
      </c>
      <c r="AV146">
        <f>(($AQ$113-$AN$123)/($AN$124-$AN$123))</f>
        <v>0.25</v>
      </c>
      <c r="AW146">
        <f>(($AN$124-$AO$123)/($AO$124-$AO$123))</f>
        <v>0.20833333333333334</v>
      </c>
      <c r="AX146">
        <f>(($AP$115-$AO$123)/($AO$124-$AO$123))</f>
        <v>0.54166666666666663</v>
      </c>
      <c r="AY146">
        <f>(($AQ$114-$AO$123)/($AO$124-$AO$123))</f>
        <v>0.45833333333333331</v>
      </c>
      <c r="AZ146">
        <f>(($AN$124-$AP$114)/($AP$115-$AP$114))</f>
        <v>0.66666666666666663</v>
      </c>
      <c r="BA146">
        <f>(($AO$123-$AP$114)/($AP$115-$AP$114))</f>
        <v>0.45833333333333331</v>
      </c>
      <c r="BB146">
        <f>(($AQ$114-$AP$114)/($AP$115-$AP$114))</f>
        <v>0.91666666666666663</v>
      </c>
      <c r="BC146">
        <f>(($AN$123-$AQ$112)/($AQ$113-$AQ$112))</f>
        <v>0.76</v>
      </c>
      <c r="BD146">
        <f>(($AO$123-$AQ$113)/($AQ$114-$AQ$113))</f>
        <v>0.54166666666666663</v>
      </c>
      <c r="BE146">
        <f>(($AP$114-$AQ$113)/($AQ$114-$AQ$113))</f>
        <v>8.3333333333333329E-2</v>
      </c>
      <c r="BG146">
        <v>3</v>
      </c>
      <c r="BH146">
        <v>750</v>
      </c>
      <c r="BI146">
        <f>($BH$170-$BH$167)/200</f>
        <v>0.11</v>
      </c>
      <c r="BQ146">
        <f>1-(($AO$124-$AN$124)/($AN$125-$AN$124))</f>
        <v>0.20833333333333337</v>
      </c>
      <c r="BR146">
        <f>(($AP$115-$AN$124)/($AN$125-$AN$124))</f>
        <v>0.33333333333333331</v>
      </c>
      <c r="BS146">
        <f>(($AQ$114-$AN$124)/($AN$125-$AN$124))</f>
        <v>0.25</v>
      </c>
      <c r="BT146">
        <f>(($AN$125-$AO$124)/($AO$125-$AO$124))</f>
        <v>0.2</v>
      </c>
      <c r="BU146">
        <f>1-(($AP$116-$AO$124)/($AO$125-$AO$124))</f>
        <v>0.48</v>
      </c>
      <c r="BV146">
        <f>(($AQ$115-$AO$124)/($AO$125-$AO$124))</f>
        <v>0.48</v>
      </c>
      <c r="BW146">
        <f>1-(($AN$125-$AP$115)/($AP$116-$AP$115))</f>
        <v>0.33333333333333337</v>
      </c>
      <c r="BX146">
        <f>(($AO$124-$AP$115)/($AP$116-$AP$115))</f>
        <v>0.45833333333333331</v>
      </c>
      <c r="BY146">
        <f>1-(($AQ$115-$AP$115)/($AP$116-$AP$115))</f>
        <v>4.166666666666663E-2</v>
      </c>
      <c r="BZ146">
        <f>1-(($AN$124-$AQ$113)/($AQ$114-$AQ$113))</f>
        <v>0.25</v>
      </c>
      <c r="CA146">
        <f>1-(($AO$124-$AQ$114)/($AQ$115-$AQ$114))</f>
        <v>0.48</v>
      </c>
      <c r="CB146">
        <f>(($AP$115-$AQ$114)/($AQ$115-$AQ$114))</f>
        <v>0.08</v>
      </c>
    </row>
    <row r="147" spans="1:80" x14ac:dyDescent="0.25">
      <c r="A147">
        <v>146</v>
      </c>
      <c r="D147">
        <v>65.529110000000003</v>
      </c>
      <c r="E147" s="2">
        <v>2</v>
      </c>
      <c r="P147">
        <v>1</v>
      </c>
      <c r="Q147" t="str">
        <f t="shared" si="3"/>
        <v>2</v>
      </c>
      <c r="R147">
        <v>4</v>
      </c>
      <c r="X147" t="s">
        <v>283</v>
      </c>
      <c r="Y147" t="s">
        <v>260</v>
      </c>
      <c r="AT147">
        <f>(($AO$124-$AN$124)/($AN$125-$AN$124))</f>
        <v>0.79166666666666663</v>
      </c>
      <c r="AU147">
        <f>(($AP$115-$AN$124)/($AN$125-$AN$124))</f>
        <v>0.33333333333333331</v>
      </c>
      <c r="AV147">
        <f>(($AQ$114-$AN$124)/($AN$125-$AN$124))</f>
        <v>0.25</v>
      </c>
      <c r="AW147">
        <f>(($AN$125-$AO$124)/($AO$125-$AO$124))</f>
        <v>0.2</v>
      </c>
      <c r="AX147">
        <f>(($AP$116-$AO$124)/($AO$125-$AO$124))</f>
        <v>0.52</v>
      </c>
      <c r="AY147">
        <f>(($AQ$115-$AO$124)/($AO$125-$AO$124))</f>
        <v>0.48</v>
      </c>
      <c r="AZ147">
        <f>(($AN$125-$AP$115)/($AP$116-$AP$115))</f>
        <v>0.66666666666666663</v>
      </c>
      <c r="BA147">
        <f>(($AO$124-$AP$115)/($AP$116-$AP$115))</f>
        <v>0.45833333333333331</v>
      </c>
      <c r="BB147">
        <f>(($AQ$115-$AP$115)/($AP$116-$AP$115))</f>
        <v>0.95833333333333337</v>
      </c>
      <c r="BC147">
        <f>(($AN$124-$AQ$113)/($AQ$114-$AQ$113))</f>
        <v>0.75</v>
      </c>
      <c r="BD147">
        <f>(($AO$124-$AQ$114)/($AQ$115-$AQ$114))</f>
        <v>0.52</v>
      </c>
      <c r="BE147">
        <f>(($AP$115-$AQ$114)/($AQ$115-$AQ$114))</f>
        <v>0.08</v>
      </c>
      <c r="BG147">
        <v>4</v>
      </c>
      <c r="BH147">
        <v>751</v>
      </c>
      <c r="BI147">
        <f>($BH$176-$BH$173)/200</f>
        <v>0.11</v>
      </c>
      <c r="BQ147">
        <f>1-(($AO$125-$AN$125)/($AN$126-$AN$125))</f>
        <v>0.16666666666666663</v>
      </c>
      <c r="BR147">
        <f>(($AP$116-$AN$125)/($AN$126-$AN$125))</f>
        <v>0.33333333333333331</v>
      </c>
      <c r="BS147">
        <f>(($AQ$115-$AN$125)/($AN$126-$AN$125))</f>
        <v>0.29166666666666669</v>
      </c>
      <c r="BT147">
        <f>(($AN$126-$AO$125)/($AO$126-$AO$125))</f>
        <v>0.16666666666666666</v>
      </c>
      <c r="BU147">
        <f>(($AP$117-$AO$125)/($AO$126-$AO$125))</f>
        <v>0.5</v>
      </c>
      <c r="BV147">
        <f>(($AQ$116-$AO$125)/($AO$126-$AO$125))</f>
        <v>0.45833333333333331</v>
      </c>
      <c r="BW147">
        <f>1-(($AN$126-$AP$116)/($AP$117-$AP$116))</f>
        <v>0.33333333333333337</v>
      </c>
      <c r="BX147">
        <f>(($AO$125-$AP$116)/($AP$117-$AP$116))</f>
        <v>0.5</v>
      </c>
      <c r="BY147">
        <f>1-(($AQ$116-$AP$116)/($AP$117-$AP$116))</f>
        <v>4.166666666666663E-2</v>
      </c>
      <c r="BZ147">
        <f>1-(($AN$125-$AQ$114)/($AQ$115-$AQ$114))</f>
        <v>0.28000000000000003</v>
      </c>
      <c r="CA147">
        <f>1-(($AO$125-$AQ$115)/($AQ$116-$AQ$115))</f>
        <v>0.45833333333333337</v>
      </c>
      <c r="CB147">
        <f>(($AP$116-$AQ$115)/($AQ$116-$AQ$115))</f>
        <v>4.1666666666666664E-2</v>
      </c>
    </row>
    <row r="148" spans="1:80" x14ac:dyDescent="0.25">
      <c r="A148">
        <v>147</v>
      </c>
      <c r="D148">
        <v>65.58157700000001</v>
      </c>
      <c r="E148" s="2">
        <v>2</v>
      </c>
      <c r="P148">
        <v>1</v>
      </c>
      <c r="Q148" t="str">
        <f t="shared" si="3"/>
        <v>2</v>
      </c>
      <c r="R148">
        <v>1</v>
      </c>
      <c r="X148" t="s">
        <v>283</v>
      </c>
      <c r="Y148" t="s">
        <v>261</v>
      </c>
      <c r="AT148">
        <f>(($AO$125-$AN$125)/($AN$126-$AN$125))</f>
        <v>0.83333333333333337</v>
      </c>
      <c r="AU148">
        <f>(($AP$116-$AN$125)/($AN$126-$AN$125))</f>
        <v>0.33333333333333331</v>
      </c>
      <c r="AV148">
        <f>(($AQ$115-$AN$125)/($AN$126-$AN$125))</f>
        <v>0.29166666666666669</v>
      </c>
      <c r="AW148">
        <f>(($AN$126-$AO$125)/($AO$126-$AO$125))</f>
        <v>0.16666666666666666</v>
      </c>
      <c r="AX148">
        <f>(($AP$117-$AO$125)/($AO$126-$AO$125))</f>
        <v>0.5</v>
      </c>
      <c r="AY148">
        <f>(($AQ$116-$AO$125)/($AO$126-$AO$125))</f>
        <v>0.45833333333333331</v>
      </c>
      <c r="AZ148">
        <f>(($AN$126-$AP$116)/($AP$117-$AP$116))</f>
        <v>0.66666666666666663</v>
      </c>
      <c r="BA148">
        <f>(($AO$125-$AP$116)/($AP$117-$AP$116))</f>
        <v>0.5</v>
      </c>
      <c r="BB148">
        <f>(($AQ$116-$AP$116)/($AP$117-$AP$116))</f>
        <v>0.95833333333333337</v>
      </c>
      <c r="BC148">
        <f>(($AN$125-$AQ$114)/($AQ$115-$AQ$114))</f>
        <v>0.72</v>
      </c>
      <c r="BD148">
        <f>(($AO$125-$AQ$115)/($AQ$116-$AQ$115))</f>
        <v>0.54166666666666663</v>
      </c>
      <c r="BE148">
        <f>(($AP$116-$AQ$115)/($AQ$116-$AQ$115))</f>
        <v>4.1666666666666664E-2</v>
      </c>
      <c r="BG148">
        <v>1</v>
      </c>
      <c r="BH148">
        <v>764</v>
      </c>
      <c r="BI148">
        <f>($BH$177-$BH$174)/200</f>
        <v>8.5000000000000006E-2</v>
      </c>
      <c r="BQ148">
        <f>1-(($AO$126-$AN$126)/($AN$127-$AN$126))</f>
        <v>0.16666666666666663</v>
      </c>
      <c r="BR148">
        <f>(($AP$117-$AN$126)/($AN$127-$AN$126))</f>
        <v>0.33333333333333331</v>
      </c>
      <c r="BS148">
        <f>(($AQ$116-$AN$126)/($AN$127-$AN$126))</f>
        <v>0.29166666666666669</v>
      </c>
      <c r="BT148">
        <f>(($AN$127-$AO$126)/($AO$127-$AO$126))</f>
        <v>0.17391304347826086</v>
      </c>
      <c r="BU148">
        <f>1-(($AP$118-$AO$126)/($AO$127-$AO$126))</f>
        <v>0.47826086956521741</v>
      </c>
      <c r="BV148">
        <f>1-(($AQ$117-$AO$126)/($AO$127-$AO$126))</f>
        <v>0.47826086956521741</v>
      </c>
      <c r="BW148">
        <f>1-(($AN$127-$AP$117)/($AP$118-$AP$117))</f>
        <v>0.33333333333333337</v>
      </c>
      <c r="BX148">
        <f>(($AO$126-$AP$117)/($AP$118-$AP$117))</f>
        <v>0.5</v>
      </c>
      <c r="BY148">
        <f>(($AQ$117-$AP$118)/($AP$119-$AP$118))</f>
        <v>0</v>
      </c>
      <c r="BZ148">
        <f>1-(($AN$126-$AQ$115)/($AQ$116-$AQ$115))</f>
        <v>0.29166666666666663</v>
      </c>
      <c r="CA148">
        <f>1-(($AO$126-$AQ$116)/($AQ$117-$AQ$116))</f>
        <v>0.48</v>
      </c>
      <c r="CB148">
        <f>(($AP$117-$AQ$116)/($AQ$117-$AQ$116))</f>
        <v>0.04</v>
      </c>
    </row>
    <row r="149" spans="1:80" x14ac:dyDescent="0.25">
      <c r="A149">
        <v>148</v>
      </c>
      <c r="D149">
        <v>65.521793000000002</v>
      </c>
      <c r="E149" s="2">
        <v>2</v>
      </c>
      <c r="F149">
        <v>66.035076000000004</v>
      </c>
      <c r="G149" s="5">
        <v>3</v>
      </c>
      <c r="P149">
        <v>2</v>
      </c>
      <c r="Q149" t="str">
        <f t="shared" si="3"/>
        <v>23</v>
      </c>
      <c r="R149">
        <v>2</v>
      </c>
      <c r="X149" t="s">
        <v>284</v>
      </c>
      <c r="Y149" t="s">
        <v>263</v>
      </c>
      <c r="AB149" t="s">
        <v>286</v>
      </c>
      <c r="AC149" t="str">
        <f>CONCATENATE($R149,$R150,$R151,$R152)</f>
        <v>2341</v>
      </c>
      <c r="AT149">
        <f>(($AO$126-$AN$126)/($AN$127-$AN$126))</f>
        <v>0.83333333333333337</v>
      </c>
      <c r="AU149">
        <f>(($AP$117-$AN$126)/($AN$127-$AN$126))</f>
        <v>0.33333333333333331</v>
      </c>
      <c r="AV149">
        <f>(($AQ$116-$AN$126)/($AN$127-$AN$126))</f>
        <v>0.29166666666666669</v>
      </c>
      <c r="AW149">
        <f>(($AN$127-$AO$126)/($AO$127-$AO$126))</f>
        <v>0.17391304347826086</v>
      </c>
      <c r="AX149">
        <f>(($AP$118-$AO$126)/($AO$127-$AO$126))</f>
        <v>0.52173913043478259</v>
      </c>
      <c r="AY149">
        <f>(($AQ$117-$AO$126)/($AO$127-$AO$126))</f>
        <v>0.52173913043478259</v>
      </c>
      <c r="AZ149">
        <f>(($AN$127-$AP$117)/($AP$118-$AP$117))</f>
        <v>0.66666666666666663</v>
      </c>
      <c r="BA149">
        <f>(($AO$126-$AP$117)/($AP$118-$AP$117))</f>
        <v>0.5</v>
      </c>
      <c r="BB149">
        <f>(($AQ$117-$AP$118)/($AP$119-$AP$118))</f>
        <v>0</v>
      </c>
      <c r="BC149">
        <f>(($AN$126-$AQ$115)/($AQ$116-$AQ$115))</f>
        <v>0.70833333333333337</v>
      </c>
      <c r="BD149">
        <f>(($AO$126-$AQ$116)/($AQ$117-$AQ$116))</f>
        <v>0.52</v>
      </c>
      <c r="BE149">
        <f>(($AP$117-$AQ$116)/($AQ$117-$AQ$116))</f>
        <v>0.04</v>
      </c>
      <c r="BG149">
        <v>2</v>
      </c>
      <c r="BH149">
        <v>768</v>
      </c>
      <c r="BI149">
        <f>($BH$178-$BH$175)/200</f>
        <v>0.12</v>
      </c>
      <c r="BQ149">
        <f>1-(($AO$127-$AN$127)/($AN$128-$AN$127))</f>
        <v>9.5238095238095233E-2</v>
      </c>
      <c r="BR149">
        <f>(($AP$118-$AN$127)/($AN$128-$AN$127))</f>
        <v>0.38095238095238093</v>
      </c>
      <c r="BS149">
        <f>(($AQ$117-$AN$127)/($AN$128-$AN$127))</f>
        <v>0.38095238095238093</v>
      </c>
      <c r="BT149">
        <f>(($AN$128-$AO$127)/($AO$128-$AO$127))</f>
        <v>9.0909090909090912E-2</v>
      </c>
      <c r="BU149">
        <f>(($AP$119-$AO$127)/($AO$128-$AO$127))</f>
        <v>0.5</v>
      </c>
      <c r="BV149">
        <f>1-(($AQ$118-$AO$127)/($AO$128-$AO$127))</f>
        <v>0.45454545454545459</v>
      </c>
      <c r="BW149">
        <f>1-(($AN$128-$AP$118)/($AP$119-$AP$118))</f>
        <v>0.40909090909090906</v>
      </c>
      <c r="BX149">
        <f>(($AO$127-$AP$118)/($AP$119-$AP$118))</f>
        <v>0.5</v>
      </c>
      <c r="BY149">
        <f>(($AQ$118-$AP$119)/($AP$120-$AP$119))</f>
        <v>4.1666666666666664E-2</v>
      </c>
      <c r="BZ149">
        <f>1-(($AN$127-$AQ$116)/($AQ$117-$AQ$116))</f>
        <v>0.31999999999999995</v>
      </c>
      <c r="CA149">
        <f>(($AO$127-$AQ$117)/($AQ$118-$AQ$117))</f>
        <v>0.47826086956521741</v>
      </c>
      <c r="CB149">
        <f>(($AP$118-$AQ$117)/($AQ$118-$AQ$117))</f>
        <v>0</v>
      </c>
    </row>
    <row r="150" spans="1:80" x14ac:dyDescent="0.25">
      <c r="A150">
        <v>149</v>
      </c>
      <c r="D150">
        <v>65.521793000000002</v>
      </c>
      <c r="E150" s="2">
        <v>2</v>
      </c>
      <c r="F150">
        <v>66.06871000000001</v>
      </c>
      <c r="G150" s="5">
        <v>3</v>
      </c>
      <c r="P150">
        <v>2</v>
      </c>
      <c r="Q150" t="str">
        <f t="shared" si="3"/>
        <v>23</v>
      </c>
      <c r="R150">
        <v>3</v>
      </c>
      <c r="X150" t="s">
        <v>285</v>
      </c>
      <c r="Y150" t="s">
        <v>264</v>
      </c>
      <c r="AT150">
        <f>(($AO$127-$AN$127)/($AN$128-$AN$127))</f>
        <v>0.90476190476190477</v>
      </c>
      <c r="AU150">
        <f>(($AP$118-$AN$127)/($AN$128-$AN$127))</f>
        <v>0.38095238095238093</v>
      </c>
      <c r="AV150">
        <f>(($AQ$117-$AN$127)/($AN$128-$AN$127))</f>
        <v>0.38095238095238093</v>
      </c>
      <c r="AW150">
        <f>(($AN$128-$AO$127)/($AO$128-$AO$127))</f>
        <v>9.0909090909090912E-2</v>
      </c>
      <c r="AX150">
        <f>(($AP$119-$AO$127)/($AO$128-$AO$127))</f>
        <v>0.5</v>
      </c>
      <c r="AY150">
        <f>(($AQ$118-$AO$127)/($AO$128-$AO$127))</f>
        <v>0.54545454545454541</v>
      </c>
      <c r="AZ150">
        <f>(($AN$128-$AP$118)/($AP$119-$AP$118))</f>
        <v>0.59090909090909094</v>
      </c>
      <c r="BA150">
        <f>(($AO$127-$AP$118)/($AP$119-$AP$118))</f>
        <v>0.5</v>
      </c>
      <c r="BB150">
        <f>(($AQ$118-$AP$119)/($AP$120-$AP$119))</f>
        <v>4.1666666666666664E-2</v>
      </c>
      <c r="BC150">
        <f>(($AN$127-$AQ$116)/($AQ$117-$AQ$116))</f>
        <v>0.68</v>
      </c>
      <c r="BD150">
        <f>(($AO$127-$AQ$117)/($AQ$118-$AQ$117))</f>
        <v>0.47826086956521741</v>
      </c>
      <c r="BE150">
        <f>(($AP$118-$AQ$117)/($AQ$118-$AQ$117))</f>
        <v>0</v>
      </c>
      <c r="BG150">
        <v>3</v>
      </c>
      <c r="BH150">
        <v>771</v>
      </c>
      <c r="BI150">
        <f>($BH$179-$BH$176)/200</f>
        <v>4.4999999999999998E-2</v>
      </c>
      <c r="BQ150">
        <f>1-(($AO$128-$AN$128)/($AN$129-$AN$128))</f>
        <v>0.16666666666666663</v>
      </c>
      <c r="BR150">
        <f>(($AP$119-$AN$128)/($AN$129-$AN$128))</f>
        <v>0.375</v>
      </c>
      <c r="BS150">
        <f>(($AQ$118-$AN$128)/($AN$129-$AN$128))</f>
        <v>0.41666666666666669</v>
      </c>
      <c r="BW150">
        <f>1-(($AN$129-$AP$119)/($AP$120-$AP$119))</f>
        <v>0.375</v>
      </c>
      <c r="BX150">
        <f>(($AO$128-$AP$119)/($AP$120-$AP$119))</f>
        <v>0.45833333333333331</v>
      </c>
      <c r="BZ150">
        <f>1-(($AN$128-$AQ$117)/($AQ$118-$AQ$117))</f>
        <v>0.43478260869565222</v>
      </c>
      <c r="CA150">
        <f>(($AO$128-$AQ$118)/($AQ$119-$AQ$118))</f>
        <v>0.43478260869565216</v>
      </c>
      <c r="CB150">
        <f>1-(($AP$119-$AQ$117)/($AQ$118-$AQ$117))</f>
        <v>4.3478260869565188E-2</v>
      </c>
    </row>
    <row r="151" spans="1:80" x14ac:dyDescent="0.25">
      <c r="A151">
        <v>150</v>
      </c>
      <c r="F151">
        <v>66.049713000000011</v>
      </c>
      <c r="G151" s="5">
        <v>3</v>
      </c>
      <c r="H151">
        <v>64.847565000000003</v>
      </c>
      <c r="I151" s="4">
        <v>4</v>
      </c>
      <c r="P151">
        <v>2</v>
      </c>
      <c r="Q151" t="str">
        <f t="shared" si="3"/>
        <v>34</v>
      </c>
      <c r="R151">
        <v>4</v>
      </c>
      <c r="X151" t="s">
        <v>285</v>
      </c>
      <c r="Y151" t="s">
        <v>265</v>
      </c>
      <c r="AT151">
        <f>(($AO$128-$AN$128)/($AN$129-$AN$128))</f>
        <v>0.83333333333333337</v>
      </c>
      <c r="AU151">
        <f>(($AP$119-$AN$128)/($AN$129-$AN$128))</f>
        <v>0.375</v>
      </c>
      <c r="AV151">
        <f>(($AQ$118-$AN$128)/($AN$129-$AN$128))</f>
        <v>0.41666666666666669</v>
      </c>
      <c r="AZ151">
        <f>(($AN$129-$AP$119)/($AP$120-$AP$119))</f>
        <v>0.625</v>
      </c>
      <c r="BA151">
        <f>(($AO$128-$AP$119)/($AP$120-$AP$119))</f>
        <v>0.45833333333333331</v>
      </c>
      <c r="BC151">
        <f>(($AN$128-$AQ$117)/($AQ$118-$AQ$117))</f>
        <v>0.56521739130434778</v>
      </c>
      <c r="BD151">
        <f>(($AO$128-$AQ$118)/($AQ$119-$AQ$118))</f>
        <v>0.43478260869565216</v>
      </c>
      <c r="BE151">
        <f>(($AP$119-$AQ$117)/($AQ$118-$AQ$117))</f>
        <v>0.95652173913043481</v>
      </c>
      <c r="BG151">
        <v>4</v>
      </c>
      <c r="BH151">
        <v>772</v>
      </c>
      <c r="BI151">
        <f>($BH$180-$BH$177)/200</f>
        <v>0.09</v>
      </c>
      <c r="BZ151">
        <f>1-(($AN$129-$AQ$118)/($AQ$119-$AQ$118))</f>
        <v>0.39130434782608692</v>
      </c>
    </row>
    <row r="152" spans="1:80" x14ac:dyDescent="0.25">
      <c r="A152">
        <v>151</v>
      </c>
      <c r="F152">
        <v>65.97576500000001</v>
      </c>
      <c r="G152" s="5">
        <v>3</v>
      </c>
      <c r="H152">
        <v>64.874882000000014</v>
      </c>
      <c r="I152" s="4">
        <v>4</v>
      </c>
      <c r="P152">
        <v>2</v>
      </c>
      <c r="Q152" t="str">
        <f t="shared" si="3"/>
        <v>34</v>
      </c>
      <c r="R152">
        <v>1</v>
      </c>
      <c r="X152" t="s">
        <v>285</v>
      </c>
      <c r="Y152" t="s">
        <v>266</v>
      </c>
      <c r="BC152">
        <f>(($AN$129-$AQ$118)/($AQ$119-$AQ$118))</f>
        <v>0.60869565217391308</v>
      </c>
      <c r="BG152">
        <v>1</v>
      </c>
      <c r="BH152">
        <v>784</v>
      </c>
      <c r="BI152">
        <f>($BH$181-$BH$178)/200</f>
        <v>0.06</v>
      </c>
    </row>
    <row r="153" spans="1:80" x14ac:dyDescent="0.25">
      <c r="A153">
        <v>152</v>
      </c>
      <c r="F153">
        <v>66.031608000000006</v>
      </c>
      <c r="G153" s="5">
        <v>3</v>
      </c>
      <c r="H153">
        <v>64.86645900000002</v>
      </c>
      <c r="I153" s="4">
        <v>4</v>
      </c>
      <c r="P153">
        <v>2</v>
      </c>
      <c r="Q153" t="str">
        <f t="shared" si="3"/>
        <v>34</v>
      </c>
      <c r="R153">
        <v>2</v>
      </c>
      <c r="X153" t="s">
        <v>285</v>
      </c>
      <c r="Y153" t="s">
        <v>267</v>
      </c>
      <c r="AB153" t="s">
        <v>286</v>
      </c>
      <c r="AC153" t="str">
        <f>CONCATENATE($R153,$R154,$R155,$R156)</f>
        <v>2341</v>
      </c>
      <c r="BG153">
        <v>2</v>
      </c>
      <c r="BH153">
        <v>787</v>
      </c>
      <c r="BI153">
        <f>($BH$182-$BH$179)/200</f>
        <v>9.5000000000000001E-2</v>
      </c>
    </row>
    <row r="154" spans="1:80" x14ac:dyDescent="0.25">
      <c r="A154">
        <v>153</v>
      </c>
      <c r="F154">
        <v>66.052814000000012</v>
      </c>
      <c r="G154" s="5">
        <v>3</v>
      </c>
      <c r="H154">
        <v>64.883984000000012</v>
      </c>
      <c r="I154" s="4">
        <v>4</v>
      </c>
      <c r="P154">
        <v>2</v>
      </c>
      <c r="Q154" t="str">
        <f t="shared" si="3"/>
        <v>34</v>
      </c>
      <c r="R154">
        <v>3</v>
      </c>
      <c r="X154" t="s">
        <v>285</v>
      </c>
      <c r="Y154" t="s">
        <v>264</v>
      </c>
      <c r="BG154">
        <v>3</v>
      </c>
      <c r="BH154">
        <v>791</v>
      </c>
      <c r="BI154">
        <f>($BH$183-$BH$180)/200</f>
        <v>4.4999999999999998E-2</v>
      </c>
    </row>
    <row r="155" spans="1:80" x14ac:dyDescent="0.25">
      <c r="A155">
        <v>154</v>
      </c>
      <c r="F155">
        <v>66.071548000000007</v>
      </c>
      <c r="G155" s="5">
        <v>3</v>
      </c>
      <c r="H155">
        <v>64.941563000000002</v>
      </c>
      <c r="I155" s="4">
        <v>4</v>
      </c>
      <c r="P155">
        <v>2</v>
      </c>
      <c r="Q155" t="str">
        <f t="shared" si="3"/>
        <v>34</v>
      </c>
      <c r="R155">
        <v>4</v>
      </c>
      <c r="X155" t="s">
        <v>284</v>
      </c>
      <c r="Y155" t="s">
        <v>268</v>
      </c>
      <c r="BG155">
        <v>4</v>
      </c>
      <c r="BH155">
        <v>792</v>
      </c>
      <c r="BI155">
        <f>($BH$184-$BH$181)/200</f>
        <v>0.105</v>
      </c>
    </row>
    <row r="156" spans="1:80" x14ac:dyDescent="0.25">
      <c r="A156">
        <v>155</v>
      </c>
      <c r="F156">
        <v>66.035076000000004</v>
      </c>
      <c r="G156" s="5">
        <v>3</v>
      </c>
      <c r="H156">
        <v>64.847565000000003</v>
      </c>
      <c r="I156" s="4">
        <v>4</v>
      </c>
      <c r="P156">
        <v>2</v>
      </c>
      <c r="Q156" t="str">
        <f t="shared" si="3"/>
        <v>34</v>
      </c>
      <c r="R156">
        <v>1</v>
      </c>
      <c r="X156" t="s">
        <v>286</v>
      </c>
      <c r="Y156" t="s">
        <v>269</v>
      </c>
      <c r="BG156">
        <v>1</v>
      </c>
      <c r="BH156">
        <v>804</v>
      </c>
      <c r="BI156">
        <f>($BH$185-$BH$182)/200</f>
        <v>0.08</v>
      </c>
    </row>
    <row r="157" spans="1:80" x14ac:dyDescent="0.25">
      <c r="A157">
        <v>156</v>
      </c>
      <c r="H157">
        <v>64.847565000000003</v>
      </c>
      <c r="I157" s="4">
        <v>4</v>
      </c>
      <c r="P157">
        <v>1</v>
      </c>
      <c r="Q157" t="str">
        <f t="shared" si="3"/>
        <v>4</v>
      </c>
      <c r="R157">
        <v>2</v>
      </c>
      <c r="X157" t="s">
        <v>286</v>
      </c>
      <c r="Y157" t="s">
        <v>270</v>
      </c>
      <c r="AB157" t="s">
        <v>287</v>
      </c>
      <c r="AC157" t="str">
        <f>CONCATENATE($R157,$R158,$R159,$R160)</f>
        <v>2431</v>
      </c>
      <c r="BG157">
        <v>2</v>
      </c>
      <c r="BH157">
        <v>805</v>
      </c>
      <c r="BI157">
        <f>($BH$186-$BH$183)/200</f>
        <v>0.11</v>
      </c>
    </row>
    <row r="158" spans="1:80" x14ac:dyDescent="0.25">
      <c r="A158">
        <v>157</v>
      </c>
      <c r="B158">
        <v>44.384701000000014</v>
      </c>
      <c r="C158" s="3">
        <v>1</v>
      </c>
      <c r="P158">
        <v>1</v>
      </c>
      <c r="Q158" t="str">
        <f t="shared" si="3"/>
        <v>1</v>
      </c>
      <c r="R158">
        <v>4</v>
      </c>
      <c r="X158" t="s">
        <v>286</v>
      </c>
      <c r="Y158" t="s">
        <v>271</v>
      </c>
      <c r="BG158">
        <v>4</v>
      </c>
      <c r="BH158">
        <v>811</v>
      </c>
      <c r="BI158">
        <f>($BH$187-$BH$184)/200</f>
        <v>0.04</v>
      </c>
    </row>
    <row r="159" spans="1:80" x14ac:dyDescent="0.25">
      <c r="A159">
        <v>158</v>
      </c>
      <c r="B159">
        <v>44.411701000000015</v>
      </c>
      <c r="C159" s="3">
        <v>1</v>
      </c>
      <c r="P159">
        <v>1</v>
      </c>
      <c r="Q159" t="str">
        <f t="shared" si="3"/>
        <v>1</v>
      </c>
      <c r="R159">
        <v>3</v>
      </c>
      <c r="X159" t="s">
        <v>286</v>
      </c>
      <c r="Y159" t="s">
        <v>272</v>
      </c>
      <c r="BG159">
        <v>3</v>
      </c>
      <c r="BH159">
        <v>812</v>
      </c>
      <c r="BI159">
        <f>($BH$188-$BH$185)/200</f>
        <v>9.5000000000000001E-2</v>
      </c>
    </row>
    <row r="160" spans="1:80" x14ac:dyDescent="0.25">
      <c r="A160">
        <v>159</v>
      </c>
      <c r="B160">
        <v>44.399013000000011</v>
      </c>
      <c r="C160" s="3">
        <v>1</v>
      </c>
      <c r="P160">
        <v>1</v>
      </c>
      <c r="Q160" t="str">
        <f t="shared" si="3"/>
        <v>1</v>
      </c>
      <c r="R160">
        <v>1</v>
      </c>
      <c r="X160" t="s">
        <v>286</v>
      </c>
      <c r="Y160" t="s">
        <v>269</v>
      </c>
      <c r="BG160">
        <v>1</v>
      </c>
      <c r="BH160">
        <v>824</v>
      </c>
      <c r="BI160">
        <f>($BH$189-$BH$186)/200</f>
        <v>7.4999999999999997E-2</v>
      </c>
    </row>
    <row r="161" spans="1:61" x14ac:dyDescent="0.25">
      <c r="A161">
        <v>160</v>
      </c>
      <c r="B161">
        <v>44.340809000000014</v>
      </c>
      <c r="C161" s="3">
        <v>1</v>
      </c>
      <c r="P161">
        <v>1</v>
      </c>
      <c r="Q161" t="str">
        <f t="shared" si="3"/>
        <v>1</v>
      </c>
      <c r="R161">
        <v>2</v>
      </c>
      <c r="X161" t="s">
        <v>286</v>
      </c>
      <c r="Y161" t="s">
        <v>270</v>
      </c>
      <c r="AB161" t="s">
        <v>286</v>
      </c>
      <c r="AC161" t="str">
        <f>CONCATENATE($R161,$R162,$R163,$R164)</f>
        <v>2341</v>
      </c>
      <c r="BG161">
        <v>2</v>
      </c>
      <c r="BH161">
        <v>826</v>
      </c>
      <c r="BI161">
        <f>($BH$190-$BH$187)/200</f>
        <v>0.105</v>
      </c>
    </row>
    <row r="162" spans="1:61" x14ac:dyDescent="0.25">
      <c r="A162">
        <v>161</v>
      </c>
      <c r="B162">
        <v>44.401909000000011</v>
      </c>
      <c r="C162" s="3">
        <v>1</v>
      </c>
      <c r="P162">
        <v>1</v>
      </c>
      <c r="Q162" t="str">
        <f t="shared" si="3"/>
        <v>1</v>
      </c>
      <c r="R162">
        <v>3</v>
      </c>
      <c r="X162" t="s">
        <v>286</v>
      </c>
      <c r="Y162" t="s">
        <v>271</v>
      </c>
      <c r="BG162">
        <v>3</v>
      </c>
      <c r="BH162">
        <v>831</v>
      </c>
      <c r="BI162">
        <f>($BH$191-$BH$188)/200</f>
        <v>0.04</v>
      </c>
    </row>
    <row r="163" spans="1:61" x14ac:dyDescent="0.25">
      <c r="A163">
        <v>162</v>
      </c>
      <c r="B163">
        <v>44.366489000000009</v>
      </c>
      <c r="C163" s="3">
        <v>1</v>
      </c>
      <c r="P163">
        <v>1</v>
      </c>
      <c r="Q163" t="str">
        <f t="shared" si="3"/>
        <v>1</v>
      </c>
      <c r="R163">
        <v>4</v>
      </c>
      <c r="X163" t="s">
        <v>286</v>
      </c>
      <c r="Y163" t="s">
        <v>272</v>
      </c>
      <c r="BG163">
        <v>4</v>
      </c>
      <c r="BH163">
        <v>831</v>
      </c>
      <c r="BI163">
        <f>($BH$192-$BH$189)/200</f>
        <v>0.08</v>
      </c>
    </row>
    <row r="164" spans="1:61" x14ac:dyDescent="0.25">
      <c r="A164">
        <v>163</v>
      </c>
      <c r="B164">
        <v>44.377964000000013</v>
      </c>
      <c r="C164" s="3">
        <v>1</v>
      </c>
      <c r="D164">
        <v>37.989109000000013</v>
      </c>
      <c r="E164" s="2">
        <v>2</v>
      </c>
      <c r="P164">
        <v>2</v>
      </c>
      <c r="Q164" t="str">
        <f t="shared" si="3"/>
        <v>12</v>
      </c>
      <c r="R164">
        <v>1</v>
      </c>
      <c r="X164" t="s">
        <v>286</v>
      </c>
      <c r="Y164" t="s">
        <v>269</v>
      </c>
      <c r="BG164">
        <v>1</v>
      </c>
      <c r="BH164">
        <v>843</v>
      </c>
      <c r="BI164">
        <f>($BH$193-$BH$190)/200</f>
        <v>5.5E-2</v>
      </c>
    </row>
    <row r="165" spans="1:61" x14ac:dyDescent="0.25">
      <c r="A165">
        <v>164</v>
      </c>
      <c r="B165">
        <v>44.384701000000014</v>
      </c>
      <c r="C165" s="3">
        <v>1</v>
      </c>
      <c r="D165">
        <v>37.990791000000009</v>
      </c>
      <c r="E165" s="2">
        <v>2</v>
      </c>
      <c r="P165">
        <v>2</v>
      </c>
      <c r="Q165" t="str">
        <f t="shared" si="3"/>
        <v>12</v>
      </c>
      <c r="R165">
        <v>2</v>
      </c>
      <c r="X165" t="s">
        <v>286</v>
      </c>
      <c r="Y165" t="s">
        <v>270</v>
      </c>
      <c r="AB165" t="s">
        <v>286</v>
      </c>
      <c r="AC165" t="str">
        <f>CONCATENATE($R165,$R166,$R167,$R168)</f>
        <v>2341</v>
      </c>
      <c r="BG165">
        <v>2</v>
      </c>
      <c r="BH165">
        <v>845</v>
      </c>
      <c r="BI165">
        <f>($BH$194-$BH$191)/200</f>
        <v>0.09</v>
      </c>
    </row>
    <row r="166" spans="1:61" x14ac:dyDescent="0.25">
      <c r="A166">
        <v>165</v>
      </c>
      <c r="B166">
        <v>44.384701000000014</v>
      </c>
      <c r="C166" s="3">
        <v>1</v>
      </c>
      <c r="D166">
        <v>37.965004000000015</v>
      </c>
      <c r="E166" s="2">
        <v>2</v>
      </c>
      <c r="P166">
        <v>2</v>
      </c>
      <c r="Q166" t="str">
        <f t="shared" si="3"/>
        <v>12</v>
      </c>
      <c r="R166">
        <v>3</v>
      </c>
      <c r="X166" t="s">
        <v>286</v>
      </c>
      <c r="Y166" t="s">
        <v>271</v>
      </c>
      <c r="BG166">
        <v>3</v>
      </c>
      <c r="BH166">
        <v>851</v>
      </c>
      <c r="BI166">
        <f>($BH$195-$BH$192)/200</f>
        <v>4.4999999999999998E-2</v>
      </c>
    </row>
    <row r="167" spans="1:61" x14ac:dyDescent="0.25">
      <c r="A167">
        <v>166</v>
      </c>
      <c r="D167">
        <v>37.913322000000015</v>
      </c>
      <c r="E167" s="2">
        <v>2</v>
      </c>
      <c r="P167">
        <v>1</v>
      </c>
      <c r="Q167" t="str">
        <f t="shared" si="3"/>
        <v>2</v>
      </c>
      <c r="R167">
        <v>4</v>
      </c>
      <c r="X167" t="s">
        <v>286</v>
      </c>
      <c r="Y167" t="s">
        <v>272</v>
      </c>
      <c r="BG167">
        <v>4</v>
      </c>
      <c r="BH167">
        <v>851</v>
      </c>
      <c r="BI167">
        <f>($BH$196-$BH$193)/200</f>
        <v>0.09</v>
      </c>
    </row>
    <row r="168" spans="1:61" x14ac:dyDescent="0.25">
      <c r="A168">
        <v>167</v>
      </c>
      <c r="D168">
        <v>37.924217000000013</v>
      </c>
      <c r="E168" s="2">
        <v>2</v>
      </c>
      <c r="P168">
        <v>1</v>
      </c>
      <c r="Q168" t="str">
        <f t="shared" si="3"/>
        <v>2</v>
      </c>
      <c r="R168">
        <v>1</v>
      </c>
      <c r="X168" t="s">
        <v>286</v>
      </c>
      <c r="Y168" t="s">
        <v>269</v>
      </c>
      <c r="BG168">
        <v>1</v>
      </c>
      <c r="BH168">
        <v>863</v>
      </c>
      <c r="BI168">
        <f>($BH$197-$BH$194)/200</f>
        <v>0.06</v>
      </c>
    </row>
    <row r="169" spans="1:61" x14ac:dyDescent="0.25">
      <c r="A169">
        <v>168</v>
      </c>
      <c r="D169">
        <v>37.90021500000001</v>
      </c>
      <c r="E169" s="2">
        <v>2</v>
      </c>
      <c r="P169">
        <v>1</v>
      </c>
      <c r="Q169" t="str">
        <f t="shared" si="3"/>
        <v>2</v>
      </c>
      <c r="R169">
        <v>2</v>
      </c>
      <c r="X169" t="s">
        <v>284</v>
      </c>
      <c r="Y169" t="s">
        <v>273</v>
      </c>
      <c r="BG169">
        <v>2</v>
      </c>
      <c r="BH169">
        <v>866</v>
      </c>
      <c r="BI169">
        <f>($BH$198-$BH$195)/200</f>
        <v>0.105</v>
      </c>
    </row>
    <row r="170" spans="1:61" x14ac:dyDescent="0.25">
      <c r="A170">
        <v>169</v>
      </c>
      <c r="D170">
        <v>37.989109000000013</v>
      </c>
      <c r="E170" s="2">
        <v>2</v>
      </c>
      <c r="P170">
        <v>1</v>
      </c>
      <c r="Q170" t="str">
        <f t="shared" si="3"/>
        <v>2</v>
      </c>
      <c r="R170">
        <v>3</v>
      </c>
      <c r="X170" t="s">
        <v>287</v>
      </c>
      <c r="Y170" t="s">
        <v>274</v>
      </c>
      <c r="BG170">
        <v>3</v>
      </c>
      <c r="BH170">
        <v>873</v>
      </c>
      <c r="BI170">
        <f>($BH$199-$BH$196)/200</f>
        <v>0.06</v>
      </c>
    </row>
    <row r="171" spans="1:61" x14ac:dyDescent="0.25">
      <c r="A171">
        <v>170</v>
      </c>
      <c r="F171">
        <v>38.140102000000013</v>
      </c>
      <c r="G171" s="5">
        <v>3</v>
      </c>
      <c r="P171">
        <v>1</v>
      </c>
      <c r="Q171" t="str">
        <f t="shared" si="3"/>
        <v>3</v>
      </c>
      <c r="R171" t="s">
        <v>22</v>
      </c>
      <c r="X171" t="s">
        <v>287</v>
      </c>
      <c r="Y171" t="s">
        <v>275</v>
      </c>
      <c r="BG171" t="s">
        <v>22</v>
      </c>
      <c r="BH171">
        <v>874</v>
      </c>
      <c r="BI171">
        <f>($BH$200-$BH$197)/200</f>
        <v>8.5000000000000006E-2</v>
      </c>
    </row>
    <row r="172" spans="1:61" x14ac:dyDescent="0.25">
      <c r="A172">
        <v>171</v>
      </c>
      <c r="F172">
        <v>38.140308000000012</v>
      </c>
      <c r="G172" s="5">
        <v>3</v>
      </c>
      <c r="H172">
        <v>37.25725400000001</v>
      </c>
      <c r="I172" s="4">
        <v>4</v>
      </c>
      <c r="P172">
        <v>2</v>
      </c>
      <c r="Q172" t="str">
        <f t="shared" si="3"/>
        <v>34</v>
      </c>
      <c r="R172" t="s">
        <v>22</v>
      </c>
      <c r="X172" t="s">
        <v>287</v>
      </c>
      <c r="Y172" t="s">
        <v>276</v>
      </c>
      <c r="BG172" t="s">
        <v>22</v>
      </c>
      <c r="BH172">
        <v>876</v>
      </c>
      <c r="BI172">
        <f>($BH$201-$BH$198)/200</f>
        <v>0.05</v>
      </c>
    </row>
    <row r="173" spans="1:61" x14ac:dyDescent="0.25">
      <c r="A173">
        <v>172</v>
      </c>
      <c r="F173">
        <v>38.125152000000014</v>
      </c>
      <c r="G173" s="5">
        <v>3</v>
      </c>
      <c r="H173">
        <v>37.144733000000016</v>
      </c>
      <c r="I173" s="4">
        <v>4</v>
      </c>
      <c r="P173">
        <v>2</v>
      </c>
      <c r="Q173" t="str">
        <f t="shared" si="3"/>
        <v>34</v>
      </c>
      <c r="R173">
        <v>1</v>
      </c>
      <c r="X173" t="s">
        <v>285</v>
      </c>
      <c r="Y173" t="s">
        <v>264</v>
      </c>
      <c r="AB173" t="s">
        <v>283</v>
      </c>
      <c r="AC173" t="str">
        <f>CONCATENATE($R173,$R174,$R175,$R176)</f>
        <v>1432</v>
      </c>
      <c r="BG173">
        <v>1</v>
      </c>
      <c r="BH173">
        <v>877</v>
      </c>
      <c r="BI173">
        <f>($BH$207-$BH$204)/200</f>
        <v>0.04</v>
      </c>
    </row>
    <row r="174" spans="1:61" x14ac:dyDescent="0.25">
      <c r="A174">
        <v>173</v>
      </c>
      <c r="F174">
        <v>38.136520000000012</v>
      </c>
      <c r="G174" s="5">
        <v>3</v>
      </c>
      <c r="H174">
        <v>37.167784000000012</v>
      </c>
      <c r="I174" s="4">
        <v>4</v>
      </c>
      <c r="P174">
        <v>2</v>
      </c>
      <c r="Q174" t="str">
        <f t="shared" si="3"/>
        <v>34</v>
      </c>
      <c r="R174">
        <v>4</v>
      </c>
      <c r="X174" t="s">
        <v>285</v>
      </c>
      <c r="Y174" t="s">
        <v>265</v>
      </c>
      <c r="BG174">
        <v>4</v>
      </c>
      <c r="BH174">
        <v>883</v>
      </c>
      <c r="BI174">
        <f>($BH$208-$BH$205)/200</f>
        <v>0.105</v>
      </c>
    </row>
    <row r="175" spans="1:61" x14ac:dyDescent="0.25">
      <c r="A175">
        <v>174</v>
      </c>
      <c r="F175">
        <v>38.122997000000012</v>
      </c>
      <c r="G175" s="5">
        <v>3</v>
      </c>
      <c r="H175">
        <v>37.177574000000007</v>
      </c>
      <c r="I175" s="4">
        <v>4</v>
      </c>
      <c r="P175">
        <v>2</v>
      </c>
      <c r="Q175" t="str">
        <f t="shared" si="3"/>
        <v>34</v>
      </c>
      <c r="R175">
        <v>3</v>
      </c>
      <c r="X175" t="s">
        <v>285</v>
      </c>
      <c r="Y175" t="s">
        <v>266</v>
      </c>
      <c r="BG175">
        <v>3</v>
      </c>
      <c r="BH175">
        <v>884</v>
      </c>
      <c r="BI175">
        <f>($BH$209-$BH$206)/200</f>
        <v>0.1</v>
      </c>
    </row>
    <row r="176" spans="1:61" x14ac:dyDescent="0.25">
      <c r="A176">
        <v>175</v>
      </c>
      <c r="F176">
        <v>38.112625000000008</v>
      </c>
      <c r="G176" s="5">
        <v>3</v>
      </c>
      <c r="H176">
        <v>37.190733000000009</v>
      </c>
      <c r="I176" s="4">
        <v>4</v>
      </c>
      <c r="P176">
        <v>2</v>
      </c>
      <c r="Q176" t="str">
        <f t="shared" si="3"/>
        <v>34</v>
      </c>
      <c r="R176">
        <v>2</v>
      </c>
      <c r="X176" t="s">
        <v>285</v>
      </c>
      <c r="Y176" t="s">
        <v>267</v>
      </c>
      <c r="BG176">
        <v>2</v>
      </c>
      <c r="BH176">
        <v>899</v>
      </c>
      <c r="BI176">
        <f>($BH$210-$BH$207)/200</f>
        <v>0.125</v>
      </c>
    </row>
    <row r="177" spans="1:61" x14ac:dyDescent="0.25">
      <c r="A177">
        <v>176</v>
      </c>
      <c r="F177">
        <v>38.140102000000013</v>
      </c>
      <c r="G177" s="5">
        <v>3</v>
      </c>
      <c r="H177">
        <v>37.198521000000014</v>
      </c>
      <c r="I177" s="4">
        <v>4</v>
      </c>
      <c r="P177">
        <v>2</v>
      </c>
      <c r="Q177" t="str">
        <f t="shared" si="3"/>
        <v>34</v>
      </c>
      <c r="R177">
        <v>1</v>
      </c>
      <c r="X177" t="s">
        <v>285</v>
      </c>
      <c r="Y177" t="s">
        <v>264</v>
      </c>
      <c r="AB177" t="s">
        <v>285</v>
      </c>
      <c r="AC177" t="str">
        <f>CONCATENATE($R177,$R178,$R179,$R180)</f>
        <v>1342</v>
      </c>
      <c r="BG177">
        <v>1</v>
      </c>
      <c r="BH177">
        <v>900</v>
      </c>
      <c r="BI177">
        <f>($BH$211-$BH$208)/200</f>
        <v>0.04</v>
      </c>
    </row>
    <row r="178" spans="1:61" x14ac:dyDescent="0.25">
      <c r="A178">
        <v>177</v>
      </c>
      <c r="H178">
        <v>37.25725400000001</v>
      </c>
      <c r="I178" s="4">
        <v>4</v>
      </c>
      <c r="P178">
        <v>1</v>
      </c>
      <c r="Q178" t="str">
        <f t="shared" si="3"/>
        <v>4</v>
      </c>
      <c r="R178">
        <v>3</v>
      </c>
      <c r="X178" t="s">
        <v>285</v>
      </c>
      <c r="Y178" t="s">
        <v>265</v>
      </c>
      <c r="BG178">
        <v>3</v>
      </c>
      <c r="BH178">
        <v>908</v>
      </c>
      <c r="BI178">
        <f>($BH$212-$BH$209)/200</f>
        <v>0.09</v>
      </c>
    </row>
    <row r="179" spans="1:61" x14ac:dyDescent="0.25">
      <c r="A179">
        <v>178</v>
      </c>
      <c r="B179">
        <v>19.658704000000014</v>
      </c>
      <c r="C179" s="3">
        <v>1</v>
      </c>
      <c r="H179">
        <v>37.25725400000001</v>
      </c>
      <c r="I179" s="4">
        <v>4</v>
      </c>
      <c r="P179">
        <v>2</v>
      </c>
      <c r="Q179" t="str">
        <f t="shared" si="3"/>
        <v>14</v>
      </c>
      <c r="R179">
        <v>4</v>
      </c>
      <c r="X179" t="s">
        <v>285</v>
      </c>
      <c r="Y179" t="s">
        <v>266</v>
      </c>
      <c r="BG179">
        <v>4</v>
      </c>
      <c r="BH179">
        <v>908</v>
      </c>
      <c r="BI179">
        <f>($BH$213-$BH$210)/200</f>
        <v>7.4999999999999997E-2</v>
      </c>
    </row>
    <row r="180" spans="1:61" x14ac:dyDescent="0.25">
      <c r="A180">
        <v>179</v>
      </c>
      <c r="B180">
        <v>19.653967000000009</v>
      </c>
      <c r="C180" s="3">
        <v>1</v>
      </c>
      <c r="P180">
        <v>1</v>
      </c>
      <c r="Q180" t="str">
        <f t="shared" si="3"/>
        <v>1</v>
      </c>
      <c r="R180">
        <v>2</v>
      </c>
      <c r="X180" t="s">
        <v>285</v>
      </c>
      <c r="Y180" t="s">
        <v>267</v>
      </c>
      <c r="BG180">
        <v>2</v>
      </c>
      <c r="BH180">
        <v>918</v>
      </c>
      <c r="BI180">
        <f>($BH$214-$BH$211)/200</f>
        <v>0.105</v>
      </c>
    </row>
    <row r="181" spans="1:61" x14ac:dyDescent="0.25">
      <c r="A181">
        <v>180</v>
      </c>
      <c r="B181">
        <v>19.599602000000012</v>
      </c>
      <c r="C181" s="3">
        <v>1</v>
      </c>
      <c r="P181">
        <v>1</v>
      </c>
      <c r="Q181" t="str">
        <f t="shared" si="3"/>
        <v>1</v>
      </c>
      <c r="R181">
        <v>1</v>
      </c>
      <c r="X181" t="s">
        <v>285</v>
      </c>
      <c r="Y181" t="s">
        <v>264</v>
      </c>
      <c r="BG181">
        <v>1</v>
      </c>
      <c r="BH181">
        <v>920</v>
      </c>
      <c r="BI181">
        <f>($BH$215-$BH$212)/200</f>
        <v>4.4999999999999998E-2</v>
      </c>
    </row>
    <row r="182" spans="1:61" x14ac:dyDescent="0.25">
      <c r="A182">
        <v>181</v>
      </c>
      <c r="B182">
        <v>19.625547000000012</v>
      </c>
      <c r="C182" s="3">
        <v>1</v>
      </c>
      <c r="P182">
        <v>1</v>
      </c>
      <c r="Q182" t="str">
        <f t="shared" si="3"/>
        <v>1</v>
      </c>
      <c r="R182">
        <v>3</v>
      </c>
      <c r="X182" t="s">
        <v>285</v>
      </c>
      <c r="Y182" t="s">
        <v>265</v>
      </c>
      <c r="AB182" t="s">
        <v>286</v>
      </c>
      <c r="AC182" t="str">
        <f>CONCATENATE($R182,$R183,$R184,$R185)</f>
        <v>3412</v>
      </c>
      <c r="BG182">
        <v>3</v>
      </c>
      <c r="BH182">
        <v>927</v>
      </c>
      <c r="BI182">
        <f>($BH$216-$BH$213)/200</f>
        <v>0.1</v>
      </c>
    </row>
    <row r="183" spans="1:61" x14ac:dyDescent="0.25">
      <c r="A183">
        <v>182</v>
      </c>
      <c r="B183">
        <v>19.630704000000009</v>
      </c>
      <c r="C183" s="3">
        <v>1</v>
      </c>
      <c r="P183">
        <v>1</v>
      </c>
      <c r="Q183" t="str">
        <f t="shared" si="3"/>
        <v>1</v>
      </c>
      <c r="R183">
        <v>4</v>
      </c>
      <c r="X183" t="s">
        <v>285</v>
      </c>
      <c r="Y183" t="s">
        <v>266</v>
      </c>
      <c r="BG183">
        <v>4</v>
      </c>
      <c r="BH183">
        <v>927</v>
      </c>
      <c r="BI183">
        <f>($BH$217-$BH$214)/200</f>
        <v>7.4999999999999997E-2</v>
      </c>
    </row>
    <row r="184" spans="1:61" x14ac:dyDescent="0.25">
      <c r="A184">
        <v>183</v>
      </c>
      <c r="B184">
        <v>19.682228000000009</v>
      </c>
      <c r="C184" s="3">
        <v>1</v>
      </c>
      <c r="D184">
        <v>14.913598000000007</v>
      </c>
      <c r="E184" s="2">
        <v>2</v>
      </c>
      <c r="P184">
        <v>2</v>
      </c>
      <c r="Q184" t="str">
        <f t="shared" si="3"/>
        <v>12</v>
      </c>
      <c r="R184">
        <v>1</v>
      </c>
      <c r="X184" t="s">
        <v>285</v>
      </c>
      <c r="Y184" t="s">
        <v>267</v>
      </c>
      <c r="BG184">
        <v>1</v>
      </c>
      <c r="BH184">
        <v>941</v>
      </c>
      <c r="BI184">
        <f>($BH$218-$BH$215)/200</f>
        <v>0.105</v>
      </c>
    </row>
    <row r="185" spans="1:61" x14ac:dyDescent="0.25">
      <c r="A185">
        <v>184</v>
      </c>
      <c r="B185">
        <v>19.655913000000012</v>
      </c>
      <c r="C185" s="3">
        <v>1</v>
      </c>
      <c r="D185">
        <v>14.866443000000011</v>
      </c>
      <c r="E185" s="2">
        <v>2</v>
      </c>
      <c r="P185">
        <v>2</v>
      </c>
      <c r="Q185" t="str">
        <f t="shared" si="3"/>
        <v>12</v>
      </c>
      <c r="R185">
        <v>2</v>
      </c>
      <c r="X185" t="s">
        <v>285</v>
      </c>
      <c r="Y185" t="s">
        <v>264</v>
      </c>
      <c r="BG185">
        <v>2</v>
      </c>
      <c r="BH185">
        <v>943</v>
      </c>
      <c r="BI185">
        <f>($BH$219-$BH$216)/200</f>
        <v>0.04</v>
      </c>
    </row>
    <row r="186" spans="1:61" x14ac:dyDescent="0.25">
      <c r="A186">
        <v>185</v>
      </c>
      <c r="B186">
        <v>19.544447000000012</v>
      </c>
      <c r="C186" s="3">
        <v>1</v>
      </c>
      <c r="D186">
        <v>14.935491000000013</v>
      </c>
      <c r="E186" s="2">
        <v>2</v>
      </c>
      <c r="P186">
        <v>2</v>
      </c>
      <c r="Q186" t="str">
        <f t="shared" si="3"/>
        <v>12</v>
      </c>
      <c r="R186">
        <v>3</v>
      </c>
      <c r="X186" t="s">
        <v>285</v>
      </c>
      <c r="Y186" t="s">
        <v>265</v>
      </c>
      <c r="AB186" t="s">
        <v>286</v>
      </c>
      <c r="AC186" t="str">
        <f>CONCATENATE($R186,$R187,$R188,$R189)</f>
        <v>3412</v>
      </c>
      <c r="BG186">
        <v>3</v>
      </c>
      <c r="BH186">
        <v>949</v>
      </c>
      <c r="BI186">
        <f>($BH$220-$BH$217)/200</f>
        <v>9.5000000000000001E-2</v>
      </c>
    </row>
    <row r="187" spans="1:61" x14ac:dyDescent="0.25">
      <c r="A187">
        <v>186</v>
      </c>
      <c r="B187">
        <v>19.658704000000014</v>
      </c>
      <c r="C187" s="3">
        <v>1</v>
      </c>
      <c r="D187">
        <v>14.934702000000016</v>
      </c>
      <c r="E187" s="2">
        <v>2</v>
      </c>
      <c r="P187">
        <v>2</v>
      </c>
      <c r="Q187" t="str">
        <f t="shared" si="3"/>
        <v>12</v>
      </c>
      <c r="R187">
        <v>4</v>
      </c>
      <c r="X187" t="s">
        <v>285</v>
      </c>
      <c r="Y187" t="s">
        <v>266</v>
      </c>
      <c r="BG187">
        <v>4</v>
      </c>
      <c r="BH187">
        <v>949</v>
      </c>
      <c r="BI187">
        <f>($BH$221-$BH$218)/200</f>
        <v>7.0000000000000007E-2</v>
      </c>
    </row>
    <row r="188" spans="1:61" x14ac:dyDescent="0.25">
      <c r="A188">
        <v>187</v>
      </c>
      <c r="B188">
        <v>19.658704000000014</v>
      </c>
      <c r="C188" s="3">
        <v>1</v>
      </c>
      <c r="D188">
        <v>14.96480600000001</v>
      </c>
      <c r="E188" s="2">
        <v>2</v>
      </c>
      <c r="P188">
        <v>2</v>
      </c>
      <c r="Q188" t="str">
        <f t="shared" si="3"/>
        <v>12</v>
      </c>
      <c r="R188">
        <v>1</v>
      </c>
      <c r="X188" t="s">
        <v>285</v>
      </c>
      <c r="Y188" t="s">
        <v>267</v>
      </c>
      <c r="BG188">
        <v>1</v>
      </c>
      <c r="BH188">
        <v>962</v>
      </c>
      <c r="BI188">
        <f>($BH$222-$BH$219)/200</f>
        <v>0.11</v>
      </c>
    </row>
    <row r="189" spans="1:61" x14ac:dyDescent="0.25">
      <c r="A189">
        <v>188</v>
      </c>
      <c r="D189">
        <v>14.913598000000007</v>
      </c>
      <c r="E189" s="2">
        <v>2</v>
      </c>
      <c r="P189">
        <v>1</v>
      </c>
      <c r="Q189" t="str">
        <f t="shared" si="3"/>
        <v>2</v>
      </c>
      <c r="R189">
        <v>2</v>
      </c>
      <c r="X189" t="s">
        <v>285</v>
      </c>
      <c r="Y189" t="s">
        <v>264</v>
      </c>
      <c r="BG189">
        <v>2</v>
      </c>
      <c r="BH189">
        <v>964</v>
      </c>
      <c r="BI189">
        <f>($BH$223-$BH$220)/200</f>
        <v>5.5E-2</v>
      </c>
    </row>
    <row r="190" spans="1:61" x14ac:dyDescent="0.25">
      <c r="A190">
        <v>189</v>
      </c>
      <c r="D190">
        <v>14.913598000000007</v>
      </c>
      <c r="E190" s="2">
        <v>2</v>
      </c>
      <c r="J190">
        <v>38.842007000000009</v>
      </c>
      <c r="K190" t="s">
        <v>22</v>
      </c>
      <c r="Q190" t="str">
        <f t="shared" si="3"/>
        <v>2</v>
      </c>
      <c r="R190">
        <v>3</v>
      </c>
      <c r="X190" t="s">
        <v>285</v>
      </c>
      <c r="Y190" t="s">
        <v>265</v>
      </c>
      <c r="AB190" t="s">
        <v>286</v>
      </c>
      <c r="AC190" t="str">
        <f>CONCATENATE($R190,$R191,$R192,$R193)</f>
        <v>3412</v>
      </c>
      <c r="BG190">
        <v>3</v>
      </c>
      <c r="BH190">
        <v>970</v>
      </c>
      <c r="BI190">
        <f>($BH$224-$BH$221)/200</f>
        <v>0.08</v>
      </c>
    </row>
    <row r="191" spans="1:61" x14ac:dyDescent="0.25">
      <c r="A191">
        <v>190</v>
      </c>
      <c r="Q191" t="str">
        <f t="shared" si="3"/>
        <v/>
      </c>
      <c r="R191">
        <v>4</v>
      </c>
      <c r="X191" t="s">
        <v>285</v>
      </c>
      <c r="Y191" t="s">
        <v>266</v>
      </c>
      <c r="BG191">
        <v>4</v>
      </c>
      <c r="BH191">
        <v>970</v>
      </c>
      <c r="BI191">
        <f>($BH$225-$BH$222)/200</f>
        <v>0.06</v>
      </c>
    </row>
    <row r="192" spans="1:61" x14ac:dyDescent="0.25">
      <c r="A192">
        <v>191</v>
      </c>
      <c r="J192">
        <v>38.961056000000013</v>
      </c>
      <c r="K192" t="s">
        <v>22</v>
      </c>
      <c r="Q192" t="str">
        <f t="shared" si="3"/>
        <v/>
      </c>
      <c r="R192">
        <v>1</v>
      </c>
      <c r="X192" t="s">
        <v>285</v>
      </c>
      <c r="Y192" t="s">
        <v>264</v>
      </c>
      <c r="BG192">
        <v>1</v>
      </c>
      <c r="BH192">
        <v>980</v>
      </c>
      <c r="BI192">
        <f>($BH$231-$BH$228)/200</f>
        <v>5.5E-2</v>
      </c>
    </row>
    <row r="193" spans="1:61" x14ac:dyDescent="0.25">
      <c r="A193">
        <v>192</v>
      </c>
      <c r="D193">
        <v>35.801020000000008</v>
      </c>
      <c r="E193" s="2">
        <v>2</v>
      </c>
      <c r="P193">
        <v>1</v>
      </c>
      <c r="Q193" t="str">
        <f t="shared" si="3"/>
        <v>2</v>
      </c>
      <c r="R193">
        <v>2</v>
      </c>
      <c r="X193" t="s">
        <v>284</v>
      </c>
      <c r="Y193" t="s">
        <v>268</v>
      </c>
      <c r="BG193">
        <v>2</v>
      </c>
      <c r="BH193">
        <v>981</v>
      </c>
      <c r="BI193">
        <f>($BH$232-$BH$229)/200</f>
        <v>0.13</v>
      </c>
    </row>
    <row r="194" spans="1:61" x14ac:dyDescent="0.25">
      <c r="A194">
        <v>193</v>
      </c>
      <c r="D194">
        <v>35.814018000000011</v>
      </c>
      <c r="E194" s="2">
        <v>2</v>
      </c>
      <c r="P194">
        <v>1</v>
      </c>
      <c r="Q194" t="str">
        <f t="shared" ref="Q194:Q257" si="4">CONCATENATE(C194,E194,G194,I194)</f>
        <v>2</v>
      </c>
      <c r="R194">
        <v>3</v>
      </c>
      <c r="X194" t="s">
        <v>286</v>
      </c>
      <c r="Y194" t="s">
        <v>269</v>
      </c>
      <c r="AB194" t="s">
        <v>286</v>
      </c>
      <c r="AC194" t="str">
        <f>CONCATENATE($R194,$R195,$R196,$R197)</f>
        <v>3412</v>
      </c>
      <c r="BG194">
        <v>3</v>
      </c>
      <c r="BH194">
        <v>988</v>
      </c>
      <c r="BI194">
        <f>($BH$233-$BH$230)/200</f>
        <v>0.09</v>
      </c>
    </row>
    <row r="195" spans="1:61" x14ac:dyDescent="0.25">
      <c r="A195">
        <v>194</v>
      </c>
      <c r="D195">
        <v>35.771177000000009</v>
      </c>
      <c r="E195" s="2">
        <v>2</v>
      </c>
      <c r="P195">
        <v>1</v>
      </c>
      <c r="Q195" t="str">
        <f t="shared" si="4"/>
        <v>2</v>
      </c>
      <c r="R195">
        <v>4</v>
      </c>
      <c r="X195" t="s">
        <v>286</v>
      </c>
      <c r="Y195" t="s">
        <v>270</v>
      </c>
      <c r="BG195">
        <v>4</v>
      </c>
      <c r="BH195">
        <v>989</v>
      </c>
      <c r="BI195">
        <f>($BH$234-$BH$231)/200</f>
        <v>0.12</v>
      </c>
    </row>
    <row r="196" spans="1:61" x14ac:dyDescent="0.25">
      <c r="A196">
        <v>195</v>
      </c>
      <c r="D196">
        <v>35.77512500000001</v>
      </c>
      <c r="E196" s="2">
        <v>2</v>
      </c>
      <c r="P196">
        <v>1</v>
      </c>
      <c r="Q196" t="str">
        <f t="shared" si="4"/>
        <v>2</v>
      </c>
      <c r="R196">
        <v>1</v>
      </c>
      <c r="X196" t="s">
        <v>286</v>
      </c>
      <c r="Y196" t="s">
        <v>271</v>
      </c>
      <c r="BG196">
        <v>1</v>
      </c>
      <c r="BH196">
        <v>999</v>
      </c>
      <c r="BI196">
        <f>($BH$235-$BH$232)/200</f>
        <v>3.5000000000000003E-2</v>
      </c>
    </row>
    <row r="197" spans="1:61" x14ac:dyDescent="0.25">
      <c r="A197">
        <v>196</v>
      </c>
      <c r="D197">
        <v>35.854647000000014</v>
      </c>
      <c r="E197" s="2">
        <v>2</v>
      </c>
      <c r="P197">
        <v>1</v>
      </c>
      <c r="Q197" t="str">
        <f t="shared" si="4"/>
        <v>2</v>
      </c>
      <c r="R197">
        <v>2</v>
      </c>
      <c r="X197" t="s">
        <v>286</v>
      </c>
      <c r="Y197" t="s">
        <v>272</v>
      </c>
      <c r="BG197">
        <v>2</v>
      </c>
      <c r="BH197">
        <v>1000</v>
      </c>
      <c r="BI197">
        <f>($BH$236-$BH$233)/200</f>
        <v>0.105</v>
      </c>
    </row>
    <row r="198" spans="1:61" x14ac:dyDescent="0.25">
      <c r="A198">
        <v>197</v>
      </c>
      <c r="D198">
        <v>35.86285800000001</v>
      </c>
      <c r="E198" s="2">
        <v>2</v>
      </c>
      <c r="P198">
        <v>1</v>
      </c>
      <c r="Q198" t="str">
        <f t="shared" si="4"/>
        <v>2</v>
      </c>
      <c r="R198">
        <v>4</v>
      </c>
      <c r="X198" t="s">
        <v>286</v>
      </c>
      <c r="Y198" t="s">
        <v>269</v>
      </c>
      <c r="AB198" t="s">
        <v>287</v>
      </c>
      <c r="AC198" t="str">
        <f>CONCATENATE($R198,$R199,$R200,$R201)</f>
        <v>4312</v>
      </c>
      <c r="BG198">
        <v>4</v>
      </c>
      <c r="BH198">
        <v>1010</v>
      </c>
      <c r="BI198">
        <f>($BH$237-$BH$234)/200</f>
        <v>0.08</v>
      </c>
    </row>
    <row r="199" spans="1:61" x14ac:dyDescent="0.25">
      <c r="A199">
        <v>198</v>
      </c>
      <c r="D199">
        <v>35.841701000000015</v>
      </c>
      <c r="E199" s="2">
        <v>2</v>
      </c>
      <c r="F199">
        <v>28.774986000000013</v>
      </c>
      <c r="G199" s="5">
        <v>3</v>
      </c>
      <c r="P199">
        <v>2</v>
      </c>
      <c r="Q199" t="str">
        <f t="shared" si="4"/>
        <v>23</v>
      </c>
      <c r="R199">
        <v>3</v>
      </c>
      <c r="X199" t="s">
        <v>284</v>
      </c>
      <c r="Y199" t="s">
        <v>273</v>
      </c>
      <c r="BG199">
        <v>3</v>
      </c>
      <c r="BH199">
        <v>1011</v>
      </c>
      <c r="BI199">
        <f>($BH$238-$BH$235)/200</f>
        <v>0.11</v>
      </c>
    </row>
    <row r="200" spans="1:61" x14ac:dyDescent="0.25">
      <c r="A200">
        <v>199</v>
      </c>
      <c r="D200">
        <v>35.828018000000014</v>
      </c>
      <c r="E200" s="2">
        <v>2</v>
      </c>
      <c r="F200">
        <v>28.731884000000008</v>
      </c>
      <c r="G200" s="5">
        <v>3</v>
      </c>
      <c r="P200">
        <v>2</v>
      </c>
      <c r="Q200" t="str">
        <f t="shared" si="4"/>
        <v>23</v>
      </c>
      <c r="R200">
        <v>1</v>
      </c>
      <c r="X200" t="s">
        <v>287</v>
      </c>
      <c r="Y200" t="s">
        <v>274</v>
      </c>
      <c r="BG200">
        <v>1</v>
      </c>
      <c r="BH200">
        <v>1017</v>
      </c>
      <c r="BI200">
        <f>($BH$239-$BH$236)/200</f>
        <v>4.4999999999999998E-2</v>
      </c>
    </row>
    <row r="201" spans="1:61" x14ac:dyDescent="0.25">
      <c r="A201">
        <v>200</v>
      </c>
      <c r="D201">
        <v>35.847961000000012</v>
      </c>
      <c r="E201" s="2">
        <v>2</v>
      </c>
      <c r="F201">
        <v>28.753620000000012</v>
      </c>
      <c r="G201" s="5">
        <v>3</v>
      </c>
      <c r="P201">
        <v>2</v>
      </c>
      <c r="Q201" t="str">
        <f t="shared" si="4"/>
        <v>23</v>
      </c>
      <c r="R201">
        <v>2</v>
      </c>
      <c r="X201" t="s">
        <v>287</v>
      </c>
      <c r="Y201" t="s">
        <v>275</v>
      </c>
      <c r="BG201">
        <v>2</v>
      </c>
      <c r="BH201">
        <v>1020</v>
      </c>
      <c r="BI201">
        <f>($BH$240-$BH$237)/200</f>
        <v>0.09</v>
      </c>
    </row>
    <row r="202" spans="1:61" x14ac:dyDescent="0.25">
      <c r="A202">
        <v>201</v>
      </c>
      <c r="D202">
        <v>35.825069000000013</v>
      </c>
      <c r="E202" s="2">
        <v>2</v>
      </c>
      <c r="F202">
        <v>28.72488400000001</v>
      </c>
      <c r="G202" s="5">
        <v>3</v>
      </c>
      <c r="P202">
        <v>2</v>
      </c>
      <c r="Q202" t="str">
        <f t="shared" si="4"/>
        <v>23</v>
      </c>
      <c r="R202" t="s">
        <v>22</v>
      </c>
      <c r="X202" t="s">
        <v>287</v>
      </c>
      <c r="Y202" t="s">
        <v>276</v>
      </c>
      <c r="BG202" t="s">
        <v>22</v>
      </c>
      <c r="BH202">
        <v>1020</v>
      </c>
      <c r="BI202">
        <f>($BH$241-$BH$238)/200</f>
        <v>0.06</v>
      </c>
    </row>
    <row r="203" spans="1:61" x14ac:dyDescent="0.25">
      <c r="A203">
        <v>202</v>
      </c>
      <c r="D203">
        <v>35.885542000000015</v>
      </c>
      <c r="E203" s="2">
        <v>2</v>
      </c>
      <c r="F203">
        <v>28.680941000000011</v>
      </c>
      <c r="G203" s="5">
        <v>3</v>
      </c>
      <c r="P203">
        <v>2</v>
      </c>
      <c r="Q203" t="str">
        <f t="shared" si="4"/>
        <v>23</v>
      </c>
      <c r="R203" t="s">
        <v>22</v>
      </c>
      <c r="X203" t="s">
        <v>284</v>
      </c>
      <c r="Y203" t="s">
        <v>277</v>
      </c>
      <c r="BG203" t="s">
        <v>22</v>
      </c>
      <c r="BH203">
        <v>1022</v>
      </c>
      <c r="BI203">
        <f>($BH$242-$BH$239)/200</f>
        <v>9.5000000000000001E-2</v>
      </c>
    </row>
    <row r="204" spans="1:61" x14ac:dyDescent="0.25">
      <c r="A204">
        <v>203</v>
      </c>
      <c r="D204">
        <v>35.801020000000008</v>
      </c>
      <c r="E204" s="2">
        <v>2</v>
      </c>
      <c r="F204">
        <v>28.70241200000001</v>
      </c>
      <c r="G204" s="5">
        <v>3</v>
      </c>
      <c r="P204">
        <v>2</v>
      </c>
      <c r="Q204" t="str">
        <f t="shared" si="4"/>
        <v>23</v>
      </c>
      <c r="R204">
        <v>2</v>
      </c>
      <c r="X204" t="s">
        <v>286</v>
      </c>
      <c r="Y204" t="s">
        <v>271</v>
      </c>
      <c r="AB204" t="s">
        <v>285</v>
      </c>
      <c r="AC204" t="str">
        <f>CONCATENATE($R204,$R205,$R206,$R207)</f>
        <v>2134</v>
      </c>
      <c r="BG204">
        <v>2</v>
      </c>
      <c r="BH204">
        <v>1023</v>
      </c>
      <c r="BI204">
        <f>($BH$243-$BH$240)/200</f>
        <v>0.04</v>
      </c>
    </row>
    <row r="205" spans="1:61" x14ac:dyDescent="0.25">
      <c r="A205">
        <v>204</v>
      </c>
      <c r="F205">
        <v>28.666992000000008</v>
      </c>
      <c r="G205" s="5">
        <v>3</v>
      </c>
      <c r="H205">
        <v>35.622135000000014</v>
      </c>
      <c r="I205" s="4">
        <v>4</v>
      </c>
      <c r="P205">
        <v>2</v>
      </c>
      <c r="Q205" t="str">
        <f t="shared" si="4"/>
        <v>34</v>
      </c>
      <c r="R205">
        <v>1</v>
      </c>
      <c r="X205" t="s">
        <v>286</v>
      </c>
      <c r="Y205" t="s">
        <v>272</v>
      </c>
      <c r="BG205">
        <v>1</v>
      </c>
      <c r="BH205">
        <v>1027</v>
      </c>
      <c r="BI205">
        <f>($BH$244-$BH$241)/200</f>
        <v>0.115</v>
      </c>
    </row>
    <row r="206" spans="1:61" x14ac:dyDescent="0.25">
      <c r="A206">
        <v>205</v>
      </c>
      <c r="F206">
        <v>28.663467000000011</v>
      </c>
      <c r="G206" s="5">
        <v>3</v>
      </c>
      <c r="H206">
        <v>35.627766000000008</v>
      </c>
      <c r="I206" s="4">
        <v>4</v>
      </c>
      <c r="P206">
        <v>2</v>
      </c>
      <c r="Q206" t="str">
        <f t="shared" si="4"/>
        <v>34</v>
      </c>
      <c r="R206">
        <v>3</v>
      </c>
      <c r="X206" t="s">
        <v>286</v>
      </c>
      <c r="Y206" t="s">
        <v>269</v>
      </c>
      <c r="BG206">
        <v>3</v>
      </c>
      <c r="BH206">
        <v>1031</v>
      </c>
      <c r="BI206">
        <f>($BH$245-$BH$242)/200</f>
        <v>0.08</v>
      </c>
    </row>
    <row r="207" spans="1:61" x14ac:dyDescent="0.25">
      <c r="A207">
        <v>206</v>
      </c>
      <c r="F207">
        <v>28.668520000000015</v>
      </c>
      <c r="G207" s="5">
        <v>3</v>
      </c>
      <c r="H207">
        <v>35.640184000000012</v>
      </c>
      <c r="I207" s="4">
        <v>4</v>
      </c>
      <c r="P207">
        <v>2</v>
      </c>
      <c r="Q207" t="str">
        <f t="shared" si="4"/>
        <v>34</v>
      </c>
      <c r="R207">
        <v>4</v>
      </c>
      <c r="X207" t="s">
        <v>286</v>
      </c>
      <c r="Y207" t="s">
        <v>270</v>
      </c>
      <c r="BG207">
        <v>4</v>
      </c>
      <c r="BH207">
        <v>1031</v>
      </c>
      <c r="BI207">
        <f>($BH$246-$BH$243)/200</f>
        <v>0.115</v>
      </c>
    </row>
    <row r="208" spans="1:61" x14ac:dyDescent="0.25">
      <c r="A208">
        <v>207</v>
      </c>
      <c r="F208">
        <v>28.774986000000013</v>
      </c>
      <c r="G208" s="5">
        <v>3</v>
      </c>
      <c r="H208">
        <v>35.652449000000011</v>
      </c>
      <c r="I208" s="4">
        <v>4</v>
      </c>
      <c r="P208">
        <v>2</v>
      </c>
      <c r="Q208" t="str">
        <f t="shared" si="4"/>
        <v>34</v>
      </c>
      <c r="R208">
        <v>2</v>
      </c>
      <c r="X208" t="s">
        <v>286</v>
      </c>
      <c r="Y208" t="s">
        <v>271</v>
      </c>
      <c r="AB208" t="s">
        <v>285</v>
      </c>
      <c r="AC208" t="str">
        <f>CONCATENATE($R208,$R209,$R210,$R211)</f>
        <v>2134</v>
      </c>
      <c r="BG208">
        <v>2</v>
      </c>
      <c r="BH208">
        <v>1048</v>
      </c>
      <c r="BI208">
        <f>($BH$247-$BH$244)/200</f>
        <v>4.4999999999999998E-2</v>
      </c>
    </row>
    <row r="209" spans="1:61" x14ac:dyDescent="0.25">
      <c r="A209">
        <v>208</v>
      </c>
      <c r="B209">
        <v>50.123699000000009</v>
      </c>
      <c r="C209" s="3">
        <v>1</v>
      </c>
      <c r="H209">
        <v>35.639711000000013</v>
      </c>
      <c r="I209" s="4">
        <v>4</v>
      </c>
      <c r="P209">
        <v>2</v>
      </c>
      <c r="Q209" t="str">
        <f t="shared" si="4"/>
        <v>14</v>
      </c>
      <c r="R209">
        <v>1</v>
      </c>
      <c r="X209" t="s">
        <v>286</v>
      </c>
      <c r="Y209" t="s">
        <v>272</v>
      </c>
      <c r="BG209">
        <v>1</v>
      </c>
      <c r="BH209">
        <v>1051</v>
      </c>
      <c r="BI209">
        <f>($BH$248-$BH$245)/200</f>
        <v>0.08</v>
      </c>
    </row>
    <row r="210" spans="1:61" x14ac:dyDescent="0.25">
      <c r="A210">
        <v>209</v>
      </c>
      <c r="B210">
        <v>50.153171000000015</v>
      </c>
      <c r="C210" s="3">
        <v>1</v>
      </c>
      <c r="H210">
        <v>35.637447000000009</v>
      </c>
      <c r="I210" s="4">
        <v>4</v>
      </c>
      <c r="P210">
        <v>2</v>
      </c>
      <c r="Q210" t="str">
        <f t="shared" si="4"/>
        <v>14</v>
      </c>
      <c r="R210">
        <v>3</v>
      </c>
      <c r="X210" t="s">
        <v>286</v>
      </c>
      <c r="Y210" t="s">
        <v>269</v>
      </c>
      <c r="BG210">
        <v>3</v>
      </c>
      <c r="BH210">
        <v>1056</v>
      </c>
      <c r="BI210">
        <f>($BH$249-$BH$246)/200</f>
        <v>5.5E-2</v>
      </c>
    </row>
    <row r="211" spans="1:61" x14ac:dyDescent="0.25">
      <c r="A211">
        <v>210</v>
      </c>
      <c r="B211">
        <v>50.144489000000014</v>
      </c>
      <c r="C211" s="3">
        <v>1</v>
      </c>
      <c r="H211">
        <v>35.655815000000011</v>
      </c>
      <c r="I211" s="4">
        <v>4</v>
      </c>
      <c r="P211">
        <v>2</v>
      </c>
      <c r="Q211" t="str">
        <f t="shared" si="4"/>
        <v>14</v>
      </c>
      <c r="R211">
        <v>4</v>
      </c>
      <c r="X211" t="s">
        <v>286</v>
      </c>
      <c r="Y211" t="s">
        <v>270</v>
      </c>
      <c r="BG211">
        <v>4</v>
      </c>
      <c r="BH211">
        <v>1056</v>
      </c>
      <c r="BI211">
        <f>($BH$250-$BH$247)/200</f>
        <v>9.5000000000000001E-2</v>
      </c>
    </row>
    <row r="212" spans="1:61" x14ac:dyDescent="0.25">
      <c r="A212">
        <v>211</v>
      </c>
      <c r="B212">
        <v>50.14617100000001</v>
      </c>
      <c r="C212" s="3">
        <v>1</v>
      </c>
      <c r="H212">
        <v>35.695656000000014</v>
      </c>
      <c r="I212" s="4">
        <v>4</v>
      </c>
      <c r="P212">
        <v>2</v>
      </c>
      <c r="Q212" t="str">
        <f t="shared" si="4"/>
        <v>14</v>
      </c>
      <c r="R212">
        <v>2</v>
      </c>
      <c r="X212" t="s">
        <v>286</v>
      </c>
      <c r="Y212" t="s">
        <v>271</v>
      </c>
      <c r="AB212" t="s">
        <v>285</v>
      </c>
      <c r="AC212" t="str">
        <f>CONCATENATE($R212,$R213,$R214,$R215)</f>
        <v>2134</v>
      </c>
      <c r="BG212">
        <v>2</v>
      </c>
      <c r="BH212">
        <v>1069</v>
      </c>
      <c r="BI212">
        <f>($BH$251-$BH$248)/200</f>
        <v>5.5E-2</v>
      </c>
    </row>
    <row r="213" spans="1:61" x14ac:dyDescent="0.25">
      <c r="A213">
        <v>212</v>
      </c>
      <c r="B213">
        <v>50.143223000000013</v>
      </c>
      <c r="C213" s="3">
        <v>1</v>
      </c>
      <c r="H213">
        <v>35.574398000000016</v>
      </c>
      <c r="I213" s="4">
        <v>4</v>
      </c>
      <c r="P213">
        <v>2</v>
      </c>
      <c r="Q213" t="str">
        <f t="shared" si="4"/>
        <v>14</v>
      </c>
      <c r="R213">
        <v>1</v>
      </c>
      <c r="X213" t="s">
        <v>286</v>
      </c>
      <c r="Y213" t="s">
        <v>272</v>
      </c>
      <c r="BG213">
        <v>1</v>
      </c>
      <c r="BH213">
        <v>1071</v>
      </c>
      <c r="BI213">
        <f>($BH$252-$BH$249)/200</f>
        <v>0.1</v>
      </c>
    </row>
    <row r="214" spans="1:61" x14ac:dyDescent="0.25">
      <c r="A214">
        <v>213</v>
      </c>
      <c r="B214">
        <v>50.160118000000011</v>
      </c>
      <c r="C214" s="3">
        <v>1</v>
      </c>
      <c r="H214">
        <v>35.622135000000014</v>
      </c>
      <c r="I214" s="4">
        <v>4</v>
      </c>
      <c r="P214">
        <v>2</v>
      </c>
      <c r="Q214" t="str">
        <f t="shared" si="4"/>
        <v>14</v>
      </c>
      <c r="R214">
        <v>3</v>
      </c>
      <c r="X214" t="s">
        <v>286</v>
      </c>
      <c r="Y214" t="s">
        <v>269</v>
      </c>
      <c r="BG214">
        <v>3</v>
      </c>
      <c r="BH214">
        <v>1077</v>
      </c>
      <c r="BI214">
        <f>($BH$253-$BH$250)/200</f>
        <v>6.5000000000000002E-2</v>
      </c>
    </row>
    <row r="215" spans="1:61" x14ac:dyDescent="0.25">
      <c r="A215">
        <v>214</v>
      </c>
      <c r="B215">
        <v>50.161434000000014</v>
      </c>
      <c r="C215" s="3">
        <v>1</v>
      </c>
      <c r="H215">
        <v>35.622135000000014</v>
      </c>
      <c r="I215" s="4">
        <v>4</v>
      </c>
      <c r="P215">
        <v>2</v>
      </c>
      <c r="Q215" t="str">
        <f t="shared" si="4"/>
        <v>14</v>
      </c>
      <c r="R215">
        <v>4</v>
      </c>
      <c r="X215" t="s">
        <v>283</v>
      </c>
      <c r="Y215" t="s">
        <v>260</v>
      </c>
      <c r="BG215">
        <v>4</v>
      </c>
      <c r="BH215">
        <v>1078</v>
      </c>
      <c r="BI215">
        <f>($BH$259-$BH$256)/200</f>
        <v>8.5000000000000006E-2</v>
      </c>
    </row>
    <row r="216" spans="1:61" x14ac:dyDescent="0.25">
      <c r="A216">
        <v>215</v>
      </c>
      <c r="B216">
        <v>50.170959000000011</v>
      </c>
      <c r="C216" s="3">
        <v>1</v>
      </c>
      <c r="P216">
        <v>1</v>
      </c>
      <c r="Q216" t="str">
        <f t="shared" si="4"/>
        <v>1</v>
      </c>
      <c r="R216">
        <v>2</v>
      </c>
      <c r="X216" t="s">
        <v>283</v>
      </c>
      <c r="Y216" t="s">
        <v>261</v>
      </c>
      <c r="AB216" t="s">
        <v>285</v>
      </c>
      <c r="AC216" t="str">
        <f>CONCATENATE($R216,$R217,$R218,$R219)</f>
        <v>2134</v>
      </c>
      <c r="BG216">
        <v>2</v>
      </c>
      <c r="BH216">
        <v>1091</v>
      </c>
      <c r="BI216">
        <f>($BH$260-$BH$257)/200</f>
        <v>9.5000000000000001E-2</v>
      </c>
    </row>
    <row r="217" spans="1:61" x14ac:dyDescent="0.25">
      <c r="A217">
        <v>216</v>
      </c>
      <c r="B217">
        <v>50.166962000000012</v>
      </c>
      <c r="C217" s="3">
        <v>1</v>
      </c>
      <c r="P217">
        <v>1</v>
      </c>
      <c r="Q217" t="str">
        <f t="shared" si="4"/>
        <v>1</v>
      </c>
      <c r="R217">
        <v>1</v>
      </c>
      <c r="X217" t="s">
        <v>283</v>
      </c>
      <c r="Y217" t="s">
        <v>262</v>
      </c>
      <c r="BG217">
        <v>1</v>
      </c>
      <c r="BH217">
        <v>1092</v>
      </c>
      <c r="BI217">
        <f>($BH$261-$BH$258)/200</f>
        <v>8.5000000000000006E-2</v>
      </c>
    </row>
    <row r="218" spans="1:61" x14ac:dyDescent="0.25">
      <c r="A218">
        <v>217</v>
      </c>
      <c r="B218">
        <v>50.13090900000001</v>
      </c>
      <c r="C218" s="3">
        <v>1</v>
      </c>
      <c r="P218">
        <v>1</v>
      </c>
      <c r="Q218" t="str">
        <f t="shared" si="4"/>
        <v>1</v>
      </c>
      <c r="R218">
        <v>3</v>
      </c>
      <c r="X218" t="s">
        <v>283</v>
      </c>
      <c r="Y218" t="s">
        <v>259</v>
      </c>
      <c r="BG218">
        <v>3</v>
      </c>
      <c r="BH218">
        <v>1099</v>
      </c>
      <c r="BI218">
        <f>($BH$262-$BH$259)/200</f>
        <v>0.06</v>
      </c>
    </row>
    <row r="219" spans="1:61" x14ac:dyDescent="0.25">
      <c r="A219">
        <v>218</v>
      </c>
      <c r="B219">
        <v>50.174644000000015</v>
      </c>
      <c r="C219" s="3">
        <v>1</v>
      </c>
      <c r="P219">
        <v>1</v>
      </c>
      <c r="Q219" t="str">
        <f t="shared" si="4"/>
        <v>1</v>
      </c>
      <c r="R219">
        <v>4</v>
      </c>
      <c r="X219" t="s">
        <v>284</v>
      </c>
      <c r="Y219" t="s">
        <v>278</v>
      </c>
      <c r="BG219">
        <v>4</v>
      </c>
      <c r="BH219">
        <v>1099</v>
      </c>
      <c r="BI219">
        <f>($BH$263-$BH$260)/200</f>
        <v>0.11</v>
      </c>
    </row>
    <row r="220" spans="1:61" x14ac:dyDescent="0.25">
      <c r="A220">
        <v>219</v>
      </c>
      <c r="B220">
        <v>50.123699000000009</v>
      </c>
      <c r="C220" s="3">
        <v>1</v>
      </c>
      <c r="D220">
        <v>59.265983000000013</v>
      </c>
      <c r="E220" s="2">
        <v>2</v>
      </c>
      <c r="P220">
        <v>2</v>
      </c>
      <c r="Q220" t="str">
        <f t="shared" si="4"/>
        <v>12</v>
      </c>
      <c r="R220">
        <v>2</v>
      </c>
      <c r="X220" t="s">
        <v>287</v>
      </c>
      <c r="Y220" t="s">
        <v>276</v>
      </c>
      <c r="AB220" t="s">
        <v>285</v>
      </c>
      <c r="AC220" t="str">
        <f>CONCATENATE($R220,$R221,$R222,$R223)</f>
        <v>2134</v>
      </c>
      <c r="BG220">
        <v>2</v>
      </c>
      <c r="BH220">
        <v>1111</v>
      </c>
      <c r="BI220">
        <f>($BH$264-$BH$261)/200</f>
        <v>8.5000000000000006E-2</v>
      </c>
    </row>
    <row r="221" spans="1:61" x14ac:dyDescent="0.25">
      <c r="A221">
        <v>220</v>
      </c>
      <c r="D221">
        <v>59.280769000000014</v>
      </c>
      <c r="E221" s="2">
        <v>2</v>
      </c>
      <c r="P221">
        <v>1</v>
      </c>
      <c r="Q221" t="str">
        <f t="shared" si="4"/>
        <v>2</v>
      </c>
      <c r="R221">
        <v>1</v>
      </c>
      <c r="X221" t="s">
        <v>284</v>
      </c>
      <c r="Y221" t="s">
        <v>277</v>
      </c>
      <c r="BG221">
        <v>1</v>
      </c>
      <c r="BH221">
        <v>1113</v>
      </c>
      <c r="BI221">
        <f>($BH$265-$BH$262)/200</f>
        <v>0.115</v>
      </c>
    </row>
    <row r="222" spans="1:61" x14ac:dyDescent="0.25">
      <c r="A222">
        <v>221</v>
      </c>
      <c r="D222">
        <v>59.282139000000015</v>
      </c>
      <c r="E222" s="2">
        <v>2</v>
      </c>
      <c r="P222">
        <v>1</v>
      </c>
      <c r="Q222" t="str">
        <f t="shared" si="4"/>
        <v>2</v>
      </c>
      <c r="R222">
        <v>3</v>
      </c>
      <c r="X222" t="s">
        <v>286</v>
      </c>
      <c r="Y222" t="s">
        <v>271</v>
      </c>
      <c r="BG222">
        <v>3</v>
      </c>
      <c r="BH222">
        <v>1121</v>
      </c>
      <c r="BI222">
        <f>($BH$266-$BH$263)/200</f>
        <v>3.5000000000000003E-2</v>
      </c>
    </row>
    <row r="223" spans="1:61" x14ac:dyDescent="0.25">
      <c r="A223">
        <v>222</v>
      </c>
      <c r="D223">
        <v>59.278400000000012</v>
      </c>
      <c r="E223" s="2">
        <v>2</v>
      </c>
      <c r="P223">
        <v>1</v>
      </c>
      <c r="Q223" t="str">
        <f t="shared" si="4"/>
        <v>2</v>
      </c>
      <c r="R223">
        <v>4</v>
      </c>
      <c r="X223" t="s">
        <v>286</v>
      </c>
      <c r="Y223" t="s">
        <v>272</v>
      </c>
      <c r="BG223">
        <v>4</v>
      </c>
      <c r="BH223">
        <v>1122</v>
      </c>
      <c r="BI223">
        <f>($BH$267-$BH$264)/200</f>
        <v>0.11</v>
      </c>
    </row>
    <row r="224" spans="1:61" x14ac:dyDescent="0.25">
      <c r="A224">
        <v>223</v>
      </c>
      <c r="D224">
        <v>59.299873000000012</v>
      </c>
      <c r="E224" s="2">
        <v>2</v>
      </c>
      <c r="F224">
        <v>53.02874700000001</v>
      </c>
      <c r="G224" s="5">
        <v>3</v>
      </c>
      <c r="P224">
        <v>2</v>
      </c>
      <c r="Q224" t="str">
        <f t="shared" si="4"/>
        <v>23</v>
      </c>
      <c r="R224">
        <v>2</v>
      </c>
      <c r="X224" t="s">
        <v>286</v>
      </c>
      <c r="Y224" t="s">
        <v>269</v>
      </c>
      <c r="BG224">
        <v>2</v>
      </c>
      <c r="BH224">
        <v>1129</v>
      </c>
      <c r="BI224">
        <f>($BH$268-$BH$265)/200</f>
        <v>0.08</v>
      </c>
    </row>
    <row r="225" spans="1:61" x14ac:dyDescent="0.25">
      <c r="A225">
        <v>224</v>
      </c>
      <c r="D225">
        <v>59.334663000000013</v>
      </c>
      <c r="E225" s="2">
        <v>2</v>
      </c>
      <c r="F225">
        <v>53.05264300000001</v>
      </c>
      <c r="G225" s="5">
        <v>3</v>
      </c>
      <c r="P225">
        <v>2</v>
      </c>
      <c r="Q225" t="str">
        <f t="shared" si="4"/>
        <v>23</v>
      </c>
      <c r="R225">
        <v>1</v>
      </c>
      <c r="X225" t="s">
        <v>286</v>
      </c>
      <c r="Y225" t="s">
        <v>270</v>
      </c>
      <c r="BG225">
        <v>1</v>
      </c>
      <c r="BH225">
        <v>1133</v>
      </c>
      <c r="BI225">
        <f>($BH$269-$BH$266)/200</f>
        <v>0.105</v>
      </c>
    </row>
    <row r="226" spans="1:61" x14ac:dyDescent="0.25">
      <c r="A226">
        <v>225</v>
      </c>
      <c r="D226">
        <v>59.306084000000013</v>
      </c>
      <c r="E226" s="2">
        <v>2</v>
      </c>
      <c r="F226">
        <v>53.068325000000009</v>
      </c>
      <c r="G226" s="5">
        <v>3</v>
      </c>
      <c r="P226">
        <v>2</v>
      </c>
      <c r="Q226" t="str">
        <f t="shared" si="4"/>
        <v>23</v>
      </c>
      <c r="R226" t="s">
        <v>22</v>
      </c>
      <c r="X226" t="s">
        <v>286</v>
      </c>
      <c r="Y226" t="s">
        <v>271</v>
      </c>
      <c r="BG226" t="s">
        <v>22</v>
      </c>
      <c r="BH226">
        <v>1142</v>
      </c>
      <c r="BI226">
        <f>($BH$270-$BH$267)/200</f>
        <v>0.03</v>
      </c>
    </row>
    <row r="227" spans="1:61" x14ac:dyDescent="0.25">
      <c r="A227">
        <v>226</v>
      </c>
      <c r="D227">
        <v>59.265983000000013</v>
      </c>
      <c r="E227" s="2">
        <v>2</v>
      </c>
      <c r="F227">
        <v>53.095535000000012</v>
      </c>
      <c r="G227" s="5">
        <v>3</v>
      </c>
      <c r="P227">
        <v>2</v>
      </c>
      <c r="Q227" t="str">
        <f t="shared" si="4"/>
        <v>23</v>
      </c>
      <c r="R227" t="s">
        <v>22</v>
      </c>
      <c r="X227" t="s">
        <v>284</v>
      </c>
      <c r="Y227" t="s">
        <v>279</v>
      </c>
      <c r="BG227" t="s">
        <v>22</v>
      </c>
      <c r="BH227">
        <v>1144</v>
      </c>
      <c r="BI227">
        <f>($BH$271-$BH$268)/200</f>
        <v>8.5000000000000006E-2</v>
      </c>
    </row>
    <row r="228" spans="1:61" x14ac:dyDescent="0.25">
      <c r="A228">
        <v>227</v>
      </c>
      <c r="D228">
        <v>59.265983000000013</v>
      </c>
      <c r="E228" s="2">
        <v>2</v>
      </c>
      <c r="F228">
        <v>53.03432500000001</v>
      </c>
      <c r="G228" s="5">
        <v>3</v>
      </c>
      <c r="H228">
        <v>57.973209000000011</v>
      </c>
      <c r="I228" s="4">
        <v>4</v>
      </c>
      <c r="P228">
        <v>3</v>
      </c>
      <c r="Q228" t="str">
        <f t="shared" si="4"/>
        <v>234</v>
      </c>
      <c r="R228">
        <v>2</v>
      </c>
      <c r="X228" t="s">
        <v>285</v>
      </c>
      <c r="Y228" t="s">
        <v>266</v>
      </c>
      <c r="AB228" t="s">
        <v>285</v>
      </c>
      <c r="AC228" t="str">
        <f>CONCATENATE($R228,$R229,$R230,$R231)</f>
        <v>2134</v>
      </c>
      <c r="BG228">
        <v>2</v>
      </c>
      <c r="BH228">
        <v>1145</v>
      </c>
      <c r="BI228">
        <f>($BH$272-$BH$269)/200</f>
        <v>6.5000000000000002E-2</v>
      </c>
    </row>
    <row r="229" spans="1:61" x14ac:dyDescent="0.25">
      <c r="A229">
        <v>228</v>
      </c>
      <c r="F229">
        <v>53.072643000000014</v>
      </c>
      <c r="G229" s="5">
        <v>3</v>
      </c>
      <c r="H229">
        <v>57.973209000000011</v>
      </c>
      <c r="I229" s="4">
        <v>4</v>
      </c>
      <c r="P229">
        <v>2</v>
      </c>
      <c r="Q229" t="str">
        <f t="shared" si="4"/>
        <v>34</v>
      </c>
      <c r="R229">
        <v>1</v>
      </c>
      <c r="X229" t="s">
        <v>284</v>
      </c>
      <c r="Y229" t="s">
        <v>280</v>
      </c>
      <c r="BG229">
        <v>1</v>
      </c>
      <c r="BH229">
        <v>1147</v>
      </c>
      <c r="BI229">
        <f>($BH$273-$BH$270)/200</f>
        <v>0.09</v>
      </c>
    </row>
    <row r="230" spans="1:61" x14ac:dyDescent="0.25">
      <c r="A230">
        <v>229</v>
      </c>
      <c r="F230">
        <v>53.044590000000014</v>
      </c>
      <c r="G230" s="5">
        <v>3</v>
      </c>
      <c r="H230">
        <v>58.036575000000013</v>
      </c>
      <c r="I230" s="4">
        <v>4</v>
      </c>
      <c r="P230">
        <v>2</v>
      </c>
      <c r="Q230" t="str">
        <f t="shared" si="4"/>
        <v>34</v>
      </c>
      <c r="R230">
        <v>3</v>
      </c>
      <c r="X230" t="s">
        <v>283</v>
      </c>
      <c r="Y230" t="s">
        <v>259</v>
      </c>
      <c r="BG230">
        <v>3</v>
      </c>
      <c r="BH230">
        <v>1155</v>
      </c>
      <c r="BI230">
        <f>($BH$274-$BH$271)/200</f>
        <v>3.5000000000000003E-2</v>
      </c>
    </row>
    <row r="231" spans="1:61" x14ac:dyDescent="0.25">
      <c r="A231">
        <v>230</v>
      </c>
      <c r="F231">
        <v>53.02874700000001</v>
      </c>
      <c r="G231" s="5">
        <v>3</v>
      </c>
      <c r="H231">
        <v>58.044468000000009</v>
      </c>
      <c r="I231" s="4">
        <v>4</v>
      </c>
      <c r="P231">
        <v>2</v>
      </c>
      <c r="Q231" t="str">
        <f t="shared" si="4"/>
        <v>34</v>
      </c>
      <c r="R231">
        <v>4</v>
      </c>
      <c r="X231" t="s">
        <v>284</v>
      </c>
      <c r="Y231" t="s">
        <v>278</v>
      </c>
      <c r="BG231">
        <v>4</v>
      </c>
      <c r="BH231">
        <v>1156</v>
      </c>
      <c r="BI231">
        <f>($BH$275-$BH$272)/200</f>
        <v>0.105</v>
      </c>
    </row>
    <row r="232" spans="1:61" x14ac:dyDescent="0.25">
      <c r="A232">
        <v>231</v>
      </c>
      <c r="F232">
        <v>53.02874700000001</v>
      </c>
      <c r="G232" s="5">
        <v>3</v>
      </c>
      <c r="H232">
        <v>58.01868000000001</v>
      </c>
      <c r="I232" s="4">
        <v>4</v>
      </c>
      <c r="P232">
        <v>2</v>
      </c>
      <c r="Q232" t="str">
        <f t="shared" si="4"/>
        <v>34</v>
      </c>
      <c r="R232">
        <v>1</v>
      </c>
      <c r="X232" t="s">
        <v>287</v>
      </c>
      <c r="Y232" t="s">
        <v>276</v>
      </c>
      <c r="AB232" t="s">
        <v>286</v>
      </c>
      <c r="AC232" t="str">
        <f>CONCATENATE($R232,$R233,$R234,$R235)</f>
        <v>1234</v>
      </c>
      <c r="BG232">
        <v>1</v>
      </c>
      <c r="BH232">
        <v>1173</v>
      </c>
      <c r="BI232">
        <f>($BH$276-$BH$273)/200</f>
        <v>0.09</v>
      </c>
    </row>
    <row r="233" spans="1:61" x14ac:dyDescent="0.25">
      <c r="A233">
        <v>232</v>
      </c>
      <c r="H233">
        <v>58.024998000000011</v>
      </c>
      <c r="I233" s="4">
        <v>4</v>
      </c>
      <c r="P233">
        <v>1</v>
      </c>
      <c r="Q233" t="str">
        <f t="shared" si="4"/>
        <v>4</v>
      </c>
      <c r="R233">
        <v>2</v>
      </c>
      <c r="X233" t="s">
        <v>284</v>
      </c>
      <c r="Y233" t="s">
        <v>277</v>
      </c>
      <c r="BG233">
        <v>2</v>
      </c>
      <c r="BH233">
        <v>1173</v>
      </c>
      <c r="BI233">
        <f>($BH$277-$BH$274)/200</f>
        <v>0.11</v>
      </c>
    </row>
    <row r="234" spans="1:61" x14ac:dyDescent="0.25">
      <c r="A234">
        <v>233</v>
      </c>
      <c r="H234">
        <v>58.034050000000015</v>
      </c>
      <c r="I234" s="4">
        <v>4</v>
      </c>
      <c r="P234">
        <v>1</v>
      </c>
      <c r="Q234" t="str">
        <f t="shared" si="4"/>
        <v>4</v>
      </c>
      <c r="R234">
        <v>3</v>
      </c>
      <c r="X234" t="s">
        <v>286</v>
      </c>
      <c r="Y234" t="s">
        <v>271</v>
      </c>
      <c r="BG234">
        <v>3</v>
      </c>
      <c r="BH234">
        <v>1180</v>
      </c>
      <c r="BI234">
        <f>($BH$278-$BH$275)/200</f>
        <v>0.04</v>
      </c>
    </row>
    <row r="235" spans="1:61" x14ac:dyDescent="0.25">
      <c r="A235">
        <v>234</v>
      </c>
      <c r="B235">
        <v>74.578726000000003</v>
      </c>
      <c r="C235" s="3">
        <v>1</v>
      </c>
      <c r="H235">
        <v>57.973209000000011</v>
      </c>
      <c r="I235" s="4">
        <v>4</v>
      </c>
      <c r="P235">
        <v>2</v>
      </c>
      <c r="Q235" t="str">
        <f t="shared" si="4"/>
        <v>14</v>
      </c>
      <c r="R235">
        <v>4</v>
      </c>
      <c r="X235" t="s">
        <v>286</v>
      </c>
      <c r="Y235" t="s">
        <v>272</v>
      </c>
      <c r="BG235">
        <v>4</v>
      </c>
      <c r="BH235">
        <v>1180</v>
      </c>
      <c r="BI235">
        <f>($BH$279-$BH$276)/200</f>
        <v>8.5000000000000006E-2</v>
      </c>
    </row>
    <row r="236" spans="1:61" x14ac:dyDescent="0.25">
      <c r="A236">
        <v>235</v>
      </c>
      <c r="B236">
        <v>74.570862000000005</v>
      </c>
      <c r="C236" s="3">
        <v>1</v>
      </c>
      <c r="P236">
        <v>1</v>
      </c>
      <c r="Q236" t="str">
        <f t="shared" si="4"/>
        <v>1</v>
      </c>
      <c r="R236">
        <v>1</v>
      </c>
      <c r="X236" t="s">
        <v>286</v>
      </c>
      <c r="Y236" t="s">
        <v>269</v>
      </c>
      <c r="AB236" t="s">
        <v>287</v>
      </c>
      <c r="AC236" t="str">
        <f>CONCATENATE($R236,$R237,$R238,$R239)</f>
        <v>1243</v>
      </c>
      <c r="BG236">
        <v>1</v>
      </c>
      <c r="BH236">
        <v>1194</v>
      </c>
      <c r="BI236">
        <f>($BH$280-$BH$277)/200</f>
        <v>6.5000000000000002E-2</v>
      </c>
    </row>
    <row r="237" spans="1:61" x14ac:dyDescent="0.25">
      <c r="A237">
        <v>236</v>
      </c>
      <c r="B237">
        <v>74.566487000000009</v>
      </c>
      <c r="C237" s="3">
        <v>1</v>
      </c>
      <c r="P237">
        <v>1</v>
      </c>
      <c r="Q237" t="str">
        <f t="shared" si="4"/>
        <v>1</v>
      </c>
      <c r="R237">
        <v>2</v>
      </c>
      <c r="X237" t="s">
        <v>285</v>
      </c>
      <c r="Y237" t="s">
        <v>264</v>
      </c>
      <c r="BG237">
        <v>2</v>
      </c>
      <c r="BH237">
        <v>1196</v>
      </c>
      <c r="BI237">
        <f>($BH$286-$BH$283)/200</f>
        <v>4.4999999999999998E-2</v>
      </c>
    </row>
    <row r="238" spans="1:61" x14ac:dyDescent="0.25">
      <c r="A238">
        <v>237</v>
      </c>
      <c r="B238">
        <v>74.517427000000012</v>
      </c>
      <c r="C238" s="3">
        <v>1</v>
      </c>
      <c r="P238">
        <v>1</v>
      </c>
      <c r="Q238" t="str">
        <f t="shared" si="4"/>
        <v>1</v>
      </c>
      <c r="R238">
        <v>4</v>
      </c>
      <c r="X238" t="s">
        <v>284</v>
      </c>
      <c r="Y238" t="s">
        <v>268</v>
      </c>
      <c r="BG238">
        <v>4</v>
      </c>
      <c r="BH238">
        <v>1202</v>
      </c>
      <c r="BI238">
        <f>($BH$287-$BH$284)/200</f>
        <v>0.1</v>
      </c>
    </row>
    <row r="239" spans="1:61" x14ac:dyDescent="0.25">
      <c r="A239">
        <v>238</v>
      </c>
      <c r="B239">
        <v>74.503886000000008</v>
      </c>
      <c r="C239" s="3">
        <v>1</v>
      </c>
      <c r="P239">
        <v>1</v>
      </c>
      <c r="Q239" t="str">
        <f t="shared" si="4"/>
        <v>1</v>
      </c>
      <c r="R239">
        <v>3</v>
      </c>
      <c r="X239" t="s">
        <v>286</v>
      </c>
      <c r="Y239" t="s">
        <v>269</v>
      </c>
      <c r="BG239">
        <v>3</v>
      </c>
      <c r="BH239">
        <v>1203</v>
      </c>
      <c r="BI239">
        <f>($BH$288-$BH$285)/200</f>
        <v>7.4999999999999997E-2</v>
      </c>
    </row>
    <row r="240" spans="1:61" x14ac:dyDescent="0.25">
      <c r="A240">
        <v>239</v>
      </c>
      <c r="B240">
        <v>74.488210000000009</v>
      </c>
      <c r="C240" s="3">
        <v>1</v>
      </c>
      <c r="P240">
        <v>1</v>
      </c>
      <c r="Q240" t="str">
        <f t="shared" si="4"/>
        <v>1</v>
      </c>
      <c r="R240">
        <v>1</v>
      </c>
      <c r="X240" t="s">
        <v>286</v>
      </c>
      <c r="Y240" t="s">
        <v>270</v>
      </c>
      <c r="AB240" t="s">
        <v>286</v>
      </c>
      <c r="AC240" t="str">
        <f>CONCATENATE($R240,$R241,$R242,$R243)</f>
        <v>1234</v>
      </c>
      <c r="BG240">
        <v>1</v>
      </c>
      <c r="BH240">
        <v>1214</v>
      </c>
      <c r="BI240">
        <f>($BH$289-$BH$286)/200</f>
        <v>0.105</v>
      </c>
    </row>
    <row r="241" spans="1:61" x14ac:dyDescent="0.25">
      <c r="A241">
        <v>240</v>
      </c>
      <c r="B241">
        <v>74.48222100000001</v>
      </c>
      <c r="C241" s="3">
        <v>1</v>
      </c>
      <c r="P241">
        <v>1</v>
      </c>
      <c r="Q241" t="str">
        <f t="shared" si="4"/>
        <v>1</v>
      </c>
      <c r="R241">
        <v>2</v>
      </c>
      <c r="X241" t="s">
        <v>286</v>
      </c>
      <c r="Y241" t="s">
        <v>271</v>
      </c>
      <c r="BG241">
        <v>2</v>
      </c>
      <c r="BH241">
        <v>1214</v>
      </c>
      <c r="BI241">
        <f>($BH$290-$BH$287)/200</f>
        <v>4.4999999999999998E-2</v>
      </c>
    </row>
    <row r="242" spans="1:61" x14ac:dyDescent="0.25">
      <c r="A242">
        <v>241</v>
      </c>
      <c r="B242">
        <v>74.578726000000003</v>
      </c>
      <c r="C242" s="3">
        <v>1</v>
      </c>
      <c r="P242">
        <v>1</v>
      </c>
      <c r="Q242" t="str">
        <f t="shared" si="4"/>
        <v>1</v>
      </c>
      <c r="R242">
        <v>3</v>
      </c>
      <c r="X242" t="s">
        <v>286</v>
      </c>
      <c r="Y242" t="s">
        <v>272</v>
      </c>
      <c r="BG242">
        <v>3</v>
      </c>
      <c r="BH242">
        <v>1222</v>
      </c>
      <c r="BI242">
        <f>($BH$291-$BH$288)/200</f>
        <v>0.09</v>
      </c>
    </row>
    <row r="243" spans="1:61" x14ac:dyDescent="0.25">
      <c r="A243">
        <v>242</v>
      </c>
      <c r="D243">
        <v>80.979264000000001</v>
      </c>
      <c r="E243" s="2">
        <v>2</v>
      </c>
      <c r="P243">
        <v>1</v>
      </c>
      <c r="Q243" t="str">
        <f t="shared" si="4"/>
        <v>2</v>
      </c>
      <c r="R243">
        <v>4</v>
      </c>
      <c r="X243" t="s">
        <v>286</v>
      </c>
      <c r="Y243" t="s">
        <v>269</v>
      </c>
      <c r="BG243">
        <v>4</v>
      </c>
      <c r="BH243">
        <v>1222</v>
      </c>
      <c r="BI243">
        <f>($BH$292-$BH$289)/200</f>
        <v>6.5000000000000002E-2</v>
      </c>
    </row>
    <row r="244" spans="1:61" x14ac:dyDescent="0.25">
      <c r="A244">
        <v>243</v>
      </c>
      <c r="D244">
        <v>80.957286000000011</v>
      </c>
      <c r="E244" s="2">
        <v>2</v>
      </c>
      <c r="P244">
        <v>1</v>
      </c>
      <c r="Q244" t="str">
        <f t="shared" si="4"/>
        <v>2</v>
      </c>
      <c r="R244">
        <v>1</v>
      </c>
      <c r="X244" t="s">
        <v>286</v>
      </c>
      <c r="Y244" t="s">
        <v>270</v>
      </c>
      <c r="AB244" t="s">
        <v>286</v>
      </c>
      <c r="AC244" t="str">
        <f>CONCATENATE($R244,$R245,$R246,$R247)</f>
        <v>1234</v>
      </c>
      <c r="BG244">
        <v>1</v>
      </c>
      <c r="BH244">
        <v>1237</v>
      </c>
      <c r="BI244">
        <f>($BH$293-$BH$290)/200</f>
        <v>0.1</v>
      </c>
    </row>
    <row r="245" spans="1:61" x14ac:dyDescent="0.25">
      <c r="A245">
        <v>244</v>
      </c>
      <c r="D245">
        <v>80.929735000000008</v>
      </c>
      <c r="E245" s="2">
        <v>2</v>
      </c>
      <c r="P245">
        <v>1</v>
      </c>
      <c r="Q245" t="str">
        <f t="shared" si="4"/>
        <v>2</v>
      </c>
      <c r="R245">
        <v>2</v>
      </c>
      <c r="X245" t="s">
        <v>286</v>
      </c>
      <c r="Y245" t="s">
        <v>271</v>
      </c>
      <c r="BG245">
        <v>2</v>
      </c>
      <c r="BH245">
        <v>1238</v>
      </c>
      <c r="BI245">
        <f>($BH$294-$BH$291)/200</f>
        <v>4.4999999999999998E-2</v>
      </c>
    </row>
    <row r="246" spans="1:61" x14ac:dyDescent="0.25">
      <c r="A246">
        <v>245</v>
      </c>
      <c r="D246">
        <v>80.850104000000002</v>
      </c>
      <c r="E246" s="2">
        <v>2</v>
      </c>
      <c r="P246">
        <v>1</v>
      </c>
      <c r="Q246" t="str">
        <f t="shared" si="4"/>
        <v>2</v>
      </c>
      <c r="R246">
        <v>3</v>
      </c>
      <c r="X246" t="s">
        <v>284</v>
      </c>
      <c r="Y246" t="s">
        <v>279</v>
      </c>
      <c r="BG246">
        <v>3</v>
      </c>
      <c r="BH246">
        <v>1245</v>
      </c>
      <c r="BI246">
        <f>($BH$295-$BH$292)/200</f>
        <v>0.11</v>
      </c>
    </row>
    <row r="247" spans="1:61" x14ac:dyDescent="0.25">
      <c r="A247">
        <v>246</v>
      </c>
      <c r="D247">
        <v>80.817710000000005</v>
      </c>
      <c r="E247" s="2">
        <v>2</v>
      </c>
      <c r="F247">
        <v>77.497890000000012</v>
      </c>
      <c r="G247" s="5">
        <v>3</v>
      </c>
      <c r="P247">
        <v>2</v>
      </c>
      <c r="Q247" t="str">
        <f t="shared" si="4"/>
        <v>23</v>
      </c>
      <c r="R247">
        <v>4</v>
      </c>
      <c r="X247" t="s">
        <v>285</v>
      </c>
      <c r="Y247" t="s">
        <v>266</v>
      </c>
      <c r="BG247">
        <v>4</v>
      </c>
      <c r="BH247">
        <v>1246</v>
      </c>
      <c r="BI247">
        <f>($BH$296-$BH$293)/200</f>
        <v>8.5000000000000006E-2</v>
      </c>
    </row>
    <row r="248" spans="1:61" x14ac:dyDescent="0.25">
      <c r="A248">
        <v>247</v>
      </c>
      <c r="D248">
        <v>80.979264000000001</v>
      </c>
      <c r="E248" s="2">
        <v>2</v>
      </c>
      <c r="F248">
        <v>77.468101000000004</v>
      </c>
      <c r="G248" s="5">
        <v>3</v>
      </c>
      <c r="P248">
        <v>2</v>
      </c>
      <c r="Q248" t="str">
        <f t="shared" si="4"/>
        <v>23</v>
      </c>
      <c r="R248">
        <v>1</v>
      </c>
      <c r="X248" t="s">
        <v>285</v>
      </c>
      <c r="Y248" t="s">
        <v>267</v>
      </c>
      <c r="AB248" t="s">
        <v>286</v>
      </c>
      <c r="AC248" t="str">
        <f>CONCATENATE($R248,$R249,$R250,$R251)</f>
        <v>1234</v>
      </c>
      <c r="BG248">
        <v>1</v>
      </c>
      <c r="BH248">
        <v>1254</v>
      </c>
      <c r="BI248">
        <f>($BH$297-$BH$294)/200</f>
        <v>0.12</v>
      </c>
    </row>
    <row r="249" spans="1:61" x14ac:dyDescent="0.25">
      <c r="A249">
        <v>248</v>
      </c>
      <c r="D249">
        <v>80.979264000000001</v>
      </c>
      <c r="E249" s="2">
        <v>2</v>
      </c>
      <c r="F249">
        <v>77.456799000000004</v>
      </c>
      <c r="G249" s="5">
        <v>3</v>
      </c>
      <c r="H249">
        <v>79.81755600000001</v>
      </c>
      <c r="I249" s="4">
        <v>4</v>
      </c>
      <c r="P249">
        <v>3</v>
      </c>
      <c r="Q249" t="str">
        <f t="shared" si="4"/>
        <v>234</v>
      </c>
      <c r="R249">
        <v>2</v>
      </c>
      <c r="X249" t="s">
        <v>285</v>
      </c>
      <c r="Y249" t="s">
        <v>264</v>
      </c>
      <c r="BG249">
        <v>2</v>
      </c>
      <c r="BH249">
        <v>1256</v>
      </c>
      <c r="BI249">
        <f>($BH$298-$BH$295)/200</f>
        <v>4.4999999999999998E-2</v>
      </c>
    </row>
    <row r="250" spans="1:61" x14ac:dyDescent="0.25">
      <c r="A250">
        <v>249</v>
      </c>
      <c r="F250">
        <v>77.460133000000013</v>
      </c>
      <c r="G250" s="5">
        <v>3</v>
      </c>
      <c r="H250">
        <v>79.794537000000005</v>
      </c>
      <c r="I250" s="4">
        <v>4</v>
      </c>
      <c r="P250">
        <v>2</v>
      </c>
      <c r="Q250" t="str">
        <f t="shared" si="4"/>
        <v>34</v>
      </c>
      <c r="R250">
        <v>3</v>
      </c>
      <c r="X250" t="s">
        <v>285</v>
      </c>
      <c r="Y250" t="s">
        <v>265</v>
      </c>
      <c r="BG250">
        <v>3</v>
      </c>
      <c r="BH250">
        <v>1265</v>
      </c>
      <c r="BI250">
        <f>($BH$299-$BH$296)/200</f>
        <v>9.5000000000000001E-2</v>
      </c>
    </row>
    <row r="251" spans="1:61" x14ac:dyDescent="0.25">
      <c r="A251">
        <v>250</v>
      </c>
      <c r="F251">
        <v>77.459507000000002</v>
      </c>
      <c r="G251" s="5">
        <v>3</v>
      </c>
      <c r="H251">
        <v>79.78438100000001</v>
      </c>
      <c r="I251" s="4">
        <v>4</v>
      </c>
      <c r="P251">
        <v>2</v>
      </c>
      <c r="Q251" t="str">
        <f t="shared" si="4"/>
        <v>34</v>
      </c>
      <c r="R251">
        <v>4</v>
      </c>
      <c r="X251" t="s">
        <v>285</v>
      </c>
      <c r="Y251" t="s">
        <v>266</v>
      </c>
      <c r="BG251">
        <v>4</v>
      </c>
      <c r="BH251">
        <v>1265</v>
      </c>
      <c r="BI251">
        <f>($BH$300-$BH$297)/200</f>
        <v>0.08</v>
      </c>
    </row>
    <row r="252" spans="1:61" x14ac:dyDescent="0.25">
      <c r="A252">
        <v>251</v>
      </c>
      <c r="F252">
        <v>77.438675000000003</v>
      </c>
      <c r="G252" s="5">
        <v>3</v>
      </c>
      <c r="H252">
        <v>79.796568000000008</v>
      </c>
      <c r="I252" s="4">
        <v>4</v>
      </c>
      <c r="P252">
        <v>2</v>
      </c>
      <c r="Q252" t="str">
        <f t="shared" si="4"/>
        <v>34</v>
      </c>
      <c r="R252">
        <v>1</v>
      </c>
      <c r="X252" t="s">
        <v>284</v>
      </c>
      <c r="Y252" t="s">
        <v>280</v>
      </c>
      <c r="BG252">
        <v>1</v>
      </c>
      <c r="BH252">
        <v>1276</v>
      </c>
      <c r="BI252">
        <f>($BH$301-$BH$298)/200</f>
        <v>0.12</v>
      </c>
    </row>
    <row r="253" spans="1:61" x14ac:dyDescent="0.25">
      <c r="A253">
        <v>252</v>
      </c>
      <c r="F253">
        <v>77.497890000000012</v>
      </c>
      <c r="G253" s="5">
        <v>3</v>
      </c>
      <c r="H253">
        <v>79.741102000000012</v>
      </c>
      <c r="I253" s="4">
        <v>4</v>
      </c>
      <c r="P253">
        <v>2</v>
      </c>
      <c r="Q253" t="str">
        <f t="shared" si="4"/>
        <v>34</v>
      </c>
      <c r="R253">
        <v>2</v>
      </c>
      <c r="X253" t="s">
        <v>283</v>
      </c>
      <c r="Y253" t="s">
        <v>259</v>
      </c>
      <c r="BG253">
        <v>2</v>
      </c>
      <c r="BH253">
        <v>1278</v>
      </c>
      <c r="BI253">
        <f>($BH$302-$BH$299)/200</f>
        <v>6.5000000000000002E-2</v>
      </c>
    </row>
    <row r="254" spans="1:61" x14ac:dyDescent="0.25">
      <c r="A254">
        <v>253</v>
      </c>
      <c r="H254">
        <v>79.788027000000014</v>
      </c>
      <c r="I254" s="4">
        <v>4</v>
      </c>
      <c r="P254">
        <v>1</v>
      </c>
      <c r="Q254" t="str">
        <f t="shared" si="4"/>
        <v>4</v>
      </c>
      <c r="R254" t="s">
        <v>22</v>
      </c>
      <c r="X254" t="s">
        <v>283</v>
      </c>
      <c r="Y254" t="s">
        <v>260</v>
      </c>
      <c r="BG254" t="s">
        <v>22</v>
      </c>
      <c r="BH254">
        <v>1288</v>
      </c>
      <c r="BI254">
        <f>($BH$303-$BH$300)/200</f>
        <v>7.4999999999999997E-2</v>
      </c>
    </row>
    <row r="255" spans="1:61" x14ac:dyDescent="0.25">
      <c r="A255">
        <v>254</v>
      </c>
      <c r="H255">
        <v>79.81755600000001</v>
      </c>
      <c r="I255" s="4">
        <v>4</v>
      </c>
      <c r="P255">
        <v>1</v>
      </c>
      <c r="Q255" t="str">
        <f t="shared" si="4"/>
        <v>4</v>
      </c>
      <c r="R255" t="s">
        <v>22</v>
      </c>
      <c r="X255" t="s">
        <v>283</v>
      </c>
      <c r="Y255" t="s">
        <v>261</v>
      </c>
      <c r="BG255" t="s">
        <v>22</v>
      </c>
      <c r="BH255">
        <v>1290</v>
      </c>
      <c r="BI255">
        <f>($BH$304-$BH$301)/200</f>
        <v>6.5000000000000002E-2</v>
      </c>
    </row>
    <row r="256" spans="1:61" x14ac:dyDescent="0.25">
      <c r="A256">
        <v>255</v>
      </c>
      <c r="P256">
        <v>0</v>
      </c>
      <c r="Q256" t="str">
        <f t="shared" si="4"/>
        <v/>
      </c>
      <c r="R256">
        <v>1</v>
      </c>
      <c r="X256" t="s">
        <v>284</v>
      </c>
      <c r="Y256" t="s">
        <v>263</v>
      </c>
      <c r="AB256" t="s">
        <v>283</v>
      </c>
      <c r="AC256" t="str">
        <f>CONCATENATE($R256,$R257,$R258,$R259)</f>
        <v>1432</v>
      </c>
      <c r="BG256">
        <v>1</v>
      </c>
      <c r="BH256">
        <v>1291</v>
      </c>
      <c r="BI256">
        <f>($BH$305-$BH$302)/200</f>
        <v>0.105</v>
      </c>
    </row>
    <row r="257" spans="1:61" x14ac:dyDescent="0.25">
      <c r="A257">
        <v>256</v>
      </c>
      <c r="P257">
        <v>0</v>
      </c>
      <c r="Q257" t="str">
        <f t="shared" si="4"/>
        <v/>
      </c>
      <c r="R257">
        <v>4</v>
      </c>
      <c r="X257" t="s">
        <v>285</v>
      </c>
      <c r="Y257" t="s">
        <v>264</v>
      </c>
      <c r="BG257">
        <v>4</v>
      </c>
      <c r="BH257">
        <v>1295</v>
      </c>
      <c r="BI257">
        <f>($BH$306-$BH$303)/200</f>
        <v>7.4999999999999997E-2</v>
      </c>
    </row>
    <row r="258" spans="1:61" x14ac:dyDescent="0.25">
      <c r="A258">
        <v>257</v>
      </c>
      <c r="P258">
        <v>0</v>
      </c>
      <c r="Q258" t="str">
        <f t="shared" ref="Q258:Q321" si="5">CONCATENATE(C258,E258,G258,I258)</f>
        <v/>
      </c>
      <c r="R258">
        <v>3</v>
      </c>
      <c r="X258" t="s">
        <v>285</v>
      </c>
      <c r="Y258" t="s">
        <v>265</v>
      </c>
      <c r="BG258">
        <v>3</v>
      </c>
      <c r="BH258">
        <v>1302</v>
      </c>
      <c r="BI258">
        <f>($BH$307-$BH$304)/200</f>
        <v>9.5000000000000001E-2</v>
      </c>
    </row>
    <row r="259" spans="1:61" x14ac:dyDescent="0.25">
      <c r="A259">
        <v>258</v>
      </c>
      <c r="P259">
        <v>0</v>
      </c>
      <c r="Q259" t="str">
        <f t="shared" si="5"/>
        <v/>
      </c>
      <c r="R259">
        <v>2</v>
      </c>
      <c r="X259" t="s">
        <v>285</v>
      </c>
      <c r="Y259" t="s">
        <v>266</v>
      </c>
      <c r="BG259">
        <v>2</v>
      </c>
      <c r="BH259">
        <v>1308</v>
      </c>
      <c r="BI259">
        <f>($BH$308-$BH$305)/200</f>
        <v>7.0000000000000007E-2</v>
      </c>
    </row>
    <row r="260" spans="1:61" x14ac:dyDescent="0.25">
      <c r="A260">
        <v>259</v>
      </c>
      <c r="P260">
        <v>0</v>
      </c>
      <c r="Q260" t="str">
        <f t="shared" si="5"/>
        <v/>
      </c>
      <c r="R260">
        <v>1</v>
      </c>
      <c r="X260" t="s">
        <v>286</v>
      </c>
      <c r="Y260" t="s">
        <v>271</v>
      </c>
      <c r="BG260">
        <v>1</v>
      </c>
      <c r="BH260">
        <v>1314</v>
      </c>
      <c r="BI260">
        <f>($BH$314-$BH$311)/200</f>
        <v>5.5E-2</v>
      </c>
    </row>
    <row r="261" spans="1:61" x14ac:dyDescent="0.25">
      <c r="A261">
        <v>260</v>
      </c>
      <c r="B261">
        <v>105.33257900000001</v>
      </c>
      <c r="C261" s="3">
        <v>1</v>
      </c>
      <c r="P261">
        <v>1</v>
      </c>
      <c r="Q261" t="str">
        <f t="shared" si="5"/>
        <v>1</v>
      </c>
      <c r="R261">
        <v>4</v>
      </c>
      <c r="X261" t="s">
        <v>286</v>
      </c>
      <c r="Y261" t="s">
        <v>272</v>
      </c>
      <c r="AB261" t="s">
        <v>287</v>
      </c>
      <c r="AC261" t="str">
        <f>CONCATENATE($R261,$R262,$R263,$R264)</f>
        <v>4312</v>
      </c>
      <c r="BG261">
        <v>4</v>
      </c>
      <c r="BH261">
        <v>1319</v>
      </c>
      <c r="BI261">
        <f>($BH$315-$BH$312)/200</f>
        <v>0.13</v>
      </c>
    </row>
    <row r="262" spans="1:61" x14ac:dyDescent="0.25">
      <c r="A262">
        <v>261</v>
      </c>
      <c r="B262">
        <v>105.354139</v>
      </c>
      <c r="C262" s="3">
        <v>1</v>
      </c>
      <c r="P262">
        <v>1</v>
      </c>
      <c r="Q262" t="str">
        <f t="shared" si="5"/>
        <v>1</v>
      </c>
      <c r="R262">
        <v>3</v>
      </c>
      <c r="X262" t="s">
        <v>286</v>
      </c>
      <c r="Y262" t="s">
        <v>269</v>
      </c>
      <c r="BG262">
        <v>3</v>
      </c>
      <c r="BH262">
        <v>1320</v>
      </c>
      <c r="BI262">
        <f>($BH$316-$BH$313)/200</f>
        <v>0.1</v>
      </c>
    </row>
    <row r="263" spans="1:61" x14ac:dyDescent="0.25">
      <c r="A263">
        <v>262</v>
      </c>
      <c r="B263">
        <v>105.34794000000001</v>
      </c>
      <c r="C263" s="3">
        <v>1</v>
      </c>
      <c r="P263">
        <v>1</v>
      </c>
      <c r="Q263" t="str">
        <f t="shared" si="5"/>
        <v>1</v>
      </c>
      <c r="R263">
        <v>1</v>
      </c>
      <c r="X263" t="s">
        <v>286</v>
      </c>
      <c r="Y263" t="s">
        <v>270</v>
      </c>
      <c r="BG263">
        <v>1</v>
      </c>
      <c r="BH263">
        <v>1336</v>
      </c>
      <c r="BI263">
        <f>($BH$317-$BH$314)/200</f>
        <v>0.13</v>
      </c>
    </row>
    <row r="264" spans="1:61" x14ac:dyDescent="0.25">
      <c r="A264">
        <v>263</v>
      </c>
      <c r="B264">
        <v>105.30247700000001</v>
      </c>
      <c r="C264" s="3">
        <v>1</v>
      </c>
      <c r="D264">
        <v>109.309236</v>
      </c>
      <c r="E264" s="2">
        <v>2</v>
      </c>
      <c r="P264">
        <v>2</v>
      </c>
      <c r="Q264" t="str">
        <f t="shared" si="5"/>
        <v>12</v>
      </c>
      <c r="R264">
        <v>2</v>
      </c>
      <c r="X264" t="s">
        <v>286</v>
      </c>
      <c r="Y264" t="s">
        <v>271</v>
      </c>
      <c r="BG264">
        <v>2</v>
      </c>
      <c r="BH264">
        <v>1336</v>
      </c>
      <c r="BI264">
        <f>($BH$318-$BH$315)/200</f>
        <v>0.04</v>
      </c>
    </row>
    <row r="265" spans="1:61" x14ac:dyDescent="0.25">
      <c r="A265">
        <v>264</v>
      </c>
      <c r="B265">
        <v>105.31018300000001</v>
      </c>
      <c r="C265" s="3">
        <v>1</v>
      </c>
      <c r="D265">
        <v>109.29876900000001</v>
      </c>
      <c r="E265" s="2">
        <v>2</v>
      </c>
      <c r="P265">
        <v>2</v>
      </c>
      <c r="Q265" t="str">
        <f t="shared" si="5"/>
        <v>12</v>
      </c>
      <c r="R265">
        <v>3</v>
      </c>
      <c r="X265" t="s">
        <v>284</v>
      </c>
      <c r="Y265" t="s">
        <v>279</v>
      </c>
      <c r="AB265" t="s">
        <v>286</v>
      </c>
      <c r="AC265" t="str">
        <f>CONCATENATE($R265,$R266,$R267,$R268)</f>
        <v>3412</v>
      </c>
      <c r="BG265">
        <v>3</v>
      </c>
      <c r="BH265">
        <v>1343</v>
      </c>
      <c r="BI265">
        <f>($BH$319-$BH$316)/200</f>
        <v>8.5000000000000006E-2</v>
      </c>
    </row>
    <row r="266" spans="1:61" x14ac:dyDescent="0.25">
      <c r="A266">
        <v>265</v>
      </c>
      <c r="B266">
        <v>105.31747200000001</v>
      </c>
      <c r="C266" s="3">
        <v>1</v>
      </c>
      <c r="D266">
        <v>109.297102</v>
      </c>
      <c r="E266" s="2">
        <v>2</v>
      </c>
      <c r="P266">
        <v>2</v>
      </c>
      <c r="Q266" t="str">
        <f t="shared" si="5"/>
        <v>12</v>
      </c>
      <c r="R266">
        <v>4</v>
      </c>
      <c r="X266" t="s">
        <v>285</v>
      </c>
      <c r="Y266" t="s">
        <v>266</v>
      </c>
      <c r="BG266">
        <v>4</v>
      </c>
      <c r="BH266">
        <v>1343</v>
      </c>
      <c r="BI266">
        <f>($BH$320-$BH$317)/200</f>
        <v>6.5000000000000002E-2</v>
      </c>
    </row>
    <row r="267" spans="1:61" x14ac:dyDescent="0.25">
      <c r="A267">
        <v>266</v>
      </c>
      <c r="B267">
        <v>105.33909</v>
      </c>
      <c r="C267" s="3">
        <v>1</v>
      </c>
      <c r="D267">
        <v>109.29590400000001</v>
      </c>
      <c r="E267" s="2">
        <v>2</v>
      </c>
      <c r="P267">
        <v>2</v>
      </c>
      <c r="Q267" t="str">
        <f t="shared" si="5"/>
        <v>12</v>
      </c>
      <c r="R267">
        <v>1</v>
      </c>
      <c r="X267" t="s">
        <v>285</v>
      </c>
      <c r="Y267" t="s">
        <v>267</v>
      </c>
      <c r="BG267">
        <v>1</v>
      </c>
      <c r="BH267">
        <v>1358</v>
      </c>
      <c r="BI267">
        <f>($BH$321-$BH$318)/200</f>
        <v>0.09</v>
      </c>
    </row>
    <row r="268" spans="1:61" x14ac:dyDescent="0.25">
      <c r="A268">
        <v>267</v>
      </c>
      <c r="B268">
        <v>105.33257900000001</v>
      </c>
      <c r="C268" s="3">
        <v>1</v>
      </c>
      <c r="D268">
        <v>109.29314600000001</v>
      </c>
      <c r="E268" s="2">
        <v>2</v>
      </c>
      <c r="P268">
        <v>2</v>
      </c>
      <c r="Q268" t="str">
        <f t="shared" si="5"/>
        <v>12</v>
      </c>
      <c r="R268">
        <v>2</v>
      </c>
      <c r="X268" t="s">
        <v>285</v>
      </c>
      <c r="Y268" t="s">
        <v>264</v>
      </c>
      <c r="BG268">
        <v>2</v>
      </c>
      <c r="BH268">
        <v>1359</v>
      </c>
      <c r="BI268">
        <f>($BH$322-$BH$319)/200</f>
        <v>4.4999999999999998E-2</v>
      </c>
    </row>
    <row r="269" spans="1:61" x14ac:dyDescent="0.25">
      <c r="A269">
        <v>268</v>
      </c>
      <c r="D269">
        <v>109.20710600000001</v>
      </c>
      <c r="E269" s="2">
        <v>2</v>
      </c>
      <c r="P269">
        <v>1</v>
      </c>
      <c r="Q269" t="str">
        <f t="shared" si="5"/>
        <v>2</v>
      </c>
      <c r="R269">
        <v>3</v>
      </c>
      <c r="X269" t="s">
        <v>285</v>
      </c>
      <c r="Y269" t="s">
        <v>265</v>
      </c>
      <c r="AB269" t="s">
        <v>285</v>
      </c>
      <c r="AC269" t="str">
        <f>CONCATENATE($R269,$R270,$R271,$R272)</f>
        <v>3421</v>
      </c>
      <c r="BG269">
        <v>3</v>
      </c>
      <c r="BH269">
        <v>1364</v>
      </c>
      <c r="BI269">
        <f>($BH$323-$BH$320)/200</f>
        <v>0.1</v>
      </c>
    </row>
    <row r="270" spans="1:61" x14ac:dyDescent="0.25">
      <c r="A270">
        <v>269</v>
      </c>
      <c r="D270">
        <v>109.309236</v>
      </c>
      <c r="E270" s="2">
        <v>2</v>
      </c>
      <c r="P270">
        <v>1</v>
      </c>
      <c r="Q270" t="str">
        <f t="shared" si="5"/>
        <v>2</v>
      </c>
      <c r="R270">
        <v>4</v>
      </c>
      <c r="X270" t="s">
        <v>285</v>
      </c>
      <c r="Y270" t="s">
        <v>266</v>
      </c>
      <c r="BG270">
        <v>4</v>
      </c>
      <c r="BH270">
        <v>1364</v>
      </c>
      <c r="BI270">
        <f>($BH$324-$BH$321)/200</f>
        <v>0.09</v>
      </c>
    </row>
    <row r="271" spans="1:61" x14ac:dyDescent="0.25">
      <c r="A271">
        <v>270</v>
      </c>
      <c r="F271">
        <v>109.162577</v>
      </c>
      <c r="G271" s="5">
        <v>3</v>
      </c>
      <c r="H271">
        <v>109.45699100000002</v>
      </c>
      <c r="I271" s="4">
        <v>4</v>
      </c>
      <c r="P271">
        <v>2</v>
      </c>
      <c r="Q271" t="str">
        <f t="shared" si="5"/>
        <v>34</v>
      </c>
      <c r="R271">
        <v>2</v>
      </c>
      <c r="X271" t="s">
        <v>285</v>
      </c>
      <c r="Y271" t="s">
        <v>267</v>
      </c>
      <c r="BG271">
        <v>2</v>
      </c>
      <c r="BH271">
        <v>1376</v>
      </c>
      <c r="BI271">
        <f>($BH$325-$BH$322)/200</f>
        <v>0.105</v>
      </c>
    </row>
    <row r="272" spans="1:61" x14ac:dyDescent="0.25">
      <c r="A272">
        <v>271</v>
      </c>
      <c r="F272">
        <v>109.154768</v>
      </c>
      <c r="G272" s="5">
        <v>3</v>
      </c>
      <c r="H272">
        <v>109.39480400000001</v>
      </c>
      <c r="I272" s="4">
        <v>4</v>
      </c>
      <c r="P272">
        <v>2</v>
      </c>
      <c r="Q272" t="str">
        <f t="shared" si="5"/>
        <v>34</v>
      </c>
      <c r="R272">
        <v>1</v>
      </c>
      <c r="X272" t="s">
        <v>285</v>
      </c>
      <c r="Y272" t="s">
        <v>264</v>
      </c>
      <c r="BG272">
        <v>1</v>
      </c>
      <c r="BH272">
        <v>1377</v>
      </c>
      <c r="BI272">
        <f>($BH$326-$BH$323)/200</f>
        <v>4.4999999999999998E-2</v>
      </c>
    </row>
    <row r="273" spans="1:61" x14ac:dyDescent="0.25">
      <c r="A273">
        <v>272</v>
      </c>
      <c r="F273">
        <v>109.09419800000001</v>
      </c>
      <c r="G273" s="5">
        <v>3</v>
      </c>
      <c r="H273">
        <v>109.43740700000001</v>
      </c>
      <c r="I273" s="4">
        <v>4</v>
      </c>
      <c r="P273">
        <v>2</v>
      </c>
      <c r="Q273" t="str">
        <f t="shared" si="5"/>
        <v>34</v>
      </c>
      <c r="R273">
        <v>4</v>
      </c>
      <c r="X273" t="s">
        <v>284</v>
      </c>
      <c r="Y273" t="s">
        <v>268</v>
      </c>
      <c r="AB273" t="s">
        <v>287</v>
      </c>
      <c r="AC273" t="str">
        <f>CONCATENATE($R273,$R274,$R275,$R276)</f>
        <v>4312</v>
      </c>
      <c r="BG273">
        <v>4</v>
      </c>
      <c r="BH273">
        <v>1382</v>
      </c>
      <c r="BI273">
        <f>($BH$327-$BH$324)/200</f>
        <v>8.5000000000000006E-2</v>
      </c>
    </row>
    <row r="274" spans="1:61" x14ac:dyDescent="0.25">
      <c r="A274">
        <v>273</v>
      </c>
      <c r="F274">
        <v>109.13461100000001</v>
      </c>
      <c r="G274" s="5">
        <v>3</v>
      </c>
      <c r="H274">
        <v>109.407774</v>
      </c>
      <c r="I274" s="4">
        <v>4</v>
      </c>
      <c r="P274">
        <v>2</v>
      </c>
      <c r="Q274" t="str">
        <f t="shared" si="5"/>
        <v>34</v>
      </c>
      <c r="R274">
        <v>3</v>
      </c>
      <c r="X274" t="s">
        <v>286</v>
      </c>
      <c r="Y274" t="s">
        <v>269</v>
      </c>
      <c r="BG274">
        <v>3</v>
      </c>
      <c r="BH274">
        <v>1383</v>
      </c>
      <c r="BI274">
        <f>($BH$328-$BH$325)/200</f>
        <v>7.4999999999999997E-2</v>
      </c>
    </row>
    <row r="275" spans="1:61" x14ac:dyDescent="0.25">
      <c r="A275">
        <v>274</v>
      </c>
      <c r="F275">
        <v>109.109976</v>
      </c>
      <c r="G275" s="5">
        <v>3</v>
      </c>
      <c r="H275">
        <v>109.42293000000001</v>
      </c>
      <c r="I275" s="4">
        <v>4</v>
      </c>
      <c r="P275">
        <v>2</v>
      </c>
      <c r="Q275" t="str">
        <f t="shared" si="5"/>
        <v>34</v>
      </c>
      <c r="R275">
        <v>1</v>
      </c>
      <c r="X275" t="s">
        <v>286</v>
      </c>
      <c r="Y275" t="s">
        <v>270</v>
      </c>
      <c r="BG275">
        <v>1</v>
      </c>
      <c r="BH275">
        <v>1398</v>
      </c>
      <c r="BI275">
        <f>($BH$329-$BH$326)/200</f>
        <v>0.1</v>
      </c>
    </row>
    <row r="276" spans="1:61" x14ac:dyDescent="0.25">
      <c r="A276">
        <v>275</v>
      </c>
      <c r="F276">
        <v>109.142267</v>
      </c>
      <c r="G276" s="5">
        <v>3</v>
      </c>
      <c r="H276">
        <v>109.45699100000002</v>
      </c>
      <c r="I276" s="4">
        <v>4</v>
      </c>
      <c r="P276">
        <v>2</v>
      </c>
      <c r="Q276" t="str">
        <f t="shared" si="5"/>
        <v>34</v>
      </c>
      <c r="R276">
        <v>2</v>
      </c>
      <c r="X276" t="s">
        <v>286</v>
      </c>
      <c r="Y276" t="s">
        <v>271</v>
      </c>
      <c r="BG276">
        <v>2</v>
      </c>
      <c r="BH276">
        <v>1400</v>
      </c>
      <c r="BI276">
        <f>($BH$330-$BH$327)/200</f>
        <v>4.4999999999999998E-2</v>
      </c>
    </row>
    <row r="277" spans="1:61" x14ac:dyDescent="0.25">
      <c r="A277">
        <v>276</v>
      </c>
      <c r="F277">
        <v>109.162577</v>
      </c>
      <c r="G277" s="5">
        <v>3</v>
      </c>
      <c r="H277">
        <v>109.45699100000002</v>
      </c>
      <c r="I277" s="4">
        <v>4</v>
      </c>
      <c r="P277">
        <v>2</v>
      </c>
      <c r="Q277" t="str">
        <f t="shared" si="5"/>
        <v>34</v>
      </c>
      <c r="R277">
        <v>3</v>
      </c>
      <c r="X277" t="s">
        <v>284</v>
      </c>
      <c r="Y277" t="s">
        <v>279</v>
      </c>
      <c r="AB277" t="s">
        <v>286</v>
      </c>
      <c r="AC277" t="str">
        <f>CONCATENATE($R277,$R278,$R279,$R280)</f>
        <v>3412</v>
      </c>
      <c r="BG277">
        <v>3</v>
      </c>
      <c r="BH277">
        <v>1405</v>
      </c>
      <c r="BI277">
        <f>($BH$331-$BH$328)/200</f>
        <v>0.1</v>
      </c>
    </row>
    <row r="278" spans="1:61" x14ac:dyDescent="0.25">
      <c r="A278">
        <v>277</v>
      </c>
      <c r="P278">
        <v>0</v>
      </c>
      <c r="Q278" t="str">
        <f t="shared" si="5"/>
        <v/>
      </c>
      <c r="R278">
        <v>4</v>
      </c>
      <c r="X278" t="s">
        <v>285</v>
      </c>
      <c r="Y278" t="s">
        <v>266</v>
      </c>
      <c r="BG278">
        <v>4</v>
      </c>
      <c r="BH278">
        <v>1406</v>
      </c>
      <c r="BI278">
        <f>($BH$332-$BH$329)/200</f>
        <v>0.08</v>
      </c>
    </row>
    <row r="279" spans="1:61" x14ac:dyDescent="0.25">
      <c r="A279">
        <v>278</v>
      </c>
      <c r="P279">
        <v>0</v>
      </c>
      <c r="Q279" t="str">
        <f t="shared" si="5"/>
        <v/>
      </c>
      <c r="R279">
        <v>1</v>
      </c>
      <c r="X279" t="s">
        <v>285</v>
      </c>
      <c r="Y279" t="s">
        <v>267</v>
      </c>
      <c r="BG279">
        <v>1</v>
      </c>
      <c r="BH279">
        <v>1417</v>
      </c>
      <c r="BI279">
        <f>($BH$333-$BH$330)/200</f>
        <v>0.115</v>
      </c>
    </row>
    <row r="280" spans="1:61" x14ac:dyDescent="0.25">
      <c r="A280">
        <v>279</v>
      </c>
      <c r="P280">
        <v>0</v>
      </c>
      <c r="Q280" t="str">
        <f t="shared" si="5"/>
        <v/>
      </c>
      <c r="R280">
        <v>2</v>
      </c>
      <c r="X280" t="s">
        <v>285</v>
      </c>
      <c r="Y280" t="s">
        <v>264</v>
      </c>
      <c r="BG280">
        <v>2</v>
      </c>
      <c r="BH280">
        <v>1418</v>
      </c>
      <c r="BI280">
        <f>($BH$334-$BH$331)/200</f>
        <v>4.4999999999999998E-2</v>
      </c>
    </row>
    <row r="281" spans="1:61" x14ac:dyDescent="0.25">
      <c r="A281">
        <v>280</v>
      </c>
      <c r="P281">
        <v>0</v>
      </c>
      <c r="Q281" t="str">
        <f t="shared" si="5"/>
        <v/>
      </c>
      <c r="R281" t="s">
        <v>22</v>
      </c>
      <c r="X281" t="s">
        <v>285</v>
      </c>
      <c r="Y281" t="s">
        <v>265</v>
      </c>
      <c r="BG281" t="s">
        <v>22</v>
      </c>
      <c r="BH281">
        <v>1425</v>
      </c>
      <c r="BI281">
        <f>($BH$335-$BH$332)/200</f>
        <v>9.5000000000000001E-2</v>
      </c>
    </row>
    <row r="282" spans="1:61" x14ac:dyDescent="0.25">
      <c r="A282">
        <v>281</v>
      </c>
      <c r="P282">
        <v>0</v>
      </c>
      <c r="Q282" t="str">
        <f t="shared" si="5"/>
        <v/>
      </c>
      <c r="R282" t="s">
        <v>22</v>
      </c>
      <c r="X282" t="s">
        <v>285</v>
      </c>
      <c r="Y282" t="s">
        <v>266</v>
      </c>
      <c r="BG282" t="s">
        <v>22</v>
      </c>
      <c r="BH282">
        <v>1427</v>
      </c>
      <c r="BI282">
        <f>($BH$336-$BH$333)/200</f>
        <v>7.4999999999999997E-2</v>
      </c>
    </row>
    <row r="283" spans="1:61" x14ac:dyDescent="0.25">
      <c r="A283">
        <v>282</v>
      </c>
      <c r="B283">
        <v>135.32751300000001</v>
      </c>
      <c r="C283" s="3">
        <v>1</v>
      </c>
      <c r="P283">
        <v>1</v>
      </c>
      <c r="Q283" t="str">
        <f t="shared" si="5"/>
        <v>1</v>
      </c>
      <c r="R283">
        <v>2</v>
      </c>
      <c r="X283" t="s">
        <v>285</v>
      </c>
      <c r="Y283" t="s">
        <v>267</v>
      </c>
      <c r="AB283" t="s">
        <v>285</v>
      </c>
      <c r="AC283" t="str">
        <f>CONCATENATE($R283,$R284,$R285,$R286)</f>
        <v>2134</v>
      </c>
      <c r="BG283">
        <v>2</v>
      </c>
      <c r="BH283">
        <v>1428</v>
      </c>
      <c r="BI283">
        <f>($BH$337-$BH$334)/200</f>
        <v>0.11</v>
      </c>
    </row>
    <row r="284" spans="1:61" x14ac:dyDescent="0.25">
      <c r="A284">
        <v>283</v>
      </c>
      <c r="B284">
        <v>135.351416</v>
      </c>
      <c r="C284" s="3">
        <v>1</v>
      </c>
      <c r="P284">
        <v>1</v>
      </c>
      <c r="Q284" t="str">
        <f t="shared" si="5"/>
        <v>1</v>
      </c>
      <c r="R284">
        <v>1</v>
      </c>
      <c r="X284" t="s">
        <v>285</v>
      </c>
      <c r="Y284" t="s">
        <v>264</v>
      </c>
      <c r="BG284">
        <v>1</v>
      </c>
      <c r="BH284">
        <v>1429</v>
      </c>
      <c r="BI284">
        <f>($BH$338-$BH$335)/200</f>
        <v>0.05</v>
      </c>
    </row>
    <row r="285" spans="1:61" x14ac:dyDescent="0.25">
      <c r="A285">
        <v>284</v>
      </c>
      <c r="B285">
        <v>135.35391799999999</v>
      </c>
      <c r="C285" s="3">
        <v>1</v>
      </c>
      <c r="P285">
        <v>1</v>
      </c>
      <c r="Q285" t="str">
        <f t="shared" si="5"/>
        <v>1</v>
      </c>
      <c r="R285">
        <v>3</v>
      </c>
      <c r="X285" t="s">
        <v>285</v>
      </c>
      <c r="Y285" t="s">
        <v>265</v>
      </c>
      <c r="BG285">
        <v>3</v>
      </c>
      <c r="BH285">
        <v>1436</v>
      </c>
      <c r="BI285">
        <f>($BH$339-$BH$336)/200</f>
        <v>0.09</v>
      </c>
    </row>
    <row r="286" spans="1:61" x14ac:dyDescent="0.25">
      <c r="A286">
        <v>285</v>
      </c>
      <c r="B286">
        <v>135.43521699999999</v>
      </c>
      <c r="C286" s="3">
        <v>1</v>
      </c>
      <c r="D286">
        <v>149.773675</v>
      </c>
      <c r="E286" s="2">
        <v>2</v>
      </c>
      <c r="P286">
        <v>2</v>
      </c>
      <c r="Q286" t="str">
        <f t="shared" si="5"/>
        <v>12</v>
      </c>
      <c r="R286">
        <v>4</v>
      </c>
      <c r="X286" t="s">
        <v>285</v>
      </c>
      <c r="Y286" t="s">
        <v>266</v>
      </c>
      <c r="BG286">
        <v>4</v>
      </c>
      <c r="BH286">
        <v>1437</v>
      </c>
      <c r="BI286">
        <f>($BH$340-$BH$337)/200</f>
        <v>7.4999999999999997E-2</v>
      </c>
    </row>
    <row r="287" spans="1:61" x14ac:dyDescent="0.25">
      <c r="A287">
        <v>286</v>
      </c>
      <c r="B287">
        <v>135.36683500000001</v>
      </c>
      <c r="C287" s="3">
        <v>1</v>
      </c>
      <c r="D287">
        <v>149.773675</v>
      </c>
      <c r="E287" s="2">
        <v>2</v>
      </c>
      <c r="P287">
        <v>2</v>
      </c>
      <c r="Q287" t="str">
        <f t="shared" si="5"/>
        <v>12</v>
      </c>
      <c r="R287">
        <v>1</v>
      </c>
      <c r="X287" t="s">
        <v>284</v>
      </c>
      <c r="Y287" t="s">
        <v>280</v>
      </c>
      <c r="AB287" t="s">
        <v>286</v>
      </c>
      <c r="AC287" t="str">
        <f>CONCATENATE($R287,$R288,$R289,$R290)</f>
        <v>1234</v>
      </c>
      <c r="BG287">
        <v>1</v>
      </c>
      <c r="BH287">
        <v>1449</v>
      </c>
      <c r="BI287">
        <f>($BH$341-$BH$338)/200</f>
        <v>0.115</v>
      </c>
    </row>
    <row r="288" spans="1:61" x14ac:dyDescent="0.25">
      <c r="A288">
        <v>287</v>
      </c>
      <c r="B288">
        <v>135.385008</v>
      </c>
      <c r="C288" s="3">
        <v>1</v>
      </c>
      <c r="D288">
        <v>149.773675</v>
      </c>
      <c r="E288" s="2">
        <v>2</v>
      </c>
      <c r="P288">
        <v>2</v>
      </c>
      <c r="Q288" t="str">
        <f t="shared" si="5"/>
        <v>12</v>
      </c>
      <c r="R288">
        <v>2</v>
      </c>
      <c r="X288" t="s">
        <v>285</v>
      </c>
      <c r="Y288" t="s">
        <v>264</v>
      </c>
      <c r="BG288">
        <v>2</v>
      </c>
      <c r="BH288">
        <v>1451</v>
      </c>
      <c r="BI288">
        <f>($BH$347-$BH$344)/200</f>
        <v>3.5000000000000003E-2</v>
      </c>
    </row>
    <row r="289" spans="1:61" x14ac:dyDescent="0.25">
      <c r="A289">
        <v>288</v>
      </c>
      <c r="B289">
        <v>135.32751300000001</v>
      </c>
      <c r="C289" s="3">
        <v>1</v>
      </c>
      <c r="D289">
        <v>149.773675</v>
      </c>
      <c r="E289" s="2">
        <v>2</v>
      </c>
      <c r="P289">
        <v>2</v>
      </c>
      <c r="Q289" t="str">
        <f t="shared" si="5"/>
        <v>12</v>
      </c>
      <c r="R289">
        <v>3</v>
      </c>
      <c r="X289" t="s">
        <v>284</v>
      </c>
      <c r="Y289" t="s">
        <v>268</v>
      </c>
      <c r="BG289">
        <v>3</v>
      </c>
      <c r="BH289">
        <v>1458</v>
      </c>
      <c r="BI289">
        <f>($BH$348-$BH$345)/200</f>
        <v>0.1</v>
      </c>
    </row>
    <row r="290" spans="1:61" x14ac:dyDescent="0.25">
      <c r="A290">
        <v>289</v>
      </c>
      <c r="B290">
        <v>135.32751300000001</v>
      </c>
      <c r="C290" s="3">
        <v>1</v>
      </c>
      <c r="D290">
        <v>149.773675</v>
      </c>
      <c r="E290" s="2">
        <v>2</v>
      </c>
      <c r="P290">
        <v>2</v>
      </c>
      <c r="Q290" t="str">
        <f t="shared" si="5"/>
        <v>12</v>
      </c>
      <c r="R290">
        <v>4</v>
      </c>
      <c r="X290" t="s">
        <v>286</v>
      </c>
      <c r="Y290" t="s">
        <v>269</v>
      </c>
      <c r="BG290">
        <v>4</v>
      </c>
      <c r="BH290">
        <v>1458</v>
      </c>
      <c r="BI290">
        <f>($BH$349-$BH$346)/200</f>
        <v>9.5000000000000001E-2</v>
      </c>
    </row>
    <row r="291" spans="1:61" x14ac:dyDescent="0.25">
      <c r="A291">
        <v>290</v>
      </c>
      <c r="D291">
        <v>149.773675</v>
      </c>
      <c r="E291" s="2">
        <v>2</v>
      </c>
      <c r="P291">
        <v>1</v>
      </c>
      <c r="Q291" t="str">
        <f t="shared" si="5"/>
        <v>2</v>
      </c>
      <c r="R291">
        <v>1</v>
      </c>
      <c r="X291" t="s">
        <v>286</v>
      </c>
      <c r="Y291" t="s">
        <v>270</v>
      </c>
      <c r="AB291" t="s">
        <v>286</v>
      </c>
      <c r="AC291" t="str">
        <f>CONCATENATE($R291,$R292,$R293,$R294)</f>
        <v>1234</v>
      </c>
      <c r="BG291">
        <v>1</v>
      </c>
      <c r="BH291">
        <v>1469</v>
      </c>
      <c r="BI291">
        <f>($BH$350-$BH$347)/200</f>
        <v>0.125</v>
      </c>
    </row>
    <row r="292" spans="1:61" x14ac:dyDescent="0.25">
      <c r="A292">
        <v>291</v>
      </c>
      <c r="D292">
        <v>149.773675</v>
      </c>
      <c r="E292" s="2">
        <v>2</v>
      </c>
      <c r="P292">
        <v>1</v>
      </c>
      <c r="Q292" t="str">
        <f t="shared" si="5"/>
        <v>2</v>
      </c>
      <c r="R292">
        <v>2</v>
      </c>
      <c r="X292" t="s">
        <v>286</v>
      </c>
      <c r="Y292" t="s">
        <v>271</v>
      </c>
      <c r="BG292">
        <v>2</v>
      </c>
      <c r="BH292">
        <v>1471</v>
      </c>
      <c r="BI292">
        <f>($BH$351-$BH$348)/200</f>
        <v>5.5E-2</v>
      </c>
    </row>
    <row r="293" spans="1:61" x14ac:dyDescent="0.25">
      <c r="A293">
        <v>292</v>
      </c>
      <c r="F293">
        <v>137.86138700000001</v>
      </c>
      <c r="G293" s="5">
        <v>3</v>
      </c>
      <c r="P293">
        <v>1</v>
      </c>
      <c r="Q293" t="str">
        <f t="shared" si="5"/>
        <v>3</v>
      </c>
      <c r="R293">
        <v>3</v>
      </c>
      <c r="X293" t="s">
        <v>286</v>
      </c>
      <c r="Y293" t="s">
        <v>272</v>
      </c>
      <c r="BG293">
        <v>3</v>
      </c>
      <c r="BH293">
        <v>1478</v>
      </c>
      <c r="BI293">
        <f>($BH$352-$BH$349)/200</f>
        <v>9.5000000000000001E-2</v>
      </c>
    </row>
    <row r="294" spans="1:61" x14ac:dyDescent="0.25">
      <c r="A294">
        <v>293</v>
      </c>
      <c r="F294">
        <v>137.86138700000001</v>
      </c>
      <c r="G294" s="5">
        <v>3</v>
      </c>
      <c r="H294">
        <v>150.17581799999999</v>
      </c>
      <c r="I294" s="4">
        <v>4</v>
      </c>
      <c r="P294">
        <v>2</v>
      </c>
      <c r="Q294" t="str">
        <f t="shared" si="5"/>
        <v>34</v>
      </c>
      <c r="R294">
        <v>4</v>
      </c>
      <c r="X294" t="s">
        <v>286</v>
      </c>
      <c r="Y294" t="s">
        <v>269</v>
      </c>
      <c r="BG294">
        <v>4</v>
      </c>
      <c r="BH294">
        <v>1478</v>
      </c>
      <c r="BI294">
        <f>($BH$353-$BH$350)/200</f>
        <v>7.4999999999999997E-2</v>
      </c>
    </row>
    <row r="295" spans="1:61" x14ac:dyDescent="0.25">
      <c r="A295">
        <v>294</v>
      </c>
      <c r="F295">
        <v>137.86138700000001</v>
      </c>
      <c r="G295" s="5">
        <v>3</v>
      </c>
      <c r="H295">
        <v>150.17581799999999</v>
      </c>
      <c r="I295" s="4">
        <v>4</v>
      </c>
      <c r="P295">
        <v>2</v>
      </c>
      <c r="Q295" t="str">
        <f t="shared" si="5"/>
        <v>34</v>
      </c>
      <c r="R295">
        <v>2</v>
      </c>
      <c r="X295" t="s">
        <v>286</v>
      </c>
      <c r="Y295" t="s">
        <v>270</v>
      </c>
      <c r="AB295" t="s">
        <v>285</v>
      </c>
      <c r="AC295" t="str">
        <f>CONCATENATE($R295,$R296,$R297,$R298)</f>
        <v>2134</v>
      </c>
      <c r="BG295">
        <v>2</v>
      </c>
      <c r="BH295">
        <v>1493</v>
      </c>
      <c r="BI295">
        <f>($BH$354-$BH$351)/200</f>
        <v>0.11</v>
      </c>
    </row>
    <row r="296" spans="1:61" x14ac:dyDescent="0.25">
      <c r="A296">
        <v>295</v>
      </c>
      <c r="F296">
        <v>137.86138700000001</v>
      </c>
      <c r="G296" s="5">
        <v>3</v>
      </c>
      <c r="H296">
        <v>150.17581799999999</v>
      </c>
      <c r="I296" s="4">
        <v>4</v>
      </c>
      <c r="P296">
        <v>2</v>
      </c>
      <c r="Q296" t="str">
        <f t="shared" si="5"/>
        <v>34</v>
      </c>
      <c r="R296">
        <v>1</v>
      </c>
      <c r="X296" t="s">
        <v>286</v>
      </c>
      <c r="Y296" t="s">
        <v>271</v>
      </c>
      <c r="BG296">
        <v>1</v>
      </c>
      <c r="BH296">
        <v>1495</v>
      </c>
      <c r="BI296">
        <f>($BH$355-$BH$352)/200</f>
        <v>0.05</v>
      </c>
    </row>
    <row r="297" spans="1:61" x14ac:dyDescent="0.25">
      <c r="A297">
        <v>296</v>
      </c>
      <c r="F297">
        <v>137.86138700000001</v>
      </c>
      <c r="G297" s="5">
        <v>3</v>
      </c>
      <c r="H297">
        <v>150.17581799999999</v>
      </c>
      <c r="I297" s="4">
        <v>4</v>
      </c>
      <c r="P297">
        <v>2</v>
      </c>
      <c r="Q297" t="str">
        <f t="shared" si="5"/>
        <v>34</v>
      </c>
      <c r="R297">
        <v>3</v>
      </c>
      <c r="X297" t="s">
        <v>286</v>
      </c>
      <c r="Y297" t="s">
        <v>272</v>
      </c>
      <c r="BG297">
        <v>3</v>
      </c>
      <c r="BH297">
        <v>1502</v>
      </c>
      <c r="BI297">
        <f>($BH$356-$BH$353)/200</f>
        <v>0.105</v>
      </c>
    </row>
    <row r="298" spans="1:61" x14ac:dyDescent="0.25">
      <c r="A298">
        <v>297</v>
      </c>
      <c r="F298">
        <v>137.86138700000001</v>
      </c>
      <c r="G298" s="5">
        <v>3</v>
      </c>
      <c r="H298">
        <v>150.17581799999999</v>
      </c>
      <c r="I298" s="4">
        <v>4</v>
      </c>
      <c r="P298">
        <v>2</v>
      </c>
      <c r="Q298" t="str">
        <f t="shared" si="5"/>
        <v>34</v>
      </c>
      <c r="R298">
        <v>4</v>
      </c>
      <c r="X298" t="s">
        <v>286</v>
      </c>
      <c r="Y298" t="s">
        <v>269</v>
      </c>
      <c r="BG298">
        <v>4</v>
      </c>
      <c r="BH298">
        <v>1502</v>
      </c>
      <c r="BI298">
        <f>($BH$357-$BH$354)/200</f>
        <v>7.4999999999999997E-2</v>
      </c>
    </row>
    <row r="299" spans="1:61" x14ac:dyDescent="0.25">
      <c r="A299">
        <v>298</v>
      </c>
      <c r="F299">
        <v>137.86138700000001</v>
      </c>
      <c r="G299" s="5">
        <v>3</v>
      </c>
      <c r="H299">
        <v>150.17581799999999</v>
      </c>
      <c r="I299" s="4">
        <v>4</v>
      </c>
      <c r="P299">
        <v>2</v>
      </c>
      <c r="Q299" t="str">
        <f t="shared" si="5"/>
        <v>34</v>
      </c>
      <c r="R299">
        <v>2</v>
      </c>
      <c r="X299" t="s">
        <v>284</v>
      </c>
      <c r="Y299" t="s">
        <v>273</v>
      </c>
      <c r="AB299" t="s">
        <v>283</v>
      </c>
      <c r="AC299" t="str">
        <f>CONCATENATE($R299,$R300,$R301,$R302)</f>
        <v>2143</v>
      </c>
      <c r="BG299">
        <v>2</v>
      </c>
      <c r="BH299">
        <v>1514</v>
      </c>
      <c r="BI299">
        <f>($BH$358-$BH$355)/200</f>
        <v>0.11</v>
      </c>
    </row>
    <row r="300" spans="1:61" x14ac:dyDescent="0.25">
      <c r="A300">
        <v>299</v>
      </c>
      <c r="P300">
        <v>0</v>
      </c>
      <c r="Q300" t="str">
        <f t="shared" si="5"/>
        <v/>
      </c>
      <c r="R300">
        <v>1</v>
      </c>
      <c r="X300" t="s">
        <v>287</v>
      </c>
      <c r="Y300" t="s">
        <v>274</v>
      </c>
      <c r="BG300">
        <v>1</v>
      </c>
      <c r="BH300">
        <v>1518</v>
      </c>
      <c r="BI300">
        <f>($BH$359-$BH$356)/200</f>
        <v>0.05</v>
      </c>
    </row>
    <row r="301" spans="1:61" x14ac:dyDescent="0.25">
      <c r="A301">
        <v>300</v>
      </c>
      <c r="P301">
        <v>0</v>
      </c>
      <c r="Q301" t="str">
        <f t="shared" si="5"/>
        <v/>
      </c>
      <c r="R301">
        <v>4</v>
      </c>
      <c r="X301" t="s">
        <v>284</v>
      </c>
      <c r="Y301" t="s">
        <v>281</v>
      </c>
      <c r="BG301">
        <v>4</v>
      </c>
      <c r="BH301">
        <v>1526</v>
      </c>
      <c r="BI301">
        <f>($BH$360-$BH$357)/200</f>
        <v>0.115</v>
      </c>
    </row>
    <row r="302" spans="1:61" x14ac:dyDescent="0.25">
      <c r="A302">
        <v>301</v>
      </c>
      <c r="P302">
        <v>0</v>
      </c>
      <c r="Q302" t="str">
        <f t="shared" si="5"/>
        <v/>
      </c>
      <c r="R302">
        <v>3</v>
      </c>
      <c r="X302" t="s">
        <v>283</v>
      </c>
      <c r="Y302" t="s">
        <v>261</v>
      </c>
      <c r="BG302">
        <v>3</v>
      </c>
      <c r="BH302">
        <v>1527</v>
      </c>
      <c r="BI302">
        <f>($BH$361-$BH$358)/200</f>
        <v>8.5000000000000006E-2</v>
      </c>
    </row>
    <row r="303" spans="1:61" x14ac:dyDescent="0.25">
      <c r="A303">
        <v>302</v>
      </c>
      <c r="P303">
        <v>0</v>
      </c>
      <c r="Q303" t="str">
        <f t="shared" si="5"/>
        <v/>
      </c>
      <c r="R303">
        <v>2</v>
      </c>
      <c r="X303" t="s">
        <v>284</v>
      </c>
      <c r="Y303" t="s">
        <v>263</v>
      </c>
      <c r="AB303" t="s">
        <v>285</v>
      </c>
      <c r="AC303" t="str">
        <f>CONCATENATE($R303,$R304,$R305,$R306)</f>
        <v>2134</v>
      </c>
      <c r="BG303">
        <v>2</v>
      </c>
      <c r="BH303">
        <v>1533</v>
      </c>
      <c r="BI303">
        <f>($BH$362-$BH$359)/200</f>
        <v>0.115</v>
      </c>
    </row>
    <row r="304" spans="1:61" x14ac:dyDescent="0.25">
      <c r="A304">
        <v>303</v>
      </c>
      <c r="B304">
        <v>169.10387900000001</v>
      </c>
      <c r="C304" s="3">
        <v>1</v>
      </c>
      <c r="P304">
        <v>1</v>
      </c>
      <c r="Q304" t="str">
        <f t="shared" si="5"/>
        <v>1</v>
      </c>
      <c r="R304">
        <v>1</v>
      </c>
      <c r="X304" t="s">
        <v>285</v>
      </c>
      <c r="Y304" t="s">
        <v>264</v>
      </c>
      <c r="BG304">
        <v>1</v>
      </c>
      <c r="BH304">
        <v>1539</v>
      </c>
      <c r="BI304">
        <f>($BH$363-$BH$360)/200</f>
        <v>4.4999999999999998E-2</v>
      </c>
    </row>
    <row r="305" spans="1:61" x14ac:dyDescent="0.25">
      <c r="A305">
        <v>304</v>
      </c>
      <c r="B305">
        <v>169.14653099999998</v>
      </c>
      <c r="C305" s="3">
        <v>1</v>
      </c>
      <c r="P305">
        <v>1</v>
      </c>
      <c r="Q305" t="str">
        <f t="shared" si="5"/>
        <v>1</v>
      </c>
      <c r="R305">
        <v>3</v>
      </c>
      <c r="X305" t="s">
        <v>285</v>
      </c>
      <c r="Y305" t="s">
        <v>265</v>
      </c>
      <c r="BG305">
        <v>3</v>
      </c>
      <c r="BH305">
        <v>1548</v>
      </c>
      <c r="BI305">
        <f>($BH$364-$BH$361)/200</f>
        <v>0.11</v>
      </c>
    </row>
    <row r="306" spans="1:61" x14ac:dyDescent="0.25">
      <c r="A306">
        <v>305</v>
      </c>
      <c r="B306">
        <v>169.138879</v>
      </c>
      <c r="C306" s="3">
        <v>1</v>
      </c>
      <c r="P306">
        <v>1</v>
      </c>
      <c r="Q306" t="str">
        <f t="shared" si="5"/>
        <v>1</v>
      </c>
      <c r="R306">
        <v>4</v>
      </c>
      <c r="X306" t="s">
        <v>285</v>
      </c>
      <c r="Y306" t="s">
        <v>266</v>
      </c>
      <c r="BG306">
        <v>4</v>
      </c>
      <c r="BH306">
        <v>1548</v>
      </c>
      <c r="BI306">
        <f>($BH$365-$BH$362)/200</f>
        <v>0.08</v>
      </c>
    </row>
    <row r="307" spans="1:61" x14ac:dyDescent="0.25">
      <c r="A307">
        <v>306</v>
      </c>
      <c r="B307">
        <v>169.138623</v>
      </c>
      <c r="C307" s="3">
        <v>1</v>
      </c>
      <c r="P307">
        <v>1</v>
      </c>
      <c r="Q307" t="str">
        <f t="shared" si="5"/>
        <v>1</v>
      </c>
      <c r="R307">
        <v>2</v>
      </c>
      <c r="X307" t="s">
        <v>284</v>
      </c>
      <c r="Y307" t="s">
        <v>280</v>
      </c>
      <c r="BG307">
        <v>2</v>
      </c>
      <c r="BH307">
        <v>1558</v>
      </c>
      <c r="BI307">
        <f>($BH$366-$BH$363)/200</f>
        <v>0.115</v>
      </c>
    </row>
    <row r="308" spans="1:61" x14ac:dyDescent="0.25">
      <c r="A308">
        <v>307</v>
      </c>
      <c r="B308">
        <v>169.13081700000001</v>
      </c>
      <c r="C308" s="3">
        <v>1</v>
      </c>
      <c r="D308">
        <v>172.83546200000001</v>
      </c>
      <c r="E308" s="2">
        <v>2</v>
      </c>
      <c r="P308">
        <v>2</v>
      </c>
      <c r="Q308" t="str">
        <f t="shared" si="5"/>
        <v>12</v>
      </c>
      <c r="R308">
        <v>1</v>
      </c>
      <c r="X308" t="s">
        <v>283</v>
      </c>
      <c r="Y308" t="s">
        <v>259</v>
      </c>
      <c r="BG308">
        <v>1</v>
      </c>
      <c r="BH308">
        <v>1562</v>
      </c>
      <c r="BI308">
        <f>($BH$367-$BH$364)/200</f>
        <v>0.05</v>
      </c>
    </row>
    <row r="309" spans="1:61" x14ac:dyDescent="0.25">
      <c r="A309">
        <v>308</v>
      </c>
      <c r="B309">
        <v>169.14729599999998</v>
      </c>
      <c r="C309" s="3">
        <v>1</v>
      </c>
      <c r="D309">
        <v>172.83546200000001</v>
      </c>
      <c r="E309" s="2">
        <v>2</v>
      </c>
      <c r="P309">
        <v>2</v>
      </c>
      <c r="Q309" t="str">
        <f t="shared" si="5"/>
        <v>12</v>
      </c>
      <c r="R309" t="s">
        <v>22</v>
      </c>
      <c r="X309" t="s">
        <v>284</v>
      </c>
      <c r="Y309" t="s">
        <v>278</v>
      </c>
      <c r="BG309" t="s">
        <v>22</v>
      </c>
      <c r="BH309">
        <v>1569</v>
      </c>
      <c r="BI309">
        <f>($BH$368-$BH$365)/200</f>
        <v>0.115</v>
      </c>
    </row>
    <row r="310" spans="1:61" x14ac:dyDescent="0.25">
      <c r="A310">
        <v>309</v>
      </c>
      <c r="B310">
        <v>169.10387900000001</v>
      </c>
      <c r="C310" s="3">
        <v>1</v>
      </c>
      <c r="D310">
        <v>172.83546200000001</v>
      </c>
      <c r="E310" s="2">
        <v>2</v>
      </c>
      <c r="P310">
        <v>2</v>
      </c>
      <c r="Q310" t="str">
        <f t="shared" si="5"/>
        <v>12</v>
      </c>
      <c r="R310" t="s">
        <v>22</v>
      </c>
      <c r="X310" t="s">
        <v>287</v>
      </c>
      <c r="Y310" t="s">
        <v>276</v>
      </c>
      <c r="BG310" t="s">
        <v>22</v>
      </c>
      <c r="BH310">
        <v>1571</v>
      </c>
      <c r="BI310">
        <f>($BH$369-$BH$366)/200</f>
        <v>7.4999999999999997E-2</v>
      </c>
    </row>
    <row r="311" spans="1:61" x14ac:dyDescent="0.25">
      <c r="A311">
        <v>310</v>
      </c>
      <c r="B311">
        <v>169.10387900000001</v>
      </c>
      <c r="C311" s="3">
        <v>1</v>
      </c>
      <c r="D311">
        <v>172.83546200000001</v>
      </c>
      <c r="E311" s="2">
        <v>2</v>
      </c>
      <c r="P311">
        <v>2</v>
      </c>
      <c r="Q311" t="str">
        <f t="shared" si="5"/>
        <v>12</v>
      </c>
      <c r="R311">
        <v>1</v>
      </c>
      <c r="X311" t="s">
        <v>284</v>
      </c>
      <c r="Y311" t="s">
        <v>277</v>
      </c>
      <c r="AB311" t="s">
        <v>286</v>
      </c>
      <c r="AC311" t="str">
        <f>CONCATENATE($R311,$R312,$R313,$R314)</f>
        <v>1234</v>
      </c>
      <c r="BG311">
        <v>1</v>
      </c>
      <c r="BH311">
        <v>1572</v>
      </c>
      <c r="BI311">
        <f>($BH$370-$BH$367)/200</f>
        <v>0.12</v>
      </c>
    </row>
    <row r="312" spans="1:61" x14ac:dyDescent="0.25">
      <c r="A312">
        <v>311</v>
      </c>
      <c r="D312">
        <v>172.83546200000001</v>
      </c>
      <c r="E312" s="2">
        <v>2</v>
      </c>
      <c r="P312">
        <v>1</v>
      </c>
      <c r="Q312" t="str">
        <f t="shared" si="5"/>
        <v>2</v>
      </c>
      <c r="R312">
        <v>2</v>
      </c>
      <c r="X312" t="s">
        <v>285</v>
      </c>
      <c r="Y312" t="s">
        <v>264</v>
      </c>
      <c r="BG312">
        <v>2</v>
      </c>
      <c r="BH312">
        <v>1575</v>
      </c>
      <c r="BI312">
        <f>($BH$376-$BH$373)/200</f>
        <v>5.5E-2</v>
      </c>
    </row>
    <row r="313" spans="1:61" x14ac:dyDescent="0.25">
      <c r="A313">
        <v>312</v>
      </c>
      <c r="D313">
        <v>172.83546200000001</v>
      </c>
      <c r="E313" s="2">
        <v>2</v>
      </c>
      <c r="P313">
        <v>1</v>
      </c>
      <c r="Q313" t="str">
        <f t="shared" si="5"/>
        <v>2</v>
      </c>
      <c r="R313">
        <v>3</v>
      </c>
      <c r="X313" t="s">
        <v>285</v>
      </c>
      <c r="Y313" t="s">
        <v>265</v>
      </c>
      <c r="BG313">
        <v>3</v>
      </c>
      <c r="BH313">
        <v>1583</v>
      </c>
      <c r="BI313">
        <f>($BH$377-$BH$374)/200</f>
        <v>8.5000000000000006E-2</v>
      </c>
    </row>
    <row r="314" spans="1:61" x14ac:dyDescent="0.25">
      <c r="A314">
        <v>313</v>
      </c>
      <c r="P314">
        <v>0</v>
      </c>
      <c r="Q314" t="str">
        <f t="shared" si="5"/>
        <v/>
      </c>
      <c r="R314">
        <v>4</v>
      </c>
      <c r="X314" t="s">
        <v>285</v>
      </c>
      <c r="Y314" t="s">
        <v>266</v>
      </c>
      <c r="BG314">
        <v>4</v>
      </c>
      <c r="BH314">
        <v>1583</v>
      </c>
      <c r="BI314">
        <f>($BH$378-$BH$375)/200</f>
        <v>6.5000000000000002E-2</v>
      </c>
    </row>
    <row r="315" spans="1:61" x14ac:dyDescent="0.25">
      <c r="A315">
        <v>314</v>
      </c>
      <c r="P315">
        <v>0</v>
      </c>
      <c r="Q315" t="str">
        <f t="shared" si="5"/>
        <v/>
      </c>
      <c r="R315">
        <v>1</v>
      </c>
      <c r="X315" t="s">
        <v>285</v>
      </c>
      <c r="Y315" t="s">
        <v>267</v>
      </c>
      <c r="AB315" t="s">
        <v>286</v>
      </c>
      <c r="AC315" t="str">
        <f>CONCATENATE($R315,$R316,$R317,$R318)</f>
        <v>1234</v>
      </c>
      <c r="BG315">
        <v>1</v>
      </c>
      <c r="BH315">
        <v>1601</v>
      </c>
      <c r="BI315">
        <f>($BH$379-$BH$376)/200</f>
        <v>0.11</v>
      </c>
    </row>
    <row r="316" spans="1:61" x14ac:dyDescent="0.25">
      <c r="A316">
        <v>315</v>
      </c>
      <c r="F316">
        <v>174.685971</v>
      </c>
      <c r="G316" s="5">
        <v>3</v>
      </c>
      <c r="H316">
        <v>173.80484899999999</v>
      </c>
      <c r="I316" s="4">
        <v>4</v>
      </c>
      <c r="P316">
        <v>2</v>
      </c>
      <c r="Q316" t="str">
        <f t="shared" si="5"/>
        <v>34</v>
      </c>
      <c r="R316">
        <v>2</v>
      </c>
      <c r="X316" t="s">
        <v>285</v>
      </c>
      <c r="Y316" t="s">
        <v>264</v>
      </c>
      <c r="BG316">
        <v>2</v>
      </c>
      <c r="BH316">
        <v>1603</v>
      </c>
      <c r="BI316">
        <f>($BH$380-$BH$377)/200</f>
        <v>0.06</v>
      </c>
    </row>
    <row r="317" spans="1:61" x14ac:dyDescent="0.25">
      <c r="A317">
        <v>316</v>
      </c>
      <c r="F317">
        <v>174.71234799999999</v>
      </c>
      <c r="G317" s="5">
        <v>3</v>
      </c>
      <c r="H317">
        <v>173.79382800000002</v>
      </c>
      <c r="I317" s="4">
        <v>4</v>
      </c>
      <c r="P317">
        <v>2</v>
      </c>
      <c r="Q317" t="str">
        <f t="shared" si="5"/>
        <v>34</v>
      </c>
      <c r="R317">
        <v>3</v>
      </c>
      <c r="X317" t="s">
        <v>285</v>
      </c>
      <c r="Y317" t="s">
        <v>265</v>
      </c>
      <c r="BG317">
        <v>3</v>
      </c>
      <c r="BH317">
        <v>1609</v>
      </c>
      <c r="BI317">
        <f>($BH$381-$BH$378)/200</f>
        <v>0.105</v>
      </c>
    </row>
    <row r="318" spans="1:61" x14ac:dyDescent="0.25">
      <c r="A318">
        <v>317</v>
      </c>
      <c r="F318">
        <v>174.71392900000001</v>
      </c>
      <c r="G318" s="5">
        <v>3</v>
      </c>
      <c r="H318">
        <v>173.76806199999999</v>
      </c>
      <c r="I318" s="4">
        <v>4</v>
      </c>
      <c r="P318">
        <v>2</v>
      </c>
      <c r="Q318" t="str">
        <f t="shared" si="5"/>
        <v>34</v>
      </c>
      <c r="R318">
        <v>4</v>
      </c>
      <c r="X318" t="s">
        <v>285</v>
      </c>
      <c r="Y318" t="s">
        <v>266</v>
      </c>
      <c r="BG318">
        <v>4</v>
      </c>
      <c r="BH318">
        <v>1609</v>
      </c>
      <c r="BI318">
        <f>($BH$382-$BH$379)/200</f>
        <v>6.5000000000000002E-2</v>
      </c>
    </row>
    <row r="319" spans="1:61" x14ac:dyDescent="0.25">
      <c r="A319">
        <v>318</v>
      </c>
      <c r="F319">
        <v>174.676276</v>
      </c>
      <c r="G319" s="5">
        <v>3</v>
      </c>
      <c r="H319">
        <v>173.72010299999999</v>
      </c>
      <c r="I319" s="4">
        <v>4</v>
      </c>
      <c r="P319">
        <v>2</v>
      </c>
      <c r="Q319" t="str">
        <f t="shared" si="5"/>
        <v>34</v>
      </c>
      <c r="R319">
        <v>2</v>
      </c>
      <c r="X319" t="s">
        <v>285</v>
      </c>
      <c r="Y319" t="s">
        <v>267</v>
      </c>
      <c r="AB319" t="s">
        <v>285</v>
      </c>
      <c r="AC319" t="str">
        <f>CONCATENATE($R319,$R320,$R321,$R322)</f>
        <v>2134</v>
      </c>
      <c r="BG319">
        <v>2</v>
      </c>
      <c r="BH319">
        <v>1620</v>
      </c>
      <c r="BI319">
        <f>($BH$383-$BH$380)/200</f>
        <v>0.105</v>
      </c>
    </row>
    <row r="320" spans="1:61" x14ac:dyDescent="0.25">
      <c r="A320">
        <v>319</v>
      </c>
      <c r="F320">
        <v>174.660257</v>
      </c>
      <c r="G320" s="5">
        <v>3</v>
      </c>
      <c r="H320">
        <v>173.72683799999999</v>
      </c>
      <c r="I320" s="4">
        <v>4</v>
      </c>
      <c r="P320">
        <v>2</v>
      </c>
      <c r="Q320" t="str">
        <f t="shared" si="5"/>
        <v>34</v>
      </c>
      <c r="R320">
        <v>1</v>
      </c>
      <c r="X320" t="s">
        <v>285</v>
      </c>
      <c r="Y320" t="s">
        <v>264</v>
      </c>
      <c r="BG320">
        <v>1</v>
      </c>
      <c r="BH320">
        <v>1622</v>
      </c>
      <c r="BI320">
        <f>($BH$384-$BH$381)/200</f>
        <v>0.05</v>
      </c>
    </row>
    <row r="321" spans="1:61" x14ac:dyDescent="0.25">
      <c r="A321">
        <v>320</v>
      </c>
      <c r="F321">
        <v>174.685971</v>
      </c>
      <c r="G321" s="5">
        <v>3</v>
      </c>
      <c r="H321">
        <v>173.80484899999999</v>
      </c>
      <c r="I321" s="4">
        <v>4</v>
      </c>
      <c r="P321">
        <v>2</v>
      </c>
      <c r="Q321" t="str">
        <f t="shared" si="5"/>
        <v>34</v>
      </c>
      <c r="R321">
        <v>3</v>
      </c>
      <c r="X321" t="s">
        <v>284</v>
      </c>
      <c r="Y321" t="s">
        <v>268</v>
      </c>
      <c r="BG321">
        <v>3</v>
      </c>
      <c r="BH321">
        <v>1627</v>
      </c>
      <c r="BI321">
        <f>($BH$385-$BH$382)/200</f>
        <v>0.1</v>
      </c>
    </row>
    <row r="322" spans="1:61" x14ac:dyDescent="0.25">
      <c r="A322">
        <v>321</v>
      </c>
      <c r="P322">
        <v>0</v>
      </c>
      <c r="Q322" t="str">
        <f t="shared" ref="Q322:Q385" si="6">CONCATENATE(C322,E322,G322,I322)</f>
        <v/>
      </c>
      <c r="R322">
        <v>4</v>
      </c>
      <c r="X322" t="s">
        <v>286</v>
      </c>
      <c r="Y322" t="s">
        <v>269</v>
      </c>
      <c r="BG322">
        <v>4</v>
      </c>
      <c r="BH322">
        <v>1629</v>
      </c>
      <c r="BI322">
        <f>($BH$386-$BH$383)/200</f>
        <v>6.5000000000000002E-2</v>
      </c>
    </row>
    <row r="323" spans="1:61" x14ac:dyDescent="0.25">
      <c r="A323">
        <v>322</v>
      </c>
      <c r="P323">
        <v>0</v>
      </c>
      <c r="Q323" t="str">
        <f t="shared" si="6"/>
        <v/>
      </c>
      <c r="R323">
        <v>2</v>
      </c>
      <c r="X323" t="s">
        <v>286</v>
      </c>
      <c r="Y323" t="s">
        <v>270</v>
      </c>
      <c r="AB323" t="s">
        <v>285</v>
      </c>
      <c r="AC323" t="str">
        <f>CONCATENATE($R323,$R324,$R325,$R326)</f>
        <v>2134</v>
      </c>
      <c r="BG323">
        <v>2</v>
      </c>
      <c r="BH323">
        <v>1642</v>
      </c>
      <c r="BI323">
        <f>($BH$387-$BH$384)/200</f>
        <v>9.5000000000000001E-2</v>
      </c>
    </row>
    <row r="324" spans="1:61" x14ac:dyDescent="0.25">
      <c r="A324">
        <v>323</v>
      </c>
      <c r="B324">
        <v>196.63556199999999</v>
      </c>
      <c r="C324" s="3">
        <v>1</v>
      </c>
      <c r="P324">
        <v>1</v>
      </c>
      <c r="Q324" t="str">
        <f t="shared" si="6"/>
        <v>1</v>
      </c>
      <c r="R324">
        <v>1</v>
      </c>
      <c r="X324" t="s">
        <v>286</v>
      </c>
      <c r="Y324" t="s">
        <v>271</v>
      </c>
      <c r="BG324">
        <v>1</v>
      </c>
      <c r="BH324">
        <v>1645</v>
      </c>
      <c r="BI324">
        <f>($BH$388-$BH$385)/200</f>
        <v>0.04</v>
      </c>
    </row>
    <row r="325" spans="1:61" x14ac:dyDescent="0.25">
      <c r="A325">
        <v>324</v>
      </c>
      <c r="B325">
        <v>196.676074</v>
      </c>
      <c r="C325" s="3">
        <v>1</v>
      </c>
      <c r="P325">
        <v>1</v>
      </c>
      <c r="Q325" t="str">
        <f t="shared" si="6"/>
        <v>1</v>
      </c>
      <c r="R325">
        <v>3</v>
      </c>
      <c r="X325" t="s">
        <v>284</v>
      </c>
      <c r="Y325" t="s">
        <v>279</v>
      </c>
      <c r="BG325">
        <v>3</v>
      </c>
      <c r="BH325">
        <v>1650</v>
      </c>
      <c r="BI325">
        <f>($BH$389-$BH$386)/200</f>
        <v>0.1</v>
      </c>
    </row>
    <row r="326" spans="1:61" x14ac:dyDescent="0.25">
      <c r="A326">
        <v>325</v>
      </c>
      <c r="B326">
        <v>196.634288</v>
      </c>
      <c r="C326" s="3">
        <v>1</v>
      </c>
      <c r="P326">
        <v>1</v>
      </c>
      <c r="Q326" t="str">
        <f t="shared" si="6"/>
        <v>1</v>
      </c>
      <c r="R326">
        <v>4</v>
      </c>
      <c r="X326" t="s">
        <v>285</v>
      </c>
      <c r="Y326" t="s">
        <v>266</v>
      </c>
      <c r="BG326">
        <v>4</v>
      </c>
      <c r="BH326">
        <v>1651</v>
      </c>
      <c r="BI326">
        <f>($BH$390-$BH$387)/200</f>
        <v>0.08</v>
      </c>
    </row>
    <row r="327" spans="1:61" x14ac:dyDescent="0.25">
      <c r="A327">
        <v>326</v>
      </c>
      <c r="B327">
        <v>196.64178799999999</v>
      </c>
      <c r="C327" s="3">
        <v>1</v>
      </c>
      <c r="P327">
        <v>1</v>
      </c>
      <c r="Q327" t="str">
        <f t="shared" si="6"/>
        <v>1</v>
      </c>
      <c r="R327">
        <v>1</v>
      </c>
      <c r="X327" t="s">
        <v>285</v>
      </c>
      <c r="Y327" t="s">
        <v>267</v>
      </c>
      <c r="AB327" t="s">
        <v>286</v>
      </c>
      <c r="AC327" t="str">
        <f>CONCATENATE($R327,$R328,$R329,$R330)</f>
        <v>1234</v>
      </c>
      <c r="BG327">
        <v>1</v>
      </c>
      <c r="BH327">
        <v>1662</v>
      </c>
      <c r="BI327">
        <f>($BH$391-$BH$388)/200</f>
        <v>0.11</v>
      </c>
    </row>
    <row r="328" spans="1:61" x14ac:dyDescent="0.25">
      <c r="A328">
        <v>327</v>
      </c>
      <c r="B328">
        <v>196.66102100000001</v>
      </c>
      <c r="C328" s="3">
        <v>1</v>
      </c>
      <c r="P328">
        <v>1</v>
      </c>
      <c r="Q328" t="str">
        <f t="shared" si="6"/>
        <v>1</v>
      </c>
      <c r="R328">
        <v>2</v>
      </c>
      <c r="X328" t="s">
        <v>285</v>
      </c>
      <c r="Y328" t="s">
        <v>264</v>
      </c>
      <c r="BG328">
        <v>2</v>
      </c>
      <c r="BH328">
        <v>1665</v>
      </c>
      <c r="BI328">
        <f>($BH$392-$BH$389)/200</f>
        <v>4.4999999999999998E-2</v>
      </c>
    </row>
    <row r="329" spans="1:61" x14ac:dyDescent="0.25">
      <c r="A329">
        <v>328</v>
      </c>
      <c r="B329">
        <v>196.679439</v>
      </c>
      <c r="C329" s="3">
        <v>1</v>
      </c>
      <c r="D329">
        <v>201.44990100000001</v>
      </c>
      <c r="E329" s="2">
        <v>2</v>
      </c>
      <c r="P329">
        <v>2</v>
      </c>
      <c r="Q329" t="str">
        <f t="shared" si="6"/>
        <v>12</v>
      </c>
      <c r="R329">
        <v>3</v>
      </c>
      <c r="X329" t="s">
        <v>285</v>
      </c>
      <c r="Y329" t="s">
        <v>265</v>
      </c>
      <c r="BG329">
        <v>3</v>
      </c>
      <c r="BH329">
        <v>1671</v>
      </c>
      <c r="BI329">
        <f>($BH$393-$BH$390)/200</f>
        <v>0.09</v>
      </c>
    </row>
    <row r="330" spans="1:61" x14ac:dyDescent="0.25">
      <c r="A330">
        <v>329</v>
      </c>
      <c r="B330">
        <v>196.62407999999999</v>
      </c>
      <c r="C330" s="3">
        <v>1</v>
      </c>
      <c r="D330">
        <v>201.457706</v>
      </c>
      <c r="E330" s="2">
        <v>2</v>
      </c>
      <c r="P330">
        <v>2</v>
      </c>
      <c r="Q330" t="str">
        <f t="shared" si="6"/>
        <v>12</v>
      </c>
      <c r="R330">
        <v>4</v>
      </c>
      <c r="X330" t="s">
        <v>285</v>
      </c>
      <c r="Y330" t="s">
        <v>266</v>
      </c>
      <c r="BG330">
        <v>4</v>
      </c>
      <c r="BH330">
        <v>1671</v>
      </c>
      <c r="BI330">
        <f>($BH$394-$BH$391)/200</f>
        <v>7.4999999999999997E-2</v>
      </c>
    </row>
    <row r="331" spans="1:61" x14ac:dyDescent="0.25">
      <c r="A331">
        <v>330</v>
      </c>
      <c r="B331">
        <v>196.67938900000001</v>
      </c>
      <c r="C331" s="3">
        <v>1</v>
      </c>
      <c r="D331">
        <v>201.447856</v>
      </c>
      <c r="E331" s="2">
        <v>2</v>
      </c>
      <c r="P331">
        <v>2</v>
      </c>
      <c r="Q331" t="str">
        <f t="shared" si="6"/>
        <v>12</v>
      </c>
      <c r="R331">
        <v>2</v>
      </c>
      <c r="X331" t="s">
        <v>285</v>
      </c>
      <c r="Y331" t="s">
        <v>267</v>
      </c>
      <c r="AB331" t="s">
        <v>285</v>
      </c>
      <c r="AC331" t="str">
        <f>CONCATENATE($R331,$R332,$R333,$R334)</f>
        <v>2134</v>
      </c>
      <c r="BG331">
        <v>2</v>
      </c>
      <c r="BH331">
        <v>1685</v>
      </c>
      <c r="BI331">
        <f>($BH$395-$BH$392)/200</f>
        <v>0.11</v>
      </c>
    </row>
    <row r="332" spans="1:61" x14ac:dyDescent="0.25">
      <c r="A332">
        <v>331</v>
      </c>
      <c r="B332">
        <v>196.63556199999999</v>
      </c>
      <c r="C332" s="3">
        <v>1</v>
      </c>
      <c r="D332">
        <v>201.471431</v>
      </c>
      <c r="E332" s="2">
        <v>2</v>
      </c>
      <c r="P332">
        <v>2</v>
      </c>
      <c r="Q332" t="str">
        <f t="shared" si="6"/>
        <v>12</v>
      </c>
      <c r="R332">
        <v>1</v>
      </c>
      <c r="X332" t="s">
        <v>285</v>
      </c>
      <c r="Y332" t="s">
        <v>264</v>
      </c>
      <c r="BG332">
        <v>1</v>
      </c>
      <c r="BH332">
        <v>1687</v>
      </c>
      <c r="BI332">
        <f>($BH$396-$BH$393)/200</f>
        <v>0.05</v>
      </c>
    </row>
    <row r="333" spans="1:61" x14ac:dyDescent="0.25">
      <c r="A333">
        <v>332</v>
      </c>
      <c r="D333">
        <v>201.498729</v>
      </c>
      <c r="E333" s="2">
        <v>2</v>
      </c>
      <c r="P333">
        <v>1</v>
      </c>
      <c r="Q333" t="str">
        <f t="shared" si="6"/>
        <v>2</v>
      </c>
      <c r="R333">
        <v>3</v>
      </c>
      <c r="X333" t="s">
        <v>285</v>
      </c>
      <c r="Y333" t="s">
        <v>265</v>
      </c>
      <c r="BG333">
        <v>3</v>
      </c>
      <c r="BH333">
        <v>1694</v>
      </c>
      <c r="BI333">
        <f>($BH$397-$BH$394)/200</f>
        <v>7.4999999999999997E-2</v>
      </c>
    </row>
    <row r="334" spans="1:61" x14ac:dyDescent="0.25">
      <c r="A334">
        <v>333</v>
      </c>
      <c r="D334">
        <v>201.44990100000001</v>
      </c>
      <c r="E334" s="2">
        <v>2</v>
      </c>
      <c r="P334">
        <v>1</v>
      </c>
      <c r="Q334" t="str">
        <f t="shared" si="6"/>
        <v>2</v>
      </c>
      <c r="R334">
        <v>4</v>
      </c>
      <c r="X334" t="s">
        <v>285</v>
      </c>
      <c r="Y334" t="s">
        <v>266</v>
      </c>
      <c r="BG334">
        <v>4</v>
      </c>
      <c r="BH334">
        <v>1694</v>
      </c>
      <c r="BI334">
        <f>($BH$398-$BH$395)/200</f>
        <v>0.06</v>
      </c>
    </row>
    <row r="335" spans="1:61" x14ac:dyDescent="0.25">
      <c r="A335">
        <v>334</v>
      </c>
      <c r="F335">
        <v>201.71581599999999</v>
      </c>
      <c r="G335" s="5">
        <v>3</v>
      </c>
      <c r="P335">
        <v>1</v>
      </c>
      <c r="Q335" t="str">
        <f t="shared" si="6"/>
        <v>3</v>
      </c>
      <c r="R335">
        <v>2</v>
      </c>
      <c r="X335" t="s">
        <v>284</v>
      </c>
      <c r="Y335" t="s">
        <v>280</v>
      </c>
      <c r="AB335" t="s">
        <v>285</v>
      </c>
      <c r="AC335" t="str">
        <f>CONCATENATE($R335,$R336,$R337,$R338)</f>
        <v>2134</v>
      </c>
      <c r="BG335">
        <v>2</v>
      </c>
      <c r="BH335">
        <v>1706</v>
      </c>
      <c r="BI335">
        <f>($BH$399-$BH$396)/200</f>
        <v>0.1</v>
      </c>
    </row>
    <row r="336" spans="1:61" x14ac:dyDescent="0.25">
      <c r="A336">
        <v>335</v>
      </c>
      <c r="F336">
        <v>201.745971</v>
      </c>
      <c r="G336" s="5">
        <v>3</v>
      </c>
      <c r="H336">
        <v>202.06403299999999</v>
      </c>
      <c r="I336" s="4">
        <v>4</v>
      </c>
      <c r="P336">
        <v>2</v>
      </c>
      <c r="Q336" t="str">
        <f t="shared" si="6"/>
        <v>34</v>
      </c>
      <c r="R336">
        <v>1</v>
      </c>
      <c r="X336" t="s">
        <v>285</v>
      </c>
      <c r="Y336" t="s">
        <v>264</v>
      </c>
      <c r="BG336">
        <v>1</v>
      </c>
      <c r="BH336">
        <v>1709</v>
      </c>
      <c r="BI336">
        <f>($BH$405-$BH$402)/200</f>
        <v>0.05</v>
      </c>
    </row>
    <row r="337" spans="1:61" x14ac:dyDescent="0.25">
      <c r="A337">
        <v>336</v>
      </c>
      <c r="F337">
        <v>201.74341900000002</v>
      </c>
      <c r="G337" s="5">
        <v>3</v>
      </c>
      <c r="H337">
        <v>202.05351899999999</v>
      </c>
      <c r="I337" s="4">
        <v>4</v>
      </c>
      <c r="P337">
        <v>2</v>
      </c>
      <c r="Q337" t="str">
        <f t="shared" si="6"/>
        <v>34</v>
      </c>
      <c r="R337">
        <v>3</v>
      </c>
      <c r="X337" t="s">
        <v>285</v>
      </c>
      <c r="Y337" t="s">
        <v>265</v>
      </c>
      <c r="BG337">
        <v>3</v>
      </c>
      <c r="BH337">
        <v>1716</v>
      </c>
      <c r="BI337">
        <f>($BH$406-$BH$403)/200</f>
        <v>0.12</v>
      </c>
    </row>
    <row r="338" spans="1:61" x14ac:dyDescent="0.25">
      <c r="A338">
        <v>337</v>
      </c>
      <c r="F338">
        <v>201.70836600000001</v>
      </c>
      <c r="G338" s="5">
        <v>3</v>
      </c>
      <c r="H338">
        <v>202.09770900000001</v>
      </c>
      <c r="I338" s="4">
        <v>4</v>
      </c>
      <c r="P338">
        <v>2</v>
      </c>
      <c r="Q338" t="str">
        <f t="shared" si="6"/>
        <v>34</v>
      </c>
      <c r="R338">
        <v>4</v>
      </c>
      <c r="X338" t="s">
        <v>285</v>
      </c>
      <c r="Y338" t="s">
        <v>266</v>
      </c>
      <c r="BG338">
        <v>4</v>
      </c>
      <c r="BH338">
        <v>1716</v>
      </c>
      <c r="BI338">
        <f>($BH$407-$BH$404)/200</f>
        <v>8.5000000000000006E-2</v>
      </c>
    </row>
    <row r="339" spans="1:61" x14ac:dyDescent="0.25">
      <c r="A339">
        <v>338</v>
      </c>
      <c r="F339">
        <v>201.72632899999999</v>
      </c>
      <c r="G339" s="5">
        <v>3</v>
      </c>
      <c r="H339">
        <v>202.061431</v>
      </c>
      <c r="I339" s="4">
        <v>4</v>
      </c>
      <c r="P339">
        <v>2</v>
      </c>
      <c r="Q339" t="str">
        <f t="shared" si="6"/>
        <v>34</v>
      </c>
      <c r="R339">
        <v>2</v>
      </c>
      <c r="X339" t="s">
        <v>285</v>
      </c>
      <c r="Y339" t="s">
        <v>267</v>
      </c>
      <c r="BG339">
        <v>2</v>
      </c>
      <c r="BH339">
        <v>1727</v>
      </c>
      <c r="BI339">
        <f>($BH$408-$BH$405)/200</f>
        <v>0.125</v>
      </c>
    </row>
    <row r="340" spans="1:61" x14ac:dyDescent="0.25">
      <c r="A340">
        <v>339</v>
      </c>
      <c r="F340">
        <v>201.742503</v>
      </c>
      <c r="G340" s="5">
        <v>3</v>
      </c>
      <c r="H340">
        <v>202.08729499999998</v>
      </c>
      <c r="I340" s="4">
        <v>4</v>
      </c>
      <c r="P340">
        <v>2</v>
      </c>
      <c r="Q340" t="str">
        <f t="shared" si="6"/>
        <v>34</v>
      </c>
      <c r="R340">
        <v>1</v>
      </c>
      <c r="X340" t="s">
        <v>285</v>
      </c>
      <c r="Y340" t="s">
        <v>264</v>
      </c>
      <c r="BG340">
        <v>1</v>
      </c>
      <c r="BH340">
        <v>1731</v>
      </c>
      <c r="BI340">
        <f>($BH$409-$BH$406)/200</f>
        <v>4.4999999999999998E-2</v>
      </c>
    </row>
    <row r="341" spans="1:61" x14ac:dyDescent="0.25">
      <c r="A341">
        <v>340</v>
      </c>
      <c r="F341">
        <v>201.69693699999999</v>
      </c>
      <c r="G341" s="5">
        <v>3</v>
      </c>
      <c r="H341">
        <v>202.094897</v>
      </c>
      <c r="I341" s="4">
        <v>4</v>
      </c>
      <c r="P341">
        <v>2</v>
      </c>
      <c r="Q341" t="str">
        <f t="shared" si="6"/>
        <v>34</v>
      </c>
      <c r="R341">
        <v>4</v>
      </c>
      <c r="X341" t="s">
        <v>285</v>
      </c>
      <c r="Y341" t="s">
        <v>265</v>
      </c>
      <c r="BG341">
        <v>4</v>
      </c>
      <c r="BH341">
        <v>1739</v>
      </c>
      <c r="BI341">
        <f>($BH$410-$BH$407)/200</f>
        <v>0.11</v>
      </c>
    </row>
    <row r="342" spans="1:61" x14ac:dyDescent="0.25">
      <c r="A342">
        <v>341</v>
      </c>
      <c r="F342">
        <v>201.71581599999999</v>
      </c>
      <c r="G342" s="5">
        <v>3</v>
      </c>
      <c r="H342">
        <v>202.06403299999999</v>
      </c>
      <c r="I342" s="4">
        <v>4</v>
      </c>
      <c r="P342">
        <v>2</v>
      </c>
      <c r="Q342" t="str">
        <f t="shared" si="6"/>
        <v>34</v>
      </c>
      <c r="R342" t="s">
        <v>22</v>
      </c>
      <c r="X342" t="s">
        <v>285</v>
      </c>
      <c r="Y342" t="s">
        <v>266</v>
      </c>
      <c r="BG342" t="s">
        <v>22</v>
      </c>
      <c r="BH342">
        <v>1740</v>
      </c>
      <c r="BI342">
        <f>($BH$411-$BH$408)/200</f>
        <v>0.08</v>
      </c>
    </row>
    <row r="343" spans="1:61" x14ac:dyDescent="0.25">
      <c r="A343">
        <v>342</v>
      </c>
      <c r="P343">
        <v>0</v>
      </c>
      <c r="Q343" t="str">
        <f t="shared" si="6"/>
        <v/>
      </c>
      <c r="R343" t="s">
        <v>22</v>
      </c>
      <c r="X343" t="s">
        <v>285</v>
      </c>
      <c r="Y343" t="s">
        <v>267</v>
      </c>
      <c r="BG343" t="s">
        <v>22</v>
      </c>
      <c r="BH343">
        <v>1742</v>
      </c>
      <c r="BI343">
        <f>($BH$412-$BH$409)/200</f>
        <v>0.11</v>
      </c>
    </row>
    <row r="344" spans="1:61" x14ac:dyDescent="0.25">
      <c r="A344">
        <v>343</v>
      </c>
      <c r="P344">
        <v>0</v>
      </c>
      <c r="Q344" t="str">
        <f t="shared" si="6"/>
        <v/>
      </c>
      <c r="R344">
        <v>2</v>
      </c>
      <c r="X344" t="s">
        <v>285</v>
      </c>
      <c r="Y344" t="s">
        <v>264</v>
      </c>
      <c r="AB344" t="s">
        <v>285</v>
      </c>
      <c r="AC344" t="str">
        <f>CONCATENATE($R344,$R345,$R346,$R347)</f>
        <v>2134</v>
      </c>
      <c r="BG344">
        <v>2</v>
      </c>
      <c r="BH344">
        <v>1743</v>
      </c>
      <c r="BI344">
        <f>($BH$413-$BH$410)/200</f>
        <v>0.04</v>
      </c>
    </row>
    <row r="345" spans="1:61" x14ac:dyDescent="0.25">
      <c r="A345">
        <v>344</v>
      </c>
      <c r="P345">
        <v>0</v>
      </c>
      <c r="Q345" t="str">
        <f t="shared" si="6"/>
        <v/>
      </c>
      <c r="R345">
        <v>1</v>
      </c>
      <c r="X345" t="s">
        <v>284</v>
      </c>
      <c r="Y345" t="s">
        <v>268</v>
      </c>
      <c r="BG345">
        <v>1</v>
      </c>
      <c r="BH345">
        <v>1745</v>
      </c>
      <c r="BI345">
        <f>($BH$414-$BH$411)/200</f>
        <v>0.11</v>
      </c>
    </row>
    <row r="346" spans="1:61" x14ac:dyDescent="0.25">
      <c r="A346">
        <v>345</v>
      </c>
      <c r="P346">
        <v>0</v>
      </c>
      <c r="Q346" t="str">
        <f t="shared" si="6"/>
        <v/>
      </c>
      <c r="R346">
        <v>3</v>
      </c>
      <c r="X346" t="s">
        <v>286</v>
      </c>
      <c r="Y346" t="s">
        <v>269</v>
      </c>
      <c r="BG346">
        <v>3</v>
      </c>
      <c r="BH346">
        <v>1750</v>
      </c>
      <c r="BI346">
        <f>($BH$415-$BH$412)/200</f>
        <v>8.5000000000000006E-2</v>
      </c>
    </row>
    <row r="347" spans="1:61" x14ac:dyDescent="0.25">
      <c r="A347">
        <v>346</v>
      </c>
      <c r="P347">
        <v>0</v>
      </c>
      <c r="Q347" t="str">
        <f t="shared" si="6"/>
        <v/>
      </c>
      <c r="R347">
        <v>4</v>
      </c>
      <c r="X347" t="s">
        <v>286</v>
      </c>
      <c r="Y347" t="s">
        <v>270</v>
      </c>
      <c r="BG347">
        <v>4</v>
      </c>
      <c r="BH347">
        <v>1750</v>
      </c>
      <c r="BI347">
        <f>($BH$416-$BH$413)/200</f>
        <v>0.115</v>
      </c>
    </row>
    <row r="348" spans="1:61" x14ac:dyDescent="0.25">
      <c r="A348">
        <v>347</v>
      </c>
      <c r="P348">
        <v>0</v>
      </c>
      <c r="Q348" t="str">
        <f t="shared" si="6"/>
        <v/>
      </c>
      <c r="R348">
        <v>1</v>
      </c>
      <c r="X348" t="s">
        <v>286</v>
      </c>
      <c r="Y348" t="s">
        <v>271</v>
      </c>
      <c r="AB348" t="s">
        <v>286</v>
      </c>
      <c r="AC348" t="str">
        <f>CONCATENATE($R348,$R349,$R350,$R351)</f>
        <v>1234</v>
      </c>
      <c r="BG348">
        <v>1</v>
      </c>
      <c r="BH348">
        <v>1765</v>
      </c>
      <c r="BI348">
        <f>($BH$417-$BH$414)/200</f>
        <v>3.5000000000000003E-2</v>
      </c>
    </row>
    <row r="349" spans="1:61" x14ac:dyDescent="0.25">
      <c r="A349">
        <v>348</v>
      </c>
      <c r="P349">
        <v>0</v>
      </c>
      <c r="Q349" t="str">
        <f t="shared" si="6"/>
        <v/>
      </c>
      <c r="R349">
        <v>2</v>
      </c>
      <c r="X349" t="s">
        <v>284</v>
      </c>
      <c r="Y349" t="s">
        <v>279</v>
      </c>
      <c r="BG349">
        <v>2</v>
      </c>
      <c r="BH349">
        <v>1769</v>
      </c>
      <c r="BI349">
        <f>($BH$418-$BH$415)/200</f>
        <v>0.105</v>
      </c>
    </row>
    <row r="350" spans="1:61" x14ac:dyDescent="0.25">
      <c r="A350">
        <v>349</v>
      </c>
      <c r="B350">
        <v>229.58717200000001</v>
      </c>
      <c r="C350" s="3">
        <v>1</v>
      </c>
      <c r="P350">
        <v>1</v>
      </c>
      <c r="Q350" t="str">
        <f t="shared" si="6"/>
        <v>1</v>
      </c>
      <c r="R350">
        <v>3</v>
      </c>
      <c r="X350" t="s">
        <v>285</v>
      </c>
      <c r="Y350" t="s">
        <v>266</v>
      </c>
      <c r="BG350">
        <v>3</v>
      </c>
      <c r="BH350">
        <v>1775</v>
      </c>
      <c r="BI350">
        <f>($BH$419-$BH$416)/200</f>
        <v>8.5000000000000006E-2</v>
      </c>
    </row>
    <row r="351" spans="1:61" x14ac:dyDescent="0.25">
      <c r="A351">
        <v>350</v>
      </c>
      <c r="B351">
        <v>229.57237699999999</v>
      </c>
      <c r="C351" s="3">
        <v>1</v>
      </c>
      <c r="P351">
        <v>1</v>
      </c>
      <c r="Q351" t="str">
        <f t="shared" si="6"/>
        <v>1</v>
      </c>
      <c r="R351">
        <v>4</v>
      </c>
      <c r="X351" t="s">
        <v>285</v>
      </c>
      <c r="Y351" t="s">
        <v>267</v>
      </c>
      <c r="BG351">
        <v>4</v>
      </c>
      <c r="BH351">
        <v>1776</v>
      </c>
      <c r="BI351">
        <f>($BH$420-$BH$417)/200</f>
        <v>0.11</v>
      </c>
    </row>
    <row r="352" spans="1:61" x14ac:dyDescent="0.25">
      <c r="A352">
        <v>351</v>
      </c>
      <c r="B352">
        <v>229.59314000000001</v>
      </c>
      <c r="C352" s="3">
        <v>1</v>
      </c>
      <c r="P352">
        <v>1</v>
      </c>
      <c r="Q352" t="str">
        <f t="shared" si="6"/>
        <v>1</v>
      </c>
      <c r="R352">
        <v>1</v>
      </c>
      <c r="X352" t="s">
        <v>285</v>
      </c>
      <c r="Y352" t="s">
        <v>264</v>
      </c>
      <c r="AB352" t="s">
        <v>286</v>
      </c>
      <c r="AC352" t="str">
        <f>CONCATENATE($R352,$R353,$R354,$R355)</f>
        <v>1234</v>
      </c>
      <c r="BG352">
        <v>1</v>
      </c>
      <c r="BH352">
        <v>1788</v>
      </c>
      <c r="BI352">
        <f>($BH$421-$BH$418)/200</f>
        <v>3.5000000000000003E-2</v>
      </c>
    </row>
    <row r="353" spans="1:61" x14ac:dyDescent="0.25">
      <c r="A353">
        <v>352</v>
      </c>
      <c r="B353">
        <v>229.57844800000001</v>
      </c>
      <c r="C353" s="3">
        <v>1</v>
      </c>
      <c r="D353">
        <v>232.51793800000002</v>
      </c>
      <c r="E353" s="2">
        <v>2</v>
      </c>
      <c r="P353">
        <v>2</v>
      </c>
      <c r="Q353" t="str">
        <f t="shared" si="6"/>
        <v>12</v>
      </c>
      <c r="R353">
        <v>2</v>
      </c>
      <c r="X353" t="s">
        <v>285</v>
      </c>
      <c r="Y353" t="s">
        <v>265</v>
      </c>
      <c r="BG353">
        <v>2</v>
      </c>
      <c r="BH353">
        <v>1790</v>
      </c>
      <c r="BI353">
        <f>($BH$422-$BH$419)/200</f>
        <v>0.09</v>
      </c>
    </row>
    <row r="354" spans="1:61" x14ac:dyDescent="0.25">
      <c r="A354">
        <v>353</v>
      </c>
      <c r="B354">
        <v>229.542991</v>
      </c>
      <c r="C354" s="3">
        <v>1</v>
      </c>
      <c r="D354">
        <v>232.541661</v>
      </c>
      <c r="E354" s="2">
        <v>2</v>
      </c>
      <c r="P354">
        <v>2</v>
      </c>
      <c r="Q354" t="str">
        <f t="shared" si="6"/>
        <v>12</v>
      </c>
      <c r="R354">
        <v>3</v>
      </c>
      <c r="X354" t="s">
        <v>285</v>
      </c>
      <c r="Y354" t="s">
        <v>266</v>
      </c>
      <c r="BG354">
        <v>3</v>
      </c>
      <c r="BH354">
        <v>1798</v>
      </c>
      <c r="BI354">
        <f>($BH$423-$BH$420)/200</f>
        <v>0.08</v>
      </c>
    </row>
    <row r="355" spans="1:61" x14ac:dyDescent="0.25">
      <c r="A355">
        <v>354</v>
      </c>
      <c r="B355">
        <v>229.599772</v>
      </c>
      <c r="C355" s="3">
        <v>1</v>
      </c>
      <c r="D355">
        <v>232.54064099999999</v>
      </c>
      <c r="E355" s="2">
        <v>2</v>
      </c>
      <c r="P355">
        <v>2</v>
      </c>
      <c r="Q355" t="str">
        <f t="shared" si="6"/>
        <v>12</v>
      </c>
      <c r="R355">
        <v>4</v>
      </c>
      <c r="X355" t="s">
        <v>284</v>
      </c>
      <c r="Y355" t="s">
        <v>280</v>
      </c>
      <c r="BG355">
        <v>4</v>
      </c>
      <c r="BH355">
        <v>1798</v>
      </c>
      <c r="BI355">
        <f>($BH$424-$BH$421)/200</f>
        <v>0.115</v>
      </c>
    </row>
    <row r="356" spans="1:61" x14ac:dyDescent="0.25">
      <c r="A356">
        <v>355</v>
      </c>
      <c r="B356">
        <v>229.58717200000001</v>
      </c>
      <c r="C356" s="3">
        <v>1</v>
      </c>
      <c r="D356">
        <v>232.610535</v>
      </c>
      <c r="E356" s="2">
        <v>2</v>
      </c>
      <c r="P356">
        <v>2</v>
      </c>
      <c r="Q356" t="str">
        <f t="shared" si="6"/>
        <v>12</v>
      </c>
      <c r="R356">
        <v>1</v>
      </c>
      <c r="X356" t="s">
        <v>283</v>
      </c>
      <c r="Y356" t="s">
        <v>259</v>
      </c>
      <c r="AB356" t="s">
        <v>287</v>
      </c>
      <c r="AC356" t="str">
        <f>CONCATENATE($R356,$R357,$R358,$R359)</f>
        <v>1243</v>
      </c>
      <c r="BG356">
        <v>1</v>
      </c>
      <c r="BH356">
        <v>1811</v>
      </c>
      <c r="BI356">
        <f>($BH$425-$BH$422)/200</f>
        <v>0.06</v>
      </c>
    </row>
    <row r="357" spans="1:61" x14ac:dyDescent="0.25">
      <c r="A357">
        <v>356</v>
      </c>
      <c r="D357">
        <v>232.59762799999999</v>
      </c>
      <c r="E357" s="2">
        <v>2</v>
      </c>
      <c r="P357">
        <v>1</v>
      </c>
      <c r="Q357" t="str">
        <f t="shared" si="6"/>
        <v>2</v>
      </c>
      <c r="R357">
        <v>2</v>
      </c>
      <c r="X357" t="s">
        <v>283</v>
      </c>
      <c r="Y357" t="s">
        <v>260</v>
      </c>
      <c r="BG357">
        <v>2</v>
      </c>
      <c r="BH357">
        <v>1813</v>
      </c>
      <c r="BI357">
        <f>($BH$426-$BH$423)/200</f>
        <v>8.5000000000000006E-2</v>
      </c>
    </row>
    <row r="358" spans="1:61" x14ac:dyDescent="0.25">
      <c r="A358">
        <v>357</v>
      </c>
      <c r="D358">
        <v>232.51793800000002</v>
      </c>
      <c r="E358" s="2">
        <v>2</v>
      </c>
      <c r="P358">
        <v>1</v>
      </c>
      <c r="Q358" t="str">
        <f t="shared" si="6"/>
        <v>2</v>
      </c>
      <c r="R358">
        <v>4</v>
      </c>
      <c r="X358" t="s">
        <v>283</v>
      </c>
      <c r="Y358" t="s">
        <v>261</v>
      </c>
      <c r="BG358">
        <v>4</v>
      </c>
      <c r="BH358">
        <v>1820</v>
      </c>
      <c r="BI358">
        <f>($BH$427-$BH$424)/200</f>
        <v>0.06</v>
      </c>
    </row>
    <row r="359" spans="1:61" x14ac:dyDescent="0.25">
      <c r="A359">
        <v>358</v>
      </c>
      <c r="P359">
        <v>0</v>
      </c>
      <c r="Q359" t="str">
        <f t="shared" si="6"/>
        <v/>
      </c>
      <c r="R359">
        <v>3</v>
      </c>
      <c r="X359" t="s">
        <v>283</v>
      </c>
      <c r="Y359" t="s">
        <v>262</v>
      </c>
      <c r="BG359">
        <v>3</v>
      </c>
      <c r="BH359">
        <v>1821</v>
      </c>
      <c r="BI359">
        <f>($BH$428-$BH$425)/200</f>
        <v>9.5000000000000001E-2</v>
      </c>
    </row>
    <row r="360" spans="1:61" x14ac:dyDescent="0.25">
      <c r="A360">
        <v>359</v>
      </c>
      <c r="F360">
        <v>235.268967</v>
      </c>
      <c r="G360" s="5">
        <v>3</v>
      </c>
      <c r="H360">
        <v>234.693488</v>
      </c>
      <c r="I360" s="4">
        <v>4</v>
      </c>
      <c r="P360">
        <v>2</v>
      </c>
      <c r="Q360" t="str">
        <f t="shared" si="6"/>
        <v>34</v>
      </c>
      <c r="R360">
        <v>2</v>
      </c>
      <c r="X360" t="s">
        <v>283</v>
      </c>
      <c r="Y360" t="s">
        <v>259</v>
      </c>
      <c r="AB360" t="s">
        <v>285</v>
      </c>
      <c r="AC360" t="str">
        <f>CONCATENATE($R360,$R361,$R362,$R363)</f>
        <v>2134</v>
      </c>
      <c r="BG360">
        <v>2</v>
      </c>
      <c r="BH360">
        <v>1836</v>
      </c>
      <c r="BI360">
        <f>($BH$429-$BH$426)/200</f>
        <v>6.5000000000000002E-2</v>
      </c>
    </row>
    <row r="361" spans="1:61" x14ac:dyDescent="0.25">
      <c r="A361">
        <v>360</v>
      </c>
      <c r="F361">
        <v>235.249785</v>
      </c>
      <c r="G361" s="5">
        <v>3</v>
      </c>
      <c r="H361">
        <v>234.65986699999999</v>
      </c>
      <c r="I361" s="4">
        <v>4</v>
      </c>
      <c r="P361">
        <v>2</v>
      </c>
      <c r="Q361" t="str">
        <f t="shared" si="6"/>
        <v>34</v>
      </c>
      <c r="R361">
        <v>1</v>
      </c>
      <c r="X361" t="s">
        <v>283</v>
      </c>
      <c r="Y361" t="s">
        <v>260</v>
      </c>
      <c r="BG361">
        <v>1</v>
      </c>
      <c r="BH361">
        <v>1837</v>
      </c>
      <c r="BI361">
        <f>($BH$430-$BH$427)/200</f>
        <v>0.11</v>
      </c>
    </row>
    <row r="362" spans="1:61" x14ac:dyDescent="0.25">
      <c r="A362">
        <v>361</v>
      </c>
      <c r="F362">
        <v>235.200909</v>
      </c>
      <c r="G362" s="5">
        <v>3</v>
      </c>
      <c r="H362">
        <v>234.691295</v>
      </c>
      <c r="I362" s="4">
        <v>4</v>
      </c>
      <c r="P362">
        <v>2</v>
      </c>
      <c r="Q362" t="str">
        <f t="shared" si="6"/>
        <v>34</v>
      </c>
      <c r="R362">
        <v>3</v>
      </c>
      <c r="X362" t="s">
        <v>283</v>
      </c>
      <c r="Y362" t="s">
        <v>261</v>
      </c>
      <c r="BG362">
        <v>3</v>
      </c>
      <c r="BH362">
        <v>1844</v>
      </c>
      <c r="BI362">
        <f>($BH$431-$BH$428)/200</f>
        <v>7.4999999999999997E-2</v>
      </c>
    </row>
    <row r="363" spans="1:61" x14ac:dyDescent="0.25">
      <c r="A363">
        <v>362</v>
      </c>
      <c r="F363">
        <v>235.17361499999998</v>
      </c>
      <c r="G363" s="5">
        <v>3</v>
      </c>
      <c r="H363">
        <v>234.656295</v>
      </c>
      <c r="I363" s="4">
        <v>4</v>
      </c>
      <c r="P363">
        <v>2</v>
      </c>
      <c r="Q363" t="str">
        <f t="shared" si="6"/>
        <v>34</v>
      </c>
      <c r="R363">
        <v>4</v>
      </c>
      <c r="X363" t="s">
        <v>285</v>
      </c>
      <c r="Y363" t="s">
        <v>264</v>
      </c>
      <c r="BG363">
        <v>4</v>
      </c>
      <c r="BH363">
        <v>1845</v>
      </c>
      <c r="BI363">
        <f>($BH$437-$BH$434)/200</f>
        <v>4.4999999999999998E-2</v>
      </c>
    </row>
    <row r="364" spans="1:61" x14ac:dyDescent="0.25">
      <c r="A364">
        <v>363</v>
      </c>
      <c r="F364">
        <v>235.198308</v>
      </c>
      <c r="G364" s="5">
        <v>3</v>
      </c>
      <c r="H364">
        <v>234.60634899999999</v>
      </c>
      <c r="I364" s="4">
        <v>4</v>
      </c>
      <c r="P364">
        <v>2</v>
      </c>
      <c r="Q364" t="str">
        <f t="shared" si="6"/>
        <v>34</v>
      </c>
      <c r="R364">
        <v>2</v>
      </c>
      <c r="X364" t="s">
        <v>285</v>
      </c>
      <c r="Y364" t="s">
        <v>265</v>
      </c>
      <c r="AB364" t="s">
        <v>283</v>
      </c>
      <c r="AC364" t="str">
        <f>CONCATENATE($R364,$R365,$R366,$R367)</f>
        <v>2143</v>
      </c>
      <c r="BG364">
        <v>2</v>
      </c>
      <c r="BH364">
        <v>1859</v>
      </c>
      <c r="BI364">
        <f>($BH$438-$BH$435)/200</f>
        <v>0.08</v>
      </c>
    </row>
    <row r="365" spans="1:61" x14ac:dyDescent="0.25">
      <c r="A365">
        <v>364</v>
      </c>
      <c r="F365">
        <v>235.22713199999998</v>
      </c>
      <c r="G365" s="5">
        <v>3</v>
      </c>
      <c r="H365">
        <v>234.693488</v>
      </c>
      <c r="I365" s="4">
        <v>4</v>
      </c>
      <c r="P365">
        <v>2</v>
      </c>
      <c r="Q365" t="str">
        <f t="shared" si="6"/>
        <v>34</v>
      </c>
      <c r="R365">
        <v>1</v>
      </c>
      <c r="X365" t="s">
        <v>285</v>
      </c>
      <c r="Y365" t="s">
        <v>266</v>
      </c>
      <c r="BG365">
        <v>1</v>
      </c>
      <c r="BH365">
        <v>1860</v>
      </c>
      <c r="BI365">
        <f>($BH$439-$BH$436)/200</f>
        <v>5.5E-2</v>
      </c>
    </row>
    <row r="366" spans="1:61" x14ac:dyDescent="0.25">
      <c r="A366">
        <v>365</v>
      </c>
      <c r="F366">
        <v>235.249785</v>
      </c>
      <c r="G366" s="5">
        <v>3</v>
      </c>
      <c r="H366">
        <v>234.693488</v>
      </c>
      <c r="I366" s="4">
        <v>4</v>
      </c>
      <c r="P366">
        <v>2</v>
      </c>
      <c r="Q366" t="str">
        <f t="shared" si="6"/>
        <v>34</v>
      </c>
      <c r="R366">
        <v>4</v>
      </c>
      <c r="X366" t="s">
        <v>285</v>
      </c>
      <c r="Y366" t="s">
        <v>267</v>
      </c>
      <c r="BG366">
        <v>4</v>
      </c>
      <c r="BH366">
        <v>1868</v>
      </c>
      <c r="BI366">
        <f>($BH$440-$BH$437)/200</f>
        <v>9.5000000000000001E-2</v>
      </c>
    </row>
    <row r="367" spans="1:61" x14ac:dyDescent="0.25">
      <c r="A367">
        <v>366</v>
      </c>
      <c r="P367">
        <v>0</v>
      </c>
      <c r="Q367" t="str">
        <f t="shared" si="6"/>
        <v/>
      </c>
      <c r="R367">
        <v>3</v>
      </c>
      <c r="X367" t="s">
        <v>285</v>
      </c>
      <c r="Y367" t="s">
        <v>264</v>
      </c>
      <c r="BG367">
        <v>3</v>
      </c>
      <c r="BH367">
        <v>1869</v>
      </c>
      <c r="BI367">
        <f>($BH$441-$BH$438)/200</f>
        <v>4.4999999999999998E-2</v>
      </c>
    </row>
    <row r="368" spans="1:61" x14ac:dyDescent="0.25">
      <c r="A368">
        <v>367</v>
      </c>
      <c r="P368">
        <v>0</v>
      </c>
      <c r="Q368" t="str">
        <f t="shared" si="6"/>
        <v/>
      </c>
      <c r="R368">
        <v>1</v>
      </c>
      <c r="X368" t="s">
        <v>285</v>
      </c>
      <c r="Y368" t="s">
        <v>265</v>
      </c>
      <c r="BG368">
        <v>1</v>
      </c>
      <c r="BH368">
        <v>1883</v>
      </c>
      <c r="BI368">
        <f>($BH$442-$BH$439)/200</f>
        <v>0.105</v>
      </c>
    </row>
    <row r="369" spans="1:61" x14ac:dyDescent="0.25">
      <c r="A369">
        <v>368</v>
      </c>
      <c r="B369">
        <v>258.51260100000002</v>
      </c>
      <c r="C369" s="3">
        <v>1</v>
      </c>
      <c r="P369">
        <v>1</v>
      </c>
      <c r="Q369" t="str">
        <f t="shared" si="6"/>
        <v>1</v>
      </c>
      <c r="R369">
        <v>2</v>
      </c>
      <c r="X369" t="s">
        <v>285</v>
      </c>
      <c r="Y369" t="s">
        <v>266</v>
      </c>
      <c r="BG369">
        <v>2</v>
      </c>
      <c r="BH369">
        <v>1883</v>
      </c>
      <c r="BI369">
        <f>($BH$443-$BH$440)/200</f>
        <v>7.4999999999999997E-2</v>
      </c>
    </row>
    <row r="370" spans="1:61" x14ac:dyDescent="0.25">
      <c r="A370">
        <v>369</v>
      </c>
      <c r="B370">
        <v>258.50551300000001</v>
      </c>
      <c r="C370" s="3">
        <v>1</v>
      </c>
      <c r="P370">
        <v>1</v>
      </c>
      <c r="Q370" t="str">
        <f t="shared" si="6"/>
        <v>1</v>
      </c>
      <c r="R370">
        <v>3</v>
      </c>
      <c r="X370" t="s">
        <v>285</v>
      </c>
      <c r="Y370" t="s">
        <v>267</v>
      </c>
      <c r="BG370">
        <v>3</v>
      </c>
      <c r="BH370">
        <v>1893</v>
      </c>
      <c r="BI370">
        <f>($BH$444-$BH$441)/200</f>
        <v>0.12</v>
      </c>
    </row>
    <row r="371" spans="1:61" x14ac:dyDescent="0.25">
      <c r="A371">
        <v>370</v>
      </c>
      <c r="B371">
        <v>258.52397999999999</v>
      </c>
      <c r="C371" s="3">
        <v>1</v>
      </c>
      <c r="P371">
        <v>1</v>
      </c>
      <c r="Q371" t="str">
        <f t="shared" si="6"/>
        <v>1</v>
      </c>
      <c r="R371" t="s">
        <v>22</v>
      </c>
      <c r="X371" t="s">
        <v>285</v>
      </c>
      <c r="Y371" t="s">
        <v>264</v>
      </c>
      <c r="BG371" t="s">
        <v>22</v>
      </c>
      <c r="BH371">
        <v>1894</v>
      </c>
      <c r="BI371">
        <f>($BH$445-$BH$442)/200</f>
        <v>5.5E-2</v>
      </c>
    </row>
    <row r="372" spans="1:61" x14ac:dyDescent="0.25">
      <c r="A372">
        <v>371</v>
      </c>
      <c r="B372">
        <v>258.52382699999998</v>
      </c>
      <c r="C372" s="3">
        <v>1</v>
      </c>
      <c r="P372">
        <v>1</v>
      </c>
      <c r="Q372" t="str">
        <f t="shared" si="6"/>
        <v>1</v>
      </c>
      <c r="R372" t="s">
        <v>22</v>
      </c>
      <c r="X372" t="s">
        <v>285</v>
      </c>
      <c r="Y372" t="s">
        <v>265</v>
      </c>
      <c r="BG372" t="s">
        <v>22</v>
      </c>
      <c r="BH372">
        <v>1896</v>
      </c>
      <c r="BI372">
        <f>($BH$446-$BH$443)/200</f>
        <v>0.12</v>
      </c>
    </row>
    <row r="373" spans="1:61" x14ac:dyDescent="0.25">
      <c r="A373">
        <v>372</v>
      </c>
      <c r="B373">
        <v>258.53693900000002</v>
      </c>
      <c r="C373" s="3">
        <v>1</v>
      </c>
      <c r="D373">
        <v>264.08618999999999</v>
      </c>
      <c r="E373" s="2">
        <v>2</v>
      </c>
      <c r="P373">
        <v>2</v>
      </c>
      <c r="Q373" t="str">
        <f t="shared" si="6"/>
        <v>12</v>
      </c>
      <c r="R373">
        <v>2</v>
      </c>
      <c r="X373" t="s">
        <v>285</v>
      </c>
      <c r="Y373" t="s">
        <v>266</v>
      </c>
      <c r="AB373" t="s">
        <v>285</v>
      </c>
      <c r="AC373" t="str">
        <f>CONCATENATE($R373,$R374,$R375,$R376)</f>
        <v>2134</v>
      </c>
      <c r="BG373">
        <v>2</v>
      </c>
      <c r="BH373">
        <v>1897</v>
      </c>
      <c r="BI373">
        <f>($BH$447-$BH$444)/200</f>
        <v>8.5000000000000006E-2</v>
      </c>
    </row>
    <row r="374" spans="1:61" x14ac:dyDescent="0.25">
      <c r="A374">
        <v>373</v>
      </c>
      <c r="B374">
        <v>258.54995000000002</v>
      </c>
      <c r="C374" s="3">
        <v>1</v>
      </c>
      <c r="D374">
        <v>263.994664</v>
      </c>
      <c r="E374" s="2">
        <v>2</v>
      </c>
      <c r="P374">
        <v>2</v>
      </c>
      <c r="Q374" t="str">
        <f t="shared" si="6"/>
        <v>12</v>
      </c>
      <c r="R374">
        <v>1</v>
      </c>
      <c r="X374" t="s">
        <v>285</v>
      </c>
      <c r="Y374" t="s">
        <v>267</v>
      </c>
      <c r="BG374">
        <v>1</v>
      </c>
      <c r="BH374">
        <v>1901</v>
      </c>
      <c r="BI374">
        <f>($BH$448-$BH$445)/200</f>
        <v>0.12</v>
      </c>
    </row>
    <row r="375" spans="1:61" x14ac:dyDescent="0.25">
      <c r="A375">
        <v>374</v>
      </c>
      <c r="B375">
        <v>258.51260100000002</v>
      </c>
      <c r="C375" s="3">
        <v>1</v>
      </c>
      <c r="D375">
        <v>264.01226500000001</v>
      </c>
      <c r="E375" s="2">
        <v>2</v>
      </c>
      <c r="P375">
        <v>2</v>
      </c>
      <c r="Q375" t="str">
        <f t="shared" si="6"/>
        <v>12</v>
      </c>
      <c r="R375">
        <v>3</v>
      </c>
      <c r="X375" t="s">
        <v>285</v>
      </c>
      <c r="Y375" t="s">
        <v>264</v>
      </c>
      <c r="BG375">
        <v>3</v>
      </c>
      <c r="BH375">
        <v>1908</v>
      </c>
      <c r="BI375">
        <f>($BH$449-$BH$446)/200</f>
        <v>4.4999999999999998E-2</v>
      </c>
    </row>
    <row r="376" spans="1:61" x14ac:dyDescent="0.25">
      <c r="A376">
        <v>375</v>
      </c>
      <c r="B376">
        <v>258.51260100000002</v>
      </c>
      <c r="C376" s="3">
        <v>1</v>
      </c>
      <c r="D376">
        <v>264.06501900000001</v>
      </c>
      <c r="E376" s="2">
        <v>2</v>
      </c>
      <c r="P376">
        <v>2</v>
      </c>
      <c r="Q376" t="str">
        <f t="shared" si="6"/>
        <v>12</v>
      </c>
      <c r="R376">
        <v>4</v>
      </c>
      <c r="X376" t="s">
        <v>285</v>
      </c>
      <c r="Y376" t="s">
        <v>265</v>
      </c>
      <c r="BG376">
        <v>4</v>
      </c>
      <c r="BH376">
        <v>1908</v>
      </c>
      <c r="BI376">
        <f>($BH$450-$BH$447)/200</f>
        <v>0.1</v>
      </c>
    </row>
    <row r="377" spans="1:61" x14ac:dyDescent="0.25">
      <c r="A377">
        <v>376</v>
      </c>
      <c r="D377">
        <v>264.07981599999999</v>
      </c>
      <c r="E377" s="2">
        <v>2</v>
      </c>
      <c r="P377">
        <v>1</v>
      </c>
      <c r="Q377" t="str">
        <f t="shared" si="6"/>
        <v>2</v>
      </c>
      <c r="R377">
        <v>2</v>
      </c>
      <c r="X377" t="s">
        <v>285</v>
      </c>
      <c r="Y377" t="s">
        <v>266</v>
      </c>
      <c r="AB377" t="s">
        <v>285</v>
      </c>
      <c r="AC377" t="str">
        <f>CONCATENATE($R377,$R378,$R379,$R380)</f>
        <v>2134</v>
      </c>
      <c r="BG377">
        <v>2</v>
      </c>
      <c r="BH377">
        <v>1918</v>
      </c>
      <c r="BI377">
        <f>($BH$451-$BH$448)/200</f>
        <v>8.5000000000000006E-2</v>
      </c>
    </row>
    <row r="378" spans="1:61" x14ac:dyDescent="0.25">
      <c r="A378">
        <v>377</v>
      </c>
      <c r="D378">
        <v>263.990838</v>
      </c>
      <c r="E378" s="2">
        <v>2</v>
      </c>
      <c r="P378">
        <v>1</v>
      </c>
      <c r="Q378" t="str">
        <f t="shared" si="6"/>
        <v>2</v>
      </c>
      <c r="R378">
        <v>1</v>
      </c>
      <c r="X378" t="s">
        <v>285</v>
      </c>
      <c r="Y378" t="s">
        <v>267</v>
      </c>
      <c r="BG378">
        <v>1</v>
      </c>
      <c r="BH378">
        <v>1921</v>
      </c>
      <c r="BI378">
        <f>($BH$452-$BH$449)/200</f>
        <v>0.115</v>
      </c>
    </row>
    <row r="379" spans="1:61" x14ac:dyDescent="0.25">
      <c r="A379">
        <v>378</v>
      </c>
      <c r="D379">
        <v>264.08618999999999</v>
      </c>
      <c r="E379" s="2">
        <v>2</v>
      </c>
      <c r="P379">
        <v>1</v>
      </c>
      <c r="Q379" t="str">
        <f t="shared" si="6"/>
        <v>2</v>
      </c>
      <c r="R379">
        <v>3</v>
      </c>
      <c r="X379" t="s">
        <v>285</v>
      </c>
      <c r="Y379" t="s">
        <v>264</v>
      </c>
      <c r="BG379">
        <v>3</v>
      </c>
      <c r="BH379">
        <v>1930</v>
      </c>
      <c r="BI379">
        <f>($BH$453-$BH$450)/200</f>
        <v>0.05</v>
      </c>
    </row>
    <row r="380" spans="1:61" x14ac:dyDescent="0.25">
      <c r="A380">
        <v>379</v>
      </c>
      <c r="D380">
        <v>264.08618999999999</v>
      </c>
      <c r="E380" s="2">
        <v>2</v>
      </c>
      <c r="P380">
        <v>1</v>
      </c>
      <c r="Q380" t="str">
        <f t="shared" si="6"/>
        <v>2</v>
      </c>
      <c r="R380">
        <v>4</v>
      </c>
      <c r="X380" t="s">
        <v>285</v>
      </c>
      <c r="Y380" t="s">
        <v>265</v>
      </c>
      <c r="BG380">
        <v>4</v>
      </c>
      <c r="BH380">
        <v>1930</v>
      </c>
      <c r="BI380">
        <f>($BH$454-$BH$451)/200</f>
        <v>8.5000000000000006E-2</v>
      </c>
    </row>
    <row r="381" spans="1:61" x14ac:dyDescent="0.25">
      <c r="A381">
        <v>380</v>
      </c>
      <c r="F381">
        <v>266.23770999999999</v>
      </c>
      <c r="G381" s="5">
        <v>3</v>
      </c>
      <c r="P381">
        <v>1</v>
      </c>
      <c r="Q381" t="str">
        <f t="shared" si="6"/>
        <v>3</v>
      </c>
      <c r="R381">
        <v>2</v>
      </c>
      <c r="X381" t="s">
        <v>285</v>
      </c>
      <c r="Y381" t="s">
        <v>266</v>
      </c>
      <c r="AB381" t="s">
        <v>285</v>
      </c>
      <c r="AC381" t="str">
        <f>CONCATENATE($R381,$R382,$R383,$R384)</f>
        <v>2134</v>
      </c>
      <c r="BG381">
        <v>2</v>
      </c>
      <c r="BH381">
        <v>1942</v>
      </c>
      <c r="BI381">
        <f>($BH$455-$BH$452)/200</f>
        <v>7.4999999999999997E-2</v>
      </c>
    </row>
    <row r="382" spans="1:61" x14ac:dyDescent="0.25">
      <c r="A382">
        <v>381</v>
      </c>
      <c r="F382">
        <v>266.23770999999999</v>
      </c>
      <c r="G382" s="5">
        <v>3</v>
      </c>
      <c r="J382">
        <v>236.181062</v>
      </c>
      <c r="K382" t="s">
        <v>22</v>
      </c>
      <c r="Q382" t="str">
        <f t="shared" si="6"/>
        <v>3</v>
      </c>
      <c r="R382">
        <v>1</v>
      </c>
      <c r="X382" t="s">
        <v>284</v>
      </c>
      <c r="Y382" t="s">
        <v>280</v>
      </c>
      <c r="BG382">
        <v>1</v>
      </c>
      <c r="BH382">
        <v>1943</v>
      </c>
      <c r="BI382">
        <f>($BH$456-$BH$453)/200</f>
        <v>0.12</v>
      </c>
    </row>
    <row r="383" spans="1:61" x14ac:dyDescent="0.25">
      <c r="A383">
        <v>382</v>
      </c>
      <c r="Q383" t="str">
        <f t="shared" si="6"/>
        <v/>
      </c>
      <c r="R383">
        <v>3</v>
      </c>
      <c r="X383" t="s">
        <v>283</v>
      </c>
      <c r="Y383" t="s">
        <v>259</v>
      </c>
      <c r="BG383">
        <v>3</v>
      </c>
      <c r="BH383">
        <v>1951</v>
      </c>
      <c r="BI383">
        <f>($BH$457-$BH$454)/200</f>
        <v>7.0000000000000007E-2</v>
      </c>
    </row>
    <row r="384" spans="1:61" x14ac:dyDescent="0.25">
      <c r="A384">
        <v>383</v>
      </c>
      <c r="J384">
        <v>236.10423</v>
      </c>
      <c r="K384" t="s">
        <v>22</v>
      </c>
      <c r="Q384" t="str">
        <f t="shared" si="6"/>
        <v/>
      </c>
      <c r="R384">
        <v>4</v>
      </c>
      <c r="X384" t="s">
        <v>283</v>
      </c>
      <c r="Y384" t="s">
        <v>260</v>
      </c>
      <c r="BG384">
        <v>4</v>
      </c>
      <c r="BH384">
        <v>1952</v>
      </c>
      <c r="BI384">
        <f>($BH$458-$BH$455)/200</f>
        <v>0.08</v>
      </c>
    </row>
    <row r="385" spans="1:61" x14ac:dyDescent="0.25">
      <c r="A385">
        <v>384</v>
      </c>
      <c r="B385">
        <v>258.966252</v>
      </c>
      <c r="C385" s="3">
        <v>1</v>
      </c>
      <c r="P385">
        <v>1</v>
      </c>
      <c r="Q385" t="str">
        <f t="shared" si="6"/>
        <v>1</v>
      </c>
      <c r="R385">
        <v>1</v>
      </c>
      <c r="X385" t="s">
        <v>283</v>
      </c>
      <c r="Y385" t="s">
        <v>261</v>
      </c>
      <c r="AB385" t="s">
        <v>286</v>
      </c>
      <c r="AC385" t="str">
        <f>CONCATENATE($R385,$R386,$R387,$R388)</f>
        <v>1234</v>
      </c>
      <c r="BG385">
        <v>1</v>
      </c>
      <c r="BH385">
        <v>1963</v>
      </c>
      <c r="BI385">
        <f>($BH$459-$BH$456)/200</f>
        <v>0.06</v>
      </c>
    </row>
    <row r="386" spans="1:61" x14ac:dyDescent="0.25">
      <c r="A386">
        <v>385</v>
      </c>
      <c r="B386">
        <v>258.94961999999998</v>
      </c>
      <c r="C386" s="3">
        <v>1</v>
      </c>
      <c r="P386">
        <v>1</v>
      </c>
      <c r="Q386" t="str">
        <f t="shared" ref="Q386:Q449" si="7">CONCATENATE(C386,E386,G386,I386)</f>
        <v>1</v>
      </c>
      <c r="R386">
        <v>2</v>
      </c>
      <c r="X386" t="s">
        <v>285</v>
      </c>
      <c r="Y386" t="s">
        <v>264</v>
      </c>
      <c r="BG386">
        <v>2</v>
      </c>
      <c r="BH386">
        <v>1964</v>
      </c>
      <c r="BI386">
        <f>($BH$465-$BH$462)/200</f>
        <v>5.5E-2</v>
      </c>
    </row>
    <row r="387" spans="1:61" x14ac:dyDescent="0.25">
      <c r="A387">
        <v>386</v>
      </c>
      <c r="B387">
        <v>259.000741</v>
      </c>
      <c r="C387" s="3">
        <v>1</v>
      </c>
      <c r="H387">
        <v>267.59763800000002</v>
      </c>
      <c r="I387" s="4">
        <v>4</v>
      </c>
      <c r="P387">
        <v>2</v>
      </c>
      <c r="Q387" t="str">
        <f t="shared" si="7"/>
        <v>14</v>
      </c>
      <c r="R387">
        <v>3</v>
      </c>
      <c r="X387" t="s">
        <v>285</v>
      </c>
      <c r="Y387" t="s">
        <v>265</v>
      </c>
      <c r="BG387">
        <v>3</v>
      </c>
      <c r="BH387">
        <v>1971</v>
      </c>
      <c r="BI387">
        <f>($BH$466-$BH$463)/200</f>
        <v>0.105</v>
      </c>
    </row>
    <row r="388" spans="1:61" x14ac:dyDescent="0.25">
      <c r="A388">
        <v>387</v>
      </c>
      <c r="B388">
        <v>258.95987400000001</v>
      </c>
      <c r="C388" s="3">
        <v>1</v>
      </c>
      <c r="H388">
        <v>267.59763800000002</v>
      </c>
      <c r="I388" s="4">
        <v>4</v>
      </c>
      <c r="P388">
        <v>2</v>
      </c>
      <c r="Q388" t="str">
        <f t="shared" si="7"/>
        <v>14</v>
      </c>
      <c r="R388">
        <v>4</v>
      </c>
      <c r="X388" t="s">
        <v>285</v>
      </c>
      <c r="Y388" t="s">
        <v>266</v>
      </c>
      <c r="BG388">
        <v>4</v>
      </c>
      <c r="BH388">
        <v>1971</v>
      </c>
      <c r="BI388">
        <f>($BH$467-$BH$464)/200</f>
        <v>7.4999999999999997E-2</v>
      </c>
    </row>
    <row r="389" spans="1:61" x14ac:dyDescent="0.25">
      <c r="A389">
        <v>388</v>
      </c>
      <c r="B389">
        <v>258.98247600000002</v>
      </c>
      <c r="C389" s="3">
        <v>1</v>
      </c>
      <c r="H389">
        <v>267.59763800000002</v>
      </c>
      <c r="I389" s="4">
        <v>4</v>
      </c>
      <c r="P389">
        <v>2</v>
      </c>
      <c r="Q389" t="str">
        <f t="shared" si="7"/>
        <v>14</v>
      </c>
      <c r="R389">
        <v>2</v>
      </c>
      <c r="X389" t="s">
        <v>285</v>
      </c>
      <c r="Y389" t="s">
        <v>267</v>
      </c>
      <c r="AB389" t="s">
        <v>285</v>
      </c>
      <c r="AC389" t="str">
        <f>CONCATENATE($R389,$R390,$R391,$R392)</f>
        <v>2134</v>
      </c>
      <c r="BG389">
        <v>2</v>
      </c>
      <c r="BH389">
        <v>1984</v>
      </c>
      <c r="BI389">
        <f>($BH$468-$BH$465)/200</f>
        <v>0.105</v>
      </c>
    </row>
    <row r="390" spans="1:61" x14ac:dyDescent="0.25">
      <c r="A390">
        <v>389</v>
      </c>
      <c r="B390">
        <v>258.96773200000001</v>
      </c>
      <c r="C390" s="3">
        <v>1</v>
      </c>
      <c r="H390">
        <v>267.59763800000002</v>
      </c>
      <c r="I390" s="4">
        <v>4</v>
      </c>
      <c r="P390">
        <v>2</v>
      </c>
      <c r="Q390" t="str">
        <f t="shared" si="7"/>
        <v>14</v>
      </c>
      <c r="R390">
        <v>1</v>
      </c>
      <c r="X390" t="s">
        <v>285</v>
      </c>
      <c r="Y390" t="s">
        <v>264</v>
      </c>
      <c r="BG390">
        <v>1</v>
      </c>
      <c r="BH390">
        <v>1987</v>
      </c>
      <c r="BI390">
        <f>($BH$469-$BH$466)/200</f>
        <v>0.04</v>
      </c>
    </row>
    <row r="391" spans="1:61" x14ac:dyDescent="0.25">
      <c r="A391">
        <v>390</v>
      </c>
      <c r="B391">
        <v>258.966813</v>
      </c>
      <c r="C391" s="3">
        <v>1</v>
      </c>
      <c r="H391">
        <v>267.59763800000002</v>
      </c>
      <c r="I391" s="4">
        <v>4</v>
      </c>
      <c r="P391">
        <v>2</v>
      </c>
      <c r="Q391" t="str">
        <f t="shared" si="7"/>
        <v>14</v>
      </c>
      <c r="R391">
        <v>3</v>
      </c>
      <c r="X391" t="s">
        <v>285</v>
      </c>
      <c r="Y391" t="s">
        <v>265</v>
      </c>
      <c r="BG391">
        <v>3</v>
      </c>
      <c r="BH391">
        <v>1993</v>
      </c>
      <c r="BI391">
        <f>($BH$470-$BH$467)/200</f>
        <v>9.5000000000000001E-2</v>
      </c>
    </row>
    <row r="392" spans="1:61" x14ac:dyDescent="0.25">
      <c r="A392">
        <v>391</v>
      </c>
      <c r="B392">
        <v>258.91901100000001</v>
      </c>
      <c r="C392" s="3">
        <v>1</v>
      </c>
      <c r="H392">
        <v>267.59763800000002</v>
      </c>
      <c r="I392" s="4">
        <v>4</v>
      </c>
      <c r="P392">
        <v>2</v>
      </c>
      <c r="Q392" t="str">
        <f t="shared" si="7"/>
        <v>14</v>
      </c>
      <c r="R392">
        <v>4</v>
      </c>
      <c r="X392" t="s">
        <v>285</v>
      </c>
      <c r="Y392" t="s">
        <v>266</v>
      </c>
      <c r="BG392">
        <v>4</v>
      </c>
      <c r="BH392">
        <v>1993</v>
      </c>
      <c r="BI392">
        <f>($BH$471-$BH$468)/200</f>
        <v>7.0000000000000007E-2</v>
      </c>
    </row>
    <row r="393" spans="1:61" x14ac:dyDescent="0.25">
      <c r="A393">
        <v>392</v>
      </c>
      <c r="B393">
        <v>258.879369</v>
      </c>
      <c r="C393" s="3">
        <v>1</v>
      </c>
      <c r="H393">
        <v>267.59763800000002</v>
      </c>
      <c r="I393" s="4">
        <v>4</v>
      </c>
      <c r="P393">
        <v>2</v>
      </c>
      <c r="Q393" t="str">
        <f t="shared" si="7"/>
        <v>14</v>
      </c>
      <c r="R393">
        <v>2</v>
      </c>
      <c r="X393" t="s">
        <v>285</v>
      </c>
      <c r="Y393" t="s">
        <v>267</v>
      </c>
      <c r="AB393" t="s">
        <v>285</v>
      </c>
      <c r="AC393" t="str">
        <f>CONCATENATE($R393,$R394,$R395,$R396)</f>
        <v>2134</v>
      </c>
      <c r="BG393">
        <v>2</v>
      </c>
      <c r="BH393">
        <v>2005</v>
      </c>
      <c r="BI393">
        <f>($BH$472-$BH$469)/200</f>
        <v>0.1</v>
      </c>
    </row>
    <row r="394" spans="1:61" x14ac:dyDescent="0.25">
      <c r="A394">
        <v>393</v>
      </c>
      <c r="B394">
        <v>258.966252</v>
      </c>
      <c r="C394" s="3">
        <v>1</v>
      </c>
      <c r="H394">
        <v>267.59763800000002</v>
      </c>
      <c r="I394" s="4">
        <v>4</v>
      </c>
      <c r="P394">
        <v>2</v>
      </c>
      <c r="Q394" t="str">
        <f t="shared" si="7"/>
        <v>14</v>
      </c>
      <c r="R394">
        <v>1</v>
      </c>
      <c r="X394" t="s">
        <v>285</v>
      </c>
      <c r="Y394" t="s">
        <v>264</v>
      </c>
      <c r="BG394">
        <v>1</v>
      </c>
      <c r="BH394">
        <v>2008</v>
      </c>
      <c r="BI394">
        <f>($BH$473-$BH$470)/200</f>
        <v>0.04</v>
      </c>
    </row>
    <row r="395" spans="1:61" x14ac:dyDescent="0.25">
      <c r="A395">
        <v>394</v>
      </c>
      <c r="B395">
        <v>258.966252</v>
      </c>
      <c r="C395" s="3">
        <v>1</v>
      </c>
      <c r="H395">
        <v>267.59763800000002</v>
      </c>
      <c r="I395" s="4">
        <v>4</v>
      </c>
      <c r="P395">
        <v>2</v>
      </c>
      <c r="Q395" t="str">
        <f t="shared" si="7"/>
        <v>14</v>
      </c>
      <c r="R395">
        <v>3</v>
      </c>
      <c r="X395" t="s">
        <v>284</v>
      </c>
      <c r="Y395" t="s">
        <v>268</v>
      </c>
      <c r="BG395">
        <v>3</v>
      </c>
      <c r="BH395">
        <v>2015</v>
      </c>
      <c r="BI395">
        <f>($BH$474-$BH$471)/200</f>
        <v>0.09</v>
      </c>
    </row>
    <row r="396" spans="1:61" x14ac:dyDescent="0.25">
      <c r="A396">
        <v>395</v>
      </c>
      <c r="H396">
        <v>267.59763800000002</v>
      </c>
      <c r="I396" s="4">
        <v>4</v>
      </c>
      <c r="P396">
        <v>1</v>
      </c>
      <c r="Q396" t="str">
        <f t="shared" si="7"/>
        <v>4</v>
      </c>
      <c r="R396">
        <v>4</v>
      </c>
      <c r="X396" t="s">
        <v>286</v>
      </c>
      <c r="Y396" t="s">
        <v>269</v>
      </c>
      <c r="BG396">
        <v>4</v>
      </c>
      <c r="BH396">
        <v>2015</v>
      </c>
      <c r="BI396">
        <f>($BH$475-$BH$472)/200</f>
        <v>0.06</v>
      </c>
    </row>
    <row r="397" spans="1:61" x14ac:dyDescent="0.25">
      <c r="A397">
        <v>396</v>
      </c>
      <c r="F397">
        <v>259.36852699999997</v>
      </c>
      <c r="G397" s="5">
        <v>3</v>
      </c>
      <c r="H397">
        <v>267.59763800000002</v>
      </c>
      <c r="I397" s="4">
        <v>4</v>
      </c>
      <c r="P397">
        <v>2</v>
      </c>
      <c r="Q397" t="str">
        <f t="shared" si="7"/>
        <v>34</v>
      </c>
      <c r="R397">
        <v>2</v>
      </c>
      <c r="X397" t="s">
        <v>286</v>
      </c>
      <c r="Y397" t="s">
        <v>270</v>
      </c>
      <c r="BG397">
        <v>2</v>
      </c>
      <c r="BH397">
        <v>2023</v>
      </c>
      <c r="BI397">
        <f>($BH$476-$BH$473)/200</f>
        <v>0.105</v>
      </c>
    </row>
    <row r="398" spans="1:61" x14ac:dyDescent="0.25">
      <c r="A398">
        <v>397</v>
      </c>
      <c r="F398">
        <v>259.31235600000002</v>
      </c>
      <c r="G398" s="5">
        <v>3</v>
      </c>
      <c r="P398">
        <v>1</v>
      </c>
      <c r="Q398" t="str">
        <f t="shared" si="7"/>
        <v>3</v>
      </c>
      <c r="R398">
        <v>1</v>
      </c>
      <c r="X398" t="s">
        <v>286</v>
      </c>
      <c r="Y398" t="s">
        <v>271</v>
      </c>
      <c r="BG398">
        <v>1</v>
      </c>
      <c r="BH398">
        <v>2027</v>
      </c>
      <c r="BI398">
        <f>($BH$477-$BH$474)/200</f>
        <v>4.4999999999999998E-2</v>
      </c>
    </row>
    <row r="399" spans="1:61" x14ac:dyDescent="0.25">
      <c r="A399">
        <v>398</v>
      </c>
      <c r="F399">
        <v>259.36235499999998</v>
      </c>
      <c r="G399" s="5">
        <v>3</v>
      </c>
      <c r="P399">
        <v>1</v>
      </c>
      <c r="Q399" t="str">
        <f t="shared" si="7"/>
        <v>3</v>
      </c>
      <c r="R399">
        <v>4</v>
      </c>
      <c r="X399" t="s">
        <v>286</v>
      </c>
      <c r="Y399" t="s">
        <v>272</v>
      </c>
      <c r="BG399">
        <v>4</v>
      </c>
      <c r="BH399">
        <v>2035</v>
      </c>
      <c r="BI399">
        <f>($BH$478-$BH$475)/200</f>
        <v>8.5000000000000006E-2</v>
      </c>
    </row>
    <row r="400" spans="1:61" x14ac:dyDescent="0.25">
      <c r="A400">
        <v>399</v>
      </c>
      <c r="D400">
        <v>245.22099800000001</v>
      </c>
      <c r="E400" s="2">
        <v>2</v>
      </c>
      <c r="F400">
        <v>259.314908</v>
      </c>
      <c r="G400" s="5">
        <v>3</v>
      </c>
      <c r="P400">
        <v>2</v>
      </c>
      <c r="Q400" t="str">
        <f t="shared" si="7"/>
        <v>23</v>
      </c>
      <c r="R400" t="s">
        <v>22</v>
      </c>
      <c r="X400" t="s">
        <v>286</v>
      </c>
      <c r="Y400" t="s">
        <v>269</v>
      </c>
      <c r="BG400" t="s">
        <v>22</v>
      </c>
      <c r="BH400">
        <v>2036</v>
      </c>
      <c r="BI400">
        <f>($BH$479-$BH$476)/200</f>
        <v>0.05</v>
      </c>
    </row>
    <row r="401" spans="1:61" x14ac:dyDescent="0.25">
      <c r="A401">
        <v>400</v>
      </c>
      <c r="D401">
        <v>245.256406</v>
      </c>
      <c r="E401" s="2">
        <v>2</v>
      </c>
      <c r="F401">
        <v>259.31791800000002</v>
      </c>
      <c r="G401" s="5">
        <v>3</v>
      </c>
      <c r="P401">
        <v>2</v>
      </c>
      <c r="Q401" t="str">
        <f t="shared" si="7"/>
        <v>23</v>
      </c>
      <c r="R401" t="s">
        <v>22</v>
      </c>
      <c r="X401" t="s">
        <v>286</v>
      </c>
      <c r="Y401" t="s">
        <v>270</v>
      </c>
      <c r="BG401" t="s">
        <v>22</v>
      </c>
      <c r="BH401">
        <v>2038</v>
      </c>
      <c r="BI401">
        <f>($BH$480-$BH$477)/200</f>
        <v>8.5000000000000006E-2</v>
      </c>
    </row>
    <row r="402" spans="1:61" x14ac:dyDescent="0.25">
      <c r="A402">
        <v>401</v>
      </c>
      <c r="D402">
        <v>245.205029</v>
      </c>
      <c r="E402" s="2">
        <v>2</v>
      </c>
      <c r="F402">
        <v>259.32827500000002</v>
      </c>
      <c r="G402" s="5">
        <v>3</v>
      </c>
      <c r="P402">
        <v>2</v>
      </c>
      <c r="Q402" t="str">
        <f t="shared" si="7"/>
        <v>23</v>
      </c>
      <c r="R402">
        <v>2</v>
      </c>
      <c r="X402" t="s">
        <v>286</v>
      </c>
      <c r="Y402" t="s">
        <v>271</v>
      </c>
      <c r="AB402" t="s">
        <v>285</v>
      </c>
      <c r="AC402" t="str">
        <f>CONCATENATE($R402,$R403,$R404,$R405)</f>
        <v>2134</v>
      </c>
      <c r="BG402">
        <v>2</v>
      </c>
      <c r="BH402">
        <v>2039</v>
      </c>
      <c r="BI402">
        <f>($BH$481-$BH$478)/200</f>
        <v>0.05</v>
      </c>
    </row>
    <row r="403" spans="1:61" x14ac:dyDescent="0.25">
      <c r="A403">
        <v>402</v>
      </c>
      <c r="D403">
        <v>245.188908</v>
      </c>
      <c r="E403" s="2">
        <v>2</v>
      </c>
      <c r="F403">
        <v>259.36852699999997</v>
      </c>
      <c r="G403" s="5">
        <v>3</v>
      </c>
      <c r="P403">
        <v>2</v>
      </c>
      <c r="Q403" t="str">
        <f t="shared" si="7"/>
        <v>23</v>
      </c>
      <c r="R403">
        <v>1</v>
      </c>
      <c r="X403" t="s">
        <v>286</v>
      </c>
      <c r="Y403" t="s">
        <v>272</v>
      </c>
      <c r="BG403">
        <v>1</v>
      </c>
      <c r="BH403">
        <v>2041</v>
      </c>
      <c r="BI403">
        <f>($BH$482-$BH$479)/200</f>
        <v>0.1</v>
      </c>
    </row>
    <row r="404" spans="1:61" x14ac:dyDescent="0.25">
      <c r="A404">
        <v>403</v>
      </c>
      <c r="D404">
        <v>245.18426600000001</v>
      </c>
      <c r="E404" s="2">
        <v>2</v>
      </c>
      <c r="F404">
        <v>259.36852699999997</v>
      </c>
      <c r="G404" s="5">
        <v>3</v>
      </c>
      <c r="P404">
        <v>2</v>
      </c>
      <c r="Q404" t="str">
        <f t="shared" si="7"/>
        <v>23</v>
      </c>
      <c r="R404">
        <v>3</v>
      </c>
      <c r="X404" t="s">
        <v>286</v>
      </c>
      <c r="Y404" t="s">
        <v>269</v>
      </c>
      <c r="BG404">
        <v>3</v>
      </c>
      <c r="BH404">
        <v>2049</v>
      </c>
      <c r="BI404">
        <f>($BH$483-$BH$480)/200</f>
        <v>7.4999999999999997E-2</v>
      </c>
    </row>
    <row r="405" spans="1:61" x14ac:dyDescent="0.25">
      <c r="A405">
        <v>404</v>
      </c>
      <c r="D405">
        <v>245.17610300000001</v>
      </c>
      <c r="E405" s="2">
        <v>2</v>
      </c>
      <c r="P405">
        <v>1</v>
      </c>
      <c r="Q405" t="str">
        <f t="shared" si="7"/>
        <v>2</v>
      </c>
      <c r="R405">
        <v>4</v>
      </c>
      <c r="X405" t="s">
        <v>284</v>
      </c>
      <c r="Y405" t="s">
        <v>273</v>
      </c>
      <c r="BG405">
        <v>4</v>
      </c>
      <c r="BH405">
        <v>2049</v>
      </c>
      <c r="BI405">
        <f>($BH$484-$BH$481)/200</f>
        <v>0.105</v>
      </c>
    </row>
    <row r="406" spans="1:61" x14ac:dyDescent="0.25">
      <c r="A406">
        <v>405</v>
      </c>
      <c r="D406">
        <v>245.17513400000001</v>
      </c>
      <c r="E406" s="2">
        <v>2</v>
      </c>
      <c r="P406">
        <v>1</v>
      </c>
      <c r="Q406" t="str">
        <f t="shared" si="7"/>
        <v>2</v>
      </c>
      <c r="R406">
        <v>2</v>
      </c>
      <c r="X406" t="s">
        <v>287</v>
      </c>
      <c r="Y406" t="s">
        <v>274</v>
      </c>
      <c r="AB406" t="s">
        <v>285</v>
      </c>
      <c r="AC406" t="str">
        <f>CONCATENATE($R406,$R407,$R408,$R409)</f>
        <v>2134</v>
      </c>
      <c r="BG406">
        <v>2</v>
      </c>
      <c r="BH406">
        <v>2065</v>
      </c>
      <c r="BI406">
        <f>($BH$485-$BH$482)/200</f>
        <v>0.05</v>
      </c>
    </row>
    <row r="407" spans="1:61" x14ac:dyDescent="0.25">
      <c r="A407">
        <v>406</v>
      </c>
      <c r="D407">
        <v>245.17416500000002</v>
      </c>
      <c r="E407" s="2">
        <v>2</v>
      </c>
      <c r="P407">
        <v>1</v>
      </c>
      <c r="Q407" t="str">
        <f t="shared" si="7"/>
        <v>2</v>
      </c>
      <c r="R407">
        <v>1</v>
      </c>
      <c r="X407" t="s">
        <v>287</v>
      </c>
      <c r="Y407" t="s">
        <v>275</v>
      </c>
      <c r="BG407">
        <v>1</v>
      </c>
      <c r="BH407">
        <v>2066</v>
      </c>
      <c r="BI407">
        <f>($BH$486-$BH$483)/200</f>
        <v>0.08</v>
      </c>
    </row>
    <row r="408" spans="1:61" x14ac:dyDescent="0.25">
      <c r="A408">
        <v>407</v>
      </c>
      <c r="D408">
        <v>245.22099800000001</v>
      </c>
      <c r="E408" s="2">
        <v>2</v>
      </c>
      <c r="P408">
        <v>1</v>
      </c>
      <c r="Q408" t="str">
        <f t="shared" si="7"/>
        <v>2</v>
      </c>
      <c r="R408">
        <v>3</v>
      </c>
      <c r="X408" t="s">
        <v>287</v>
      </c>
      <c r="Y408" t="s">
        <v>276</v>
      </c>
      <c r="BG408">
        <v>3</v>
      </c>
      <c r="BH408">
        <v>2074</v>
      </c>
      <c r="BI408">
        <f>($BH$487-$BH$484)/200</f>
        <v>7.0000000000000007E-2</v>
      </c>
    </row>
    <row r="409" spans="1:61" x14ac:dyDescent="0.25">
      <c r="A409">
        <v>408</v>
      </c>
      <c r="B409">
        <v>235.58190999999999</v>
      </c>
      <c r="C409" s="3">
        <v>1</v>
      </c>
      <c r="D409">
        <v>245.22099800000001</v>
      </c>
      <c r="E409" s="2">
        <v>2</v>
      </c>
      <c r="P409">
        <v>2</v>
      </c>
      <c r="Q409" t="str">
        <f t="shared" si="7"/>
        <v>12</v>
      </c>
      <c r="R409">
        <v>4</v>
      </c>
      <c r="X409" t="s">
        <v>287</v>
      </c>
      <c r="Y409" t="s">
        <v>282</v>
      </c>
      <c r="BG409">
        <v>4</v>
      </c>
      <c r="BH409">
        <v>2074</v>
      </c>
      <c r="BI409">
        <f>($BH$488-$BH$485)/200</f>
        <v>0.1</v>
      </c>
    </row>
    <row r="410" spans="1:61" x14ac:dyDescent="0.25">
      <c r="A410">
        <v>409</v>
      </c>
      <c r="B410">
        <v>235.51737299999999</v>
      </c>
      <c r="C410" s="3">
        <v>1</v>
      </c>
      <c r="P410">
        <v>1</v>
      </c>
      <c r="Q410" t="str">
        <f t="shared" si="7"/>
        <v>1</v>
      </c>
      <c r="R410">
        <v>2</v>
      </c>
      <c r="X410" t="s">
        <v>287</v>
      </c>
      <c r="Y410" t="s">
        <v>274</v>
      </c>
      <c r="AB410" t="s">
        <v>285</v>
      </c>
      <c r="AC410" t="str">
        <f>CONCATENATE($R410,$R411,$R412,$R413)</f>
        <v>2134</v>
      </c>
      <c r="BG410">
        <v>2</v>
      </c>
      <c r="BH410">
        <v>2088</v>
      </c>
      <c r="BI410">
        <f>($BH$489-$BH$486)/200</f>
        <v>6.5000000000000002E-2</v>
      </c>
    </row>
    <row r="411" spans="1:61" x14ac:dyDescent="0.25">
      <c r="A411">
        <v>410</v>
      </c>
      <c r="B411">
        <v>235.532781</v>
      </c>
      <c r="C411" s="3">
        <v>1</v>
      </c>
      <c r="P411">
        <v>1</v>
      </c>
      <c r="Q411" t="str">
        <f t="shared" si="7"/>
        <v>1</v>
      </c>
      <c r="R411">
        <v>1</v>
      </c>
      <c r="X411" t="s">
        <v>283</v>
      </c>
      <c r="Y411" t="s">
        <v>260</v>
      </c>
      <c r="BG411">
        <v>1</v>
      </c>
      <c r="BH411">
        <v>2090</v>
      </c>
      <c r="BI411">
        <f>($BH$495-$BH$492)/200</f>
        <v>8.5000000000000006E-2</v>
      </c>
    </row>
    <row r="412" spans="1:61" x14ac:dyDescent="0.25">
      <c r="A412">
        <v>411</v>
      </c>
      <c r="B412">
        <v>235.51987299999999</v>
      </c>
      <c r="C412" s="3">
        <v>1</v>
      </c>
      <c r="P412">
        <v>1</v>
      </c>
      <c r="Q412" t="str">
        <f t="shared" si="7"/>
        <v>1</v>
      </c>
      <c r="R412">
        <v>3</v>
      </c>
      <c r="X412" t="s">
        <v>283</v>
      </c>
      <c r="Y412" t="s">
        <v>261</v>
      </c>
      <c r="BG412">
        <v>3</v>
      </c>
      <c r="BH412">
        <v>2096</v>
      </c>
      <c r="BI412">
        <f>($BH$496-$BH$493)/200</f>
        <v>0.13500000000000001</v>
      </c>
    </row>
    <row r="413" spans="1:61" x14ac:dyDescent="0.25">
      <c r="A413">
        <v>412</v>
      </c>
      <c r="B413">
        <v>235.56451300000001</v>
      </c>
      <c r="C413" s="3">
        <v>1</v>
      </c>
      <c r="P413">
        <v>1</v>
      </c>
      <c r="Q413" t="str">
        <f t="shared" si="7"/>
        <v>1</v>
      </c>
      <c r="R413">
        <v>4</v>
      </c>
      <c r="X413" t="s">
        <v>283</v>
      </c>
      <c r="Y413" t="s">
        <v>262</v>
      </c>
      <c r="BG413">
        <v>4</v>
      </c>
      <c r="BH413">
        <v>2096</v>
      </c>
      <c r="BI413">
        <f>($BH$497-$BH$494)/200</f>
        <v>0.09</v>
      </c>
    </row>
    <row r="414" spans="1:61" x14ac:dyDescent="0.25">
      <c r="A414">
        <v>413</v>
      </c>
      <c r="B414">
        <v>235.59236799999999</v>
      </c>
      <c r="C414" s="3">
        <v>1</v>
      </c>
      <c r="H414">
        <v>239.70587799999998</v>
      </c>
      <c r="I414" s="4">
        <v>4</v>
      </c>
      <c r="P414">
        <v>2</v>
      </c>
      <c r="Q414" t="str">
        <f t="shared" si="7"/>
        <v>14</v>
      </c>
      <c r="R414">
        <v>1</v>
      </c>
      <c r="X414" t="s">
        <v>283</v>
      </c>
      <c r="Y414" t="s">
        <v>259</v>
      </c>
      <c r="AB414" t="s">
        <v>286</v>
      </c>
      <c r="AC414" t="str">
        <f>CONCATENATE($R414,$R415,$R416,$R417)</f>
        <v>1234</v>
      </c>
      <c r="BG414">
        <v>1</v>
      </c>
      <c r="BH414">
        <v>2112</v>
      </c>
      <c r="BI414">
        <f>($BH$498-$BH$495)/200</f>
        <v>0.09</v>
      </c>
    </row>
    <row r="415" spans="1:61" x14ac:dyDescent="0.25">
      <c r="A415">
        <v>414</v>
      </c>
      <c r="B415">
        <v>235.57543100000001</v>
      </c>
      <c r="C415" s="3">
        <v>1</v>
      </c>
      <c r="H415">
        <v>239.66154399999999</v>
      </c>
      <c r="I415" s="4">
        <v>4</v>
      </c>
      <c r="P415">
        <v>2</v>
      </c>
      <c r="Q415" t="str">
        <f t="shared" si="7"/>
        <v>14</v>
      </c>
      <c r="R415">
        <v>2</v>
      </c>
      <c r="X415" t="s">
        <v>283</v>
      </c>
      <c r="Y415" t="s">
        <v>260</v>
      </c>
      <c r="BG415">
        <v>2</v>
      </c>
      <c r="BH415">
        <v>2113</v>
      </c>
      <c r="BI415">
        <f>($BH$499-$BH$496)/200</f>
        <v>0.08</v>
      </c>
    </row>
    <row r="416" spans="1:61" x14ac:dyDescent="0.25">
      <c r="A416">
        <v>415</v>
      </c>
      <c r="B416">
        <v>235.589257</v>
      </c>
      <c r="C416" s="3">
        <v>1</v>
      </c>
      <c r="H416">
        <v>239.68368599999999</v>
      </c>
      <c r="I416" s="4">
        <v>4</v>
      </c>
      <c r="P416">
        <v>2</v>
      </c>
      <c r="Q416" t="str">
        <f t="shared" si="7"/>
        <v>14</v>
      </c>
      <c r="R416">
        <v>3</v>
      </c>
      <c r="X416" t="s">
        <v>283</v>
      </c>
      <c r="Y416" t="s">
        <v>261</v>
      </c>
      <c r="BG416">
        <v>3</v>
      </c>
      <c r="BH416">
        <v>2119</v>
      </c>
      <c r="BI416">
        <f>($BH$500-$BH$497)/200</f>
        <v>9.5000000000000001E-2</v>
      </c>
    </row>
    <row r="417" spans="1:61" x14ac:dyDescent="0.25">
      <c r="A417">
        <v>416</v>
      </c>
      <c r="B417">
        <v>235.58190999999999</v>
      </c>
      <c r="C417" s="3">
        <v>1</v>
      </c>
      <c r="F417">
        <v>235.59231800000001</v>
      </c>
      <c r="G417" s="5">
        <v>3</v>
      </c>
      <c r="H417">
        <v>239.66853399999999</v>
      </c>
      <c r="I417" s="4">
        <v>4</v>
      </c>
      <c r="P417">
        <v>3</v>
      </c>
      <c r="Q417" t="str">
        <f t="shared" si="7"/>
        <v>134</v>
      </c>
      <c r="R417">
        <v>4</v>
      </c>
      <c r="X417" t="s">
        <v>283</v>
      </c>
      <c r="Y417" t="s">
        <v>262</v>
      </c>
      <c r="BG417">
        <v>4</v>
      </c>
      <c r="BH417">
        <v>2119</v>
      </c>
      <c r="BI417">
        <f>($BH$501-$BH$498)/200</f>
        <v>0.105</v>
      </c>
    </row>
    <row r="418" spans="1:61" x14ac:dyDescent="0.25">
      <c r="A418">
        <v>417</v>
      </c>
      <c r="F418">
        <v>235.636245</v>
      </c>
      <c r="G418" s="5">
        <v>3</v>
      </c>
      <c r="H418">
        <v>239.66185100000001</v>
      </c>
      <c r="I418" s="4">
        <v>4</v>
      </c>
      <c r="P418">
        <v>2</v>
      </c>
      <c r="Q418" t="str">
        <f t="shared" si="7"/>
        <v>34</v>
      </c>
      <c r="R418">
        <v>2</v>
      </c>
      <c r="X418" t="s">
        <v>283</v>
      </c>
      <c r="Y418" t="s">
        <v>259</v>
      </c>
      <c r="AB418" t="s">
        <v>285</v>
      </c>
      <c r="AC418" t="str">
        <f>CONCATENATE($R418,$R419,$R420,$R421)</f>
        <v>2134</v>
      </c>
      <c r="BG418">
        <v>2</v>
      </c>
      <c r="BH418">
        <v>2134</v>
      </c>
      <c r="BI418">
        <f>($BH$502-$BH$499)/200</f>
        <v>7.4999999999999997E-2</v>
      </c>
    </row>
    <row r="419" spans="1:61" x14ac:dyDescent="0.25">
      <c r="A419">
        <v>418</v>
      </c>
      <c r="F419">
        <v>235.63920300000001</v>
      </c>
      <c r="G419" s="5">
        <v>3</v>
      </c>
      <c r="H419">
        <v>239.670421</v>
      </c>
      <c r="I419" s="4">
        <v>4</v>
      </c>
      <c r="P419">
        <v>2</v>
      </c>
      <c r="Q419" t="str">
        <f t="shared" si="7"/>
        <v>34</v>
      </c>
      <c r="R419">
        <v>1</v>
      </c>
      <c r="X419" t="s">
        <v>283</v>
      </c>
      <c r="Y419" t="s">
        <v>260</v>
      </c>
      <c r="BG419">
        <v>1</v>
      </c>
      <c r="BH419">
        <v>2136</v>
      </c>
      <c r="BI419">
        <f>($BH$503-$BH$500)/200</f>
        <v>9.5000000000000001E-2</v>
      </c>
    </row>
    <row r="420" spans="1:61" x14ac:dyDescent="0.25">
      <c r="A420">
        <v>419</v>
      </c>
      <c r="F420">
        <v>235.581706</v>
      </c>
      <c r="G420" s="5">
        <v>3</v>
      </c>
      <c r="H420">
        <v>239.69598300000001</v>
      </c>
      <c r="I420" s="4">
        <v>4</v>
      </c>
      <c r="P420">
        <v>2</v>
      </c>
      <c r="Q420" t="str">
        <f t="shared" si="7"/>
        <v>34</v>
      </c>
      <c r="R420">
        <v>3</v>
      </c>
      <c r="X420" t="s">
        <v>283</v>
      </c>
      <c r="Y420" t="s">
        <v>261</v>
      </c>
      <c r="BG420">
        <v>3</v>
      </c>
      <c r="BH420">
        <v>2141</v>
      </c>
      <c r="BI420">
        <f>($BH$504-$BH$501)/200</f>
        <v>0.09</v>
      </c>
    </row>
    <row r="421" spans="1:61" x14ac:dyDescent="0.25">
      <c r="A421">
        <v>420</v>
      </c>
      <c r="F421">
        <v>235.61991799999998</v>
      </c>
      <c r="G421" s="5">
        <v>3</v>
      </c>
      <c r="H421">
        <v>239.658536</v>
      </c>
      <c r="I421" s="4">
        <v>4</v>
      </c>
      <c r="P421">
        <v>2</v>
      </c>
      <c r="Q421" t="str">
        <f t="shared" si="7"/>
        <v>34</v>
      </c>
      <c r="R421">
        <v>4</v>
      </c>
      <c r="X421" t="s">
        <v>283</v>
      </c>
      <c r="Y421" t="s">
        <v>262</v>
      </c>
      <c r="BG421">
        <v>4</v>
      </c>
      <c r="BH421">
        <v>2141</v>
      </c>
      <c r="BI421">
        <f>($BH$505-$BH$502)/200</f>
        <v>0.11</v>
      </c>
    </row>
    <row r="422" spans="1:61" x14ac:dyDescent="0.25">
      <c r="A422">
        <v>421</v>
      </c>
      <c r="F422">
        <v>235.65124399999999</v>
      </c>
      <c r="G422" s="5">
        <v>3</v>
      </c>
      <c r="H422">
        <v>239.70587799999998</v>
      </c>
      <c r="I422" s="4">
        <v>4</v>
      </c>
      <c r="P422">
        <v>2</v>
      </c>
      <c r="Q422" t="str">
        <f t="shared" si="7"/>
        <v>34</v>
      </c>
      <c r="R422">
        <v>2</v>
      </c>
      <c r="X422" t="s">
        <v>283</v>
      </c>
      <c r="Y422" t="s">
        <v>259</v>
      </c>
      <c r="AB422" t="s">
        <v>283</v>
      </c>
      <c r="AC422" t="str">
        <f>CONCATENATE($R422,$R423,$R424,$R425)</f>
        <v>2143</v>
      </c>
      <c r="BG422">
        <v>2</v>
      </c>
      <c r="BH422">
        <v>2154</v>
      </c>
      <c r="BI422">
        <f>($BH$506-$BH$503)/200</f>
        <v>6.5000000000000002E-2</v>
      </c>
    </row>
    <row r="423" spans="1:61" x14ac:dyDescent="0.25">
      <c r="A423">
        <v>422</v>
      </c>
      <c r="F423">
        <v>235.55257499999999</v>
      </c>
      <c r="G423" s="5">
        <v>3</v>
      </c>
      <c r="P423">
        <v>1</v>
      </c>
      <c r="Q423" t="str">
        <f t="shared" si="7"/>
        <v>3</v>
      </c>
      <c r="R423">
        <v>1</v>
      </c>
      <c r="X423" t="s">
        <v>283</v>
      </c>
      <c r="Y423" t="s">
        <v>260</v>
      </c>
      <c r="BG423">
        <v>1</v>
      </c>
      <c r="BH423">
        <v>2157</v>
      </c>
      <c r="BI423">
        <f>($BH$507-$BH$504)/200</f>
        <v>9.5000000000000001E-2</v>
      </c>
    </row>
    <row r="424" spans="1:61" x14ac:dyDescent="0.25">
      <c r="A424">
        <v>423</v>
      </c>
      <c r="F424">
        <v>235.59231800000001</v>
      </c>
      <c r="G424" s="5">
        <v>3</v>
      </c>
      <c r="P424">
        <v>1</v>
      </c>
      <c r="Q424" t="str">
        <f t="shared" si="7"/>
        <v>3</v>
      </c>
      <c r="R424">
        <v>4</v>
      </c>
      <c r="X424" t="s">
        <v>283</v>
      </c>
      <c r="Y424" t="s">
        <v>261</v>
      </c>
      <c r="BG424">
        <v>4</v>
      </c>
      <c r="BH424">
        <v>2164</v>
      </c>
      <c r="BI424">
        <f>($BH$508-$BH$505)/200</f>
        <v>0.09</v>
      </c>
    </row>
    <row r="425" spans="1:61" x14ac:dyDescent="0.25">
      <c r="A425">
        <v>424</v>
      </c>
      <c r="P425">
        <v>0</v>
      </c>
      <c r="Q425" t="str">
        <f t="shared" si="7"/>
        <v/>
      </c>
      <c r="R425">
        <v>3</v>
      </c>
      <c r="X425" t="s">
        <v>283</v>
      </c>
      <c r="Y425" t="s">
        <v>262</v>
      </c>
      <c r="BG425">
        <v>3</v>
      </c>
      <c r="BH425">
        <v>2166</v>
      </c>
      <c r="BI425">
        <f>($BH$509-$BH$506)/200</f>
        <v>0.115</v>
      </c>
    </row>
    <row r="426" spans="1:61" x14ac:dyDescent="0.25">
      <c r="A426">
        <v>425</v>
      </c>
      <c r="P426">
        <v>0</v>
      </c>
      <c r="Q426" t="str">
        <f t="shared" si="7"/>
        <v/>
      </c>
      <c r="R426">
        <v>2</v>
      </c>
      <c r="X426" t="s">
        <v>283</v>
      </c>
      <c r="Y426" t="s">
        <v>259</v>
      </c>
      <c r="AB426" t="s">
        <v>283</v>
      </c>
      <c r="AC426" t="str">
        <f>CONCATENATE($R426,$R427,$R428,$R429)</f>
        <v>2143</v>
      </c>
      <c r="BG426">
        <v>2</v>
      </c>
      <c r="BH426">
        <v>2174</v>
      </c>
      <c r="BI426">
        <f>($BH$510-$BH$507)/200</f>
        <v>6.5000000000000002E-2</v>
      </c>
    </row>
    <row r="427" spans="1:61" x14ac:dyDescent="0.25">
      <c r="A427">
        <v>426</v>
      </c>
      <c r="P427">
        <v>0</v>
      </c>
      <c r="Q427" t="str">
        <f t="shared" si="7"/>
        <v/>
      </c>
      <c r="R427">
        <v>1</v>
      </c>
      <c r="X427" t="s">
        <v>283</v>
      </c>
      <c r="Y427" t="s">
        <v>260</v>
      </c>
      <c r="BG427">
        <v>1</v>
      </c>
      <c r="BH427">
        <v>2176</v>
      </c>
      <c r="BI427">
        <f>($BH$511-$BH$508)/200</f>
        <v>0.1</v>
      </c>
    </row>
    <row r="428" spans="1:61" x14ac:dyDescent="0.25">
      <c r="A428">
        <v>427</v>
      </c>
      <c r="D428">
        <v>215.976809</v>
      </c>
      <c r="E428" s="2">
        <v>2</v>
      </c>
      <c r="P428">
        <v>1</v>
      </c>
      <c r="Q428" t="str">
        <f t="shared" si="7"/>
        <v>2</v>
      </c>
      <c r="R428">
        <v>4</v>
      </c>
      <c r="X428" t="s">
        <v>283</v>
      </c>
      <c r="Y428" t="s">
        <v>261</v>
      </c>
      <c r="BG428">
        <v>4</v>
      </c>
      <c r="BH428">
        <v>2185</v>
      </c>
      <c r="BI428">
        <f>($BH$512-$BH$509)/200</f>
        <v>8.5000000000000006E-2</v>
      </c>
    </row>
    <row r="429" spans="1:61" x14ac:dyDescent="0.25">
      <c r="A429">
        <v>428</v>
      </c>
      <c r="D429">
        <v>215.976809</v>
      </c>
      <c r="E429" s="2">
        <v>2</v>
      </c>
      <c r="P429">
        <v>1</v>
      </c>
      <c r="Q429" t="str">
        <f t="shared" si="7"/>
        <v>2</v>
      </c>
      <c r="R429">
        <v>3</v>
      </c>
      <c r="X429" t="s">
        <v>283</v>
      </c>
      <c r="Y429" t="s">
        <v>262</v>
      </c>
      <c r="BG429">
        <v>3</v>
      </c>
      <c r="BH429">
        <v>2187</v>
      </c>
      <c r="BI429">
        <f>($BH$513-$BH$510)/200</f>
        <v>0.115</v>
      </c>
    </row>
    <row r="430" spans="1:61" x14ac:dyDescent="0.25">
      <c r="A430">
        <v>429</v>
      </c>
      <c r="D430">
        <v>215.99583899999999</v>
      </c>
      <c r="E430" s="2">
        <v>2</v>
      </c>
      <c r="P430">
        <v>1</v>
      </c>
      <c r="Q430" t="str">
        <f t="shared" si="7"/>
        <v>2</v>
      </c>
      <c r="R430">
        <v>2</v>
      </c>
      <c r="X430" t="s">
        <v>283</v>
      </c>
      <c r="Y430" t="s">
        <v>259</v>
      </c>
      <c r="BG430">
        <v>2</v>
      </c>
      <c r="BH430">
        <v>2198</v>
      </c>
      <c r="BI430">
        <f>($BH$514-$BH$511)/200</f>
        <v>0.06</v>
      </c>
    </row>
    <row r="431" spans="1:61" x14ac:dyDescent="0.25">
      <c r="A431">
        <v>430</v>
      </c>
      <c r="B431">
        <v>213.614688</v>
      </c>
      <c r="C431" s="3">
        <v>1</v>
      </c>
      <c r="D431">
        <v>215.99451199999999</v>
      </c>
      <c r="E431" s="2">
        <v>2</v>
      </c>
      <c r="P431">
        <v>2</v>
      </c>
      <c r="Q431" t="str">
        <f t="shared" si="7"/>
        <v>12</v>
      </c>
      <c r="R431">
        <v>1</v>
      </c>
      <c r="X431" t="s">
        <v>283</v>
      </c>
      <c r="Y431" t="s">
        <v>260</v>
      </c>
      <c r="BG431">
        <v>1</v>
      </c>
      <c r="BH431">
        <v>2200</v>
      </c>
      <c r="BI431">
        <f>($BH$515-$BH$512)/200</f>
        <v>0.1</v>
      </c>
    </row>
    <row r="432" spans="1:61" x14ac:dyDescent="0.25">
      <c r="A432">
        <v>431</v>
      </c>
      <c r="B432">
        <v>213.644227</v>
      </c>
      <c r="C432" s="3">
        <v>1</v>
      </c>
      <c r="D432">
        <v>215.98808399999999</v>
      </c>
      <c r="E432" s="2">
        <v>2</v>
      </c>
      <c r="P432">
        <v>2</v>
      </c>
      <c r="Q432" t="str">
        <f t="shared" si="7"/>
        <v>12</v>
      </c>
      <c r="R432" t="s">
        <v>22</v>
      </c>
      <c r="X432" t="s">
        <v>283</v>
      </c>
      <c r="Y432" t="s">
        <v>261</v>
      </c>
      <c r="BG432" t="s">
        <v>22</v>
      </c>
      <c r="BH432">
        <v>2210</v>
      </c>
      <c r="BI432">
        <f>($BH$516-$BH$513)/200</f>
        <v>8.5000000000000006E-2</v>
      </c>
    </row>
    <row r="433" spans="1:61" x14ac:dyDescent="0.25">
      <c r="A433">
        <v>432</v>
      </c>
      <c r="B433">
        <v>213.67601099999999</v>
      </c>
      <c r="C433" s="3">
        <v>1</v>
      </c>
      <c r="D433">
        <v>215.99563499999999</v>
      </c>
      <c r="E433" s="2">
        <v>2</v>
      </c>
      <c r="P433">
        <v>2</v>
      </c>
      <c r="Q433" t="str">
        <f t="shared" si="7"/>
        <v>12</v>
      </c>
      <c r="R433" t="s">
        <v>22</v>
      </c>
      <c r="X433" t="s">
        <v>284</v>
      </c>
      <c r="Y433" t="s">
        <v>263</v>
      </c>
      <c r="BG433" t="s">
        <v>22</v>
      </c>
      <c r="BH433">
        <v>2212</v>
      </c>
      <c r="BI433">
        <f>($BH$517-$BH$514)/200</f>
        <v>0.12</v>
      </c>
    </row>
    <row r="434" spans="1:61" x14ac:dyDescent="0.25">
      <c r="A434">
        <v>433</v>
      </c>
      <c r="B434">
        <v>213.657185</v>
      </c>
      <c r="C434" s="3">
        <v>1</v>
      </c>
      <c r="D434">
        <v>215.976809</v>
      </c>
      <c r="E434" s="2">
        <v>2</v>
      </c>
      <c r="P434">
        <v>2</v>
      </c>
      <c r="Q434" t="str">
        <f t="shared" si="7"/>
        <v>12</v>
      </c>
      <c r="R434">
        <v>2</v>
      </c>
      <c r="X434" t="s">
        <v>285</v>
      </c>
      <c r="Y434" t="s">
        <v>264</v>
      </c>
      <c r="AB434" t="s">
        <v>285</v>
      </c>
      <c r="AC434" t="str">
        <f>CONCATENATE($R434,$R435,$R436,$R437)</f>
        <v>2134</v>
      </c>
      <c r="BG434">
        <v>2</v>
      </c>
      <c r="BH434">
        <v>2213</v>
      </c>
      <c r="BI434">
        <f>($BH$518-$BH$515)/200</f>
        <v>0.06</v>
      </c>
    </row>
    <row r="435" spans="1:61" x14ac:dyDescent="0.25">
      <c r="A435">
        <v>434</v>
      </c>
      <c r="B435">
        <v>213.59836200000001</v>
      </c>
      <c r="C435" s="3">
        <v>1</v>
      </c>
      <c r="P435">
        <v>1</v>
      </c>
      <c r="Q435" t="str">
        <f t="shared" si="7"/>
        <v>1</v>
      </c>
      <c r="R435">
        <v>1</v>
      </c>
      <c r="X435" t="s">
        <v>285</v>
      </c>
      <c r="Y435" t="s">
        <v>265</v>
      </c>
      <c r="BG435">
        <v>1</v>
      </c>
      <c r="BH435">
        <v>2216</v>
      </c>
      <c r="BI435">
        <f>($BH$519-$BH$516)/200</f>
        <v>9.5000000000000001E-2</v>
      </c>
    </row>
    <row r="436" spans="1:61" x14ac:dyDescent="0.25">
      <c r="A436">
        <v>435</v>
      </c>
      <c r="B436">
        <v>213.73213100000001</v>
      </c>
      <c r="C436" s="3">
        <v>1</v>
      </c>
      <c r="P436">
        <v>1</v>
      </c>
      <c r="Q436" t="str">
        <f t="shared" si="7"/>
        <v>1</v>
      </c>
      <c r="R436">
        <v>3</v>
      </c>
      <c r="X436" t="s">
        <v>285</v>
      </c>
      <c r="Y436" t="s">
        <v>266</v>
      </c>
      <c r="BG436">
        <v>3</v>
      </c>
      <c r="BH436">
        <v>2222</v>
      </c>
      <c r="BI436">
        <f>($BH$520-$BH$517)/200</f>
        <v>6.5000000000000002E-2</v>
      </c>
    </row>
    <row r="437" spans="1:61" x14ac:dyDescent="0.25">
      <c r="A437">
        <v>436</v>
      </c>
      <c r="B437">
        <v>213.614688</v>
      </c>
      <c r="C437" s="3">
        <v>1</v>
      </c>
      <c r="F437">
        <v>213.95946599999999</v>
      </c>
      <c r="G437" s="5">
        <v>3</v>
      </c>
      <c r="H437">
        <v>213.65891999999999</v>
      </c>
      <c r="I437" s="4">
        <v>4</v>
      </c>
      <c r="P437">
        <v>3</v>
      </c>
      <c r="Q437" t="str">
        <f t="shared" si="7"/>
        <v>134</v>
      </c>
      <c r="R437">
        <v>4</v>
      </c>
      <c r="X437" t="s">
        <v>285</v>
      </c>
      <c r="Y437" t="s">
        <v>267</v>
      </c>
      <c r="BG437">
        <v>4</v>
      </c>
      <c r="BH437">
        <v>2222</v>
      </c>
      <c r="BI437">
        <f>($BH$521-$BH$518)/200</f>
        <v>0.11</v>
      </c>
    </row>
    <row r="438" spans="1:61" x14ac:dyDescent="0.25">
      <c r="A438">
        <v>437</v>
      </c>
      <c r="F438">
        <v>213.95946599999999</v>
      </c>
      <c r="G438" s="5">
        <v>3</v>
      </c>
      <c r="H438">
        <v>213.65891999999999</v>
      </c>
      <c r="I438" s="4">
        <v>4</v>
      </c>
      <c r="P438">
        <v>2</v>
      </c>
      <c r="Q438" t="str">
        <f t="shared" si="7"/>
        <v>34</v>
      </c>
      <c r="R438">
        <v>2</v>
      </c>
      <c r="X438" t="s">
        <v>285</v>
      </c>
      <c r="Y438" t="s">
        <v>264</v>
      </c>
      <c r="AB438" t="s">
        <v>285</v>
      </c>
      <c r="AC438" t="str">
        <f>CONCATENATE($R438,$R439,$R440,$R441)</f>
        <v>2134</v>
      </c>
      <c r="BG438">
        <v>2</v>
      </c>
      <c r="BH438">
        <v>2232</v>
      </c>
      <c r="BI438">
        <f>($BH$522-$BH$519)/200</f>
        <v>0.06</v>
      </c>
    </row>
    <row r="439" spans="1:61" x14ac:dyDescent="0.25">
      <c r="A439">
        <v>438</v>
      </c>
      <c r="F439">
        <v>214.04435899999999</v>
      </c>
      <c r="G439" s="5">
        <v>3</v>
      </c>
      <c r="H439">
        <v>213.65891999999999</v>
      </c>
      <c r="I439" s="4">
        <v>4</v>
      </c>
      <c r="P439">
        <v>2</v>
      </c>
      <c r="Q439" t="str">
        <f t="shared" si="7"/>
        <v>34</v>
      </c>
      <c r="R439">
        <v>1</v>
      </c>
      <c r="X439" t="s">
        <v>285</v>
      </c>
      <c r="Y439" t="s">
        <v>265</v>
      </c>
      <c r="BG439">
        <v>1</v>
      </c>
      <c r="BH439">
        <v>2233</v>
      </c>
      <c r="BI439">
        <f>($BH$523-$BH$520)/200</f>
        <v>0.1</v>
      </c>
    </row>
    <row r="440" spans="1:61" x14ac:dyDescent="0.25">
      <c r="A440">
        <v>439</v>
      </c>
      <c r="F440">
        <v>214.04895099999999</v>
      </c>
      <c r="G440" s="5">
        <v>3</v>
      </c>
      <c r="H440">
        <v>213.65891999999999</v>
      </c>
      <c r="I440" s="4">
        <v>4</v>
      </c>
      <c r="P440">
        <v>2</v>
      </c>
      <c r="Q440" t="str">
        <f t="shared" si="7"/>
        <v>34</v>
      </c>
      <c r="R440">
        <v>3</v>
      </c>
      <c r="X440" t="s">
        <v>285</v>
      </c>
      <c r="Y440" t="s">
        <v>266</v>
      </c>
      <c r="BG440">
        <v>3</v>
      </c>
      <c r="BH440">
        <v>2241</v>
      </c>
      <c r="BI440">
        <f>($BH$524-$BH$521)/200</f>
        <v>7.4999999999999997E-2</v>
      </c>
    </row>
    <row r="441" spans="1:61" x14ac:dyDescent="0.25">
      <c r="A441">
        <v>440</v>
      </c>
      <c r="F441">
        <v>214.033288</v>
      </c>
      <c r="G441" s="5">
        <v>3</v>
      </c>
      <c r="H441">
        <v>213.65891999999999</v>
      </c>
      <c r="I441" s="4">
        <v>4</v>
      </c>
      <c r="P441">
        <v>2</v>
      </c>
      <c r="Q441" t="str">
        <f t="shared" si="7"/>
        <v>34</v>
      </c>
      <c r="R441">
        <v>4</v>
      </c>
      <c r="X441" t="s">
        <v>285</v>
      </c>
      <c r="Y441" t="s">
        <v>267</v>
      </c>
      <c r="BG441">
        <v>4</v>
      </c>
      <c r="BH441">
        <v>2241</v>
      </c>
      <c r="BI441">
        <f>($BH$525-$BH$522)/200</f>
        <v>0.115</v>
      </c>
    </row>
    <row r="442" spans="1:61" x14ac:dyDescent="0.25">
      <c r="A442">
        <v>441</v>
      </c>
      <c r="F442">
        <v>214.010177</v>
      </c>
      <c r="G442" s="5">
        <v>3</v>
      </c>
      <c r="H442">
        <v>213.65891999999999</v>
      </c>
      <c r="I442" s="4">
        <v>4</v>
      </c>
      <c r="P442">
        <v>2</v>
      </c>
      <c r="Q442" t="str">
        <f t="shared" si="7"/>
        <v>34</v>
      </c>
      <c r="R442">
        <v>2</v>
      </c>
      <c r="X442" t="s">
        <v>285</v>
      </c>
      <c r="Y442" t="s">
        <v>264</v>
      </c>
      <c r="AB442" t="s">
        <v>285</v>
      </c>
      <c r="AC442" t="str">
        <f>CONCATENATE($R442,$R443,$R444,$R445)</f>
        <v>2134</v>
      </c>
      <c r="BG442">
        <v>2</v>
      </c>
      <c r="BH442">
        <v>2254</v>
      </c>
      <c r="BI442">
        <f>($BH$526-$BH$523)/200</f>
        <v>6.5000000000000002E-2</v>
      </c>
    </row>
    <row r="443" spans="1:61" x14ac:dyDescent="0.25">
      <c r="A443">
        <v>442</v>
      </c>
      <c r="F443">
        <v>213.95946599999999</v>
      </c>
      <c r="G443" s="5">
        <v>3</v>
      </c>
      <c r="H443">
        <v>213.65891999999999</v>
      </c>
      <c r="I443" s="4">
        <v>4</v>
      </c>
      <c r="P443">
        <v>2</v>
      </c>
      <c r="Q443" t="str">
        <f t="shared" si="7"/>
        <v>34</v>
      </c>
      <c r="R443">
        <v>1</v>
      </c>
      <c r="BG443">
        <v>1</v>
      </c>
      <c r="BH443">
        <v>2256</v>
      </c>
    </row>
    <row r="444" spans="1:61" x14ac:dyDescent="0.25">
      <c r="A444">
        <v>443</v>
      </c>
      <c r="P444">
        <v>0</v>
      </c>
      <c r="Q444" t="str">
        <f t="shared" si="7"/>
        <v/>
      </c>
      <c r="R444">
        <v>3</v>
      </c>
      <c r="BG444">
        <v>3</v>
      </c>
      <c r="BH444">
        <v>2265</v>
      </c>
    </row>
    <row r="445" spans="1:61" x14ac:dyDescent="0.25">
      <c r="A445">
        <v>444</v>
      </c>
      <c r="P445">
        <v>0</v>
      </c>
      <c r="Q445" t="str">
        <f t="shared" si="7"/>
        <v/>
      </c>
      <c r="R445">
        <v>4</v>
      </c>
      <c r="BG445">
        <v>4</v>
      </c>
      <c r="BH445">
        <v>2265</v>
      </c>
    </row>
    <row r="446" spans="1:61" x14ac:dyDescent="0.25">
      <c r="A446">
        <v>445</v>
      </c>
      <c r="P446">
        <v>0</v>
      </c>
      <c r="Q446" t="str">
        <f t="shared" si="7"/>
        <v/>
      </c>
      <c r="R446">
        <v>2</v>
      </c>
      <c r="AB446" t="s">
        <v>285</v>
      </c>
      <c r="AC446" t="str">
        <f>CONCATENATE($R446,$R447,$R448,$R449)</f>
        <v>2134</v>
      </c>
      <c r="BG446">
        <v>2</v>
      </c>
      <c r="BH446">
        <v>2280</v>
      </c>
    </row>
    <row r="447" spans="1:61" x14ac:dyDescent="0.25">
      <c r="A447">
        <v>446</v>
      </c>
      <c r="P447">
        <v>0</v>
      </c>
      <c r="Q447" t="str">
        <f t="shared" si="7"/>
        <v/>
      </c>
      <c r="R447">
        <v>1</v>
      </c>
      <c r="BG447">
        <v>1</v>
      </c>
      <c r="BH447">
        <v>2282</v>
      </c>
    </row>
    <row r="448" spans="1:61" x14ac:dyDescent="0.25">
      <c r="A448">
        <v>447</v>
      </c>
      <c r="P448">
        <v>0</v>
      </c>
      <c r="Q448" t="str">
        <f t="shared" si="7"/>
        <v/>
      </c>
      <c r="R448">
        <v>3</v>
      </c>
      <c r="BG448">
        <v>3</v>
      </c>
      <c r="BH448">
        <v>2289</v>
      </c>
    </row>
    <row r="449" spans="1:60" x14ac:dyDescent="0.25">
      <c r="A449">
        <v>448</v>
      </c>
      <c r="P449">
        <v>0</v>
      </c>
      <c r="Q449" t="str">
        <f t="shared" si="7"/>
        <v/>
      </c>
      <c r="R449">
        <v>4</v>
      </c>
      <c r="BG449">
        <v>4</v>
      </c>
      <c r="BH449">
        <v>2289</v>
      </c>
    </row>
    <row r="450" spans="1:60" x14ac:dyDescent="0.25">
      <c r="A450">
        <v>449</v>
      </c>
      <c r="P450">
        <v>0</v>
      </c>
      <c r="Q450" t="str">
        <f t="shared" ref="Q450:Q513" si="8">CONCATENATE(C450,E450,G450,I450)</f>
        <v/>
      </c>
      <c r="R450">
        <v>2</v>
      </c>
      <c r="AB450" t="s">
        <v>285</v>
      </c>
      <c r="AC450" t="str">
        <f>CONCATENATE($R450,$R451,$R452,$R453)</f>
        <v>2134</v>
      </c>
      <c r="BG450">
        <v>2</v>
      </c>
      <c r="BH450">
        <v>2302</v>
      </c>
    </row>
    <row r="451" spans="1:60" x14ac:dyDescent="0.25">
      <c r="A451">
        <v>450</v>
      </c>
      <c r="P451">
        <v>0</v>
      </c>
      <c r="Q451" t="str">
        <f t="shared" si="8"/>
        <v/>
      </c>
      <c r="R451">
        <v>1</v>
      </c>
      <c r="BG451">
        <v>1</v>
      </c>
      <c r="BH451">
        <v>2306</v>
      </c>
    </row>
    <row r="452" spans="1:60" x14ac:dyDescent="0.25">
      <c r="A452">
        <v>451</v>
      </c>
      <c r="B452">
        <v>183.58785900000001</v>
      </c>
      <c r="C452" s="3">
        <v>1</v>
      </c>
      <c r="P452">
        <v>1</v>
      </c>
      <c r="Q452" t="str">
        <f t="shared" si="8"/>
        <v>1</v>
      </c>
      <c r="R452">
        <v>3</v>
      </c>
      <c r="BG452">
        <v>3</v>
      </c>
      <c r="BH452">
        <v>2312</v>
      </c>
    </row>
    <row r="453" spans="1:60" x14ac:dyDescent="0.25">
      <c r="A453">
        <v>452</v>
      </c>
      <c r="B453">
        <v>183.61826600000001</v>
      </c>
      <c r="C453" s="3">
        <v>1</v>
      </c>
      <c r="P453">
        <v>1</v>
      </c>
      <c r="Q453" t="str">
        <f t="shared" si="8"/>
        <v>1</v>
      </c>
      <c r="R453">
        <v>4</v>
      </c>
      <c r="BG453">
        <v>4</v>
      </c>
      <c r="BH453">
        <v>2312</v>
      </c>
    </row>
    <row r="454" spans="1:60" x14ac:dyDescent="0.25">
      <c r="A454">
        <v>453</v>
      </c>
      <c r="B454">
        <v>183.548114</v>
      </c>
      <c r="C454" s="3">
        <v>1</v>
      </c>
      <c r="P454">
        <v>1</v>
      </c>
      <c r="Q454" t="str">
        <f t="shared" si="8"/>
        <v>1</v>
      </c>
      <c r="R454">
        <v>2</v>
      </c>
      <c r="AB454" t="s">
        <v>283</v>
      </c>
      <c r="AC454" t="str">
        <f>CONCATENATE($R454,$R455,$R456,$R457)</f>
        <v>2143</v>
      </c>
      <c r="BG454">
        <v>2</v>
      </c>
      <c r="BH454">
        <v>2323</v>
      </c>
    </row>
    <row r="455" spans="1:60" x14ac:dyDescent="0.25">
      <c r="A455">
        <v>454</v>
      </c>
      <c r="B455">
        <v>183.59342100000001</v>
      </c>
      <c r="C455" s="3">
        <v>1</v>
      </c>
      <c r="D455">
        <v>180.39831900000001</v>
      </c>
      <c r="E455" s="2">
        <v>2</v>
      </c>
      <c r="P455">
        <v>2</v>
      </c>
      <c r="Q455" t="str">
        <f t="shared" si="8"/>
        <v>12</v>
      </c>
      <c r="R455">
        <v>1</v>
      </c>
      <c r="BG455">
        <v>1</v>
      </c>
      <c r="BH455">
        <v>2327</v>
      </c>
    </row>
    <row r="456" spans="1:60" x14ac:dyDescent="0.25">
      <c r="A456">
        <v>455</v>
      </c>
      <c r="B456">
        <v>183.58785900000001</v>
      </c>
      <c r="C456" s="3">
        <v>1</v>
      </c>
      <c r="D456">
        <v>180.354186</v>
      </c>
      <c r="E456" s="2">
        <v>2</v>
      </c>
      <c r="P456">
        <v>2</v>
      </c>
      <c r="Q456" t="str">
        <f t="shared" si="8"/>
        <v>12</v>
      </c>
      <c r="R456">
        <v>4</v>
      </c>
      <c r="BG456">
        <v>4</v>
      </c>
      <c r="BH456">
        <v>2336</v>
      </c>
    </row>
    <row r="457" spans="1:60" x14ac:dyDescent="0.25">
      <c r="A457">
        <v>456</v>
      </c>
      <c r="B457">
        <v>183.58785900000001</v>
      </c>
      <c r="C457" s="3">
        <v>1</v>
      </c>
      <c r="D457">
        <v>180.32500199999998</v>
      </c>
      <c r="E457" s="2">
        <v>2</v>
      </c>
      <c r="P457">
        <v>2</v>
      </c>
      <c r="Q457" t="str">
        <f t="shared" si="8"/>
        <v>12</v>
      </c>
      <c r="R457">
        <v>3</v>
      </c>
      <c r="BG457">
        <v>3</v>
      </c>
      <c r="BH457">
        <v>2337</v>
      </c>
    </row>
    <row r="458" spans="1:60" x14ac:dyDescent="0.25">
      <c r="A458">
        <v>457</v>
      </c>
      <c r="D458">
        <v>180.39831900000001</v>
      </c>
      <c r="E458" s="2">
        <v>2</v>
      </c>
      <c r="F458">
        <v>181.89949000000001</v>
      </c>
      <c r="G458" s="5">
        <v>3</v>
      </c>
      <c r="H458">
        <v>181.86107200000001</v>
      </c>
      <c r="I458" s="4">
        <v>4</v>
      </c>
      <c r="P458">
        <v>3</v>
      </c>
      <c r="Q458" t="str">
        <f t="shared" si="8"/>
        <v>234</v>
      </c>
      <c r="R458">
        <v>2</v>
      </c>
      <c r="BG458">
        <v>2</v>
      </c>
      <c r="BH458">
        <v>2343</v>
      </c>
    </row>
    <row r="459" spans="1:60" x14ac:dyDescent="0.25">
      <c r="A459">
        <v>458</v>
      </c>
      <c r="F459">
        <v>181.90740099999999</v>
      </c>
      <c r="G459" s="5">
        <v>3</v>
      </c>
      <c r="H459">
        <v>181.84571800000001</v>
      </c>
      <c r="I459" s="4">
        <v>4</v>
      </c>
      <c r="P459">
        <v>2</v>
      </c>
      <c r="Q459" t="str">
        <f t="shared" si="8"/>
        <v>34</v>
      </c>
      <c r="R459">
        <v>1</v>
      </c>
      <c r="BG459">
        <v>1</v>
      </c>
      <c r="BH459">
        <v>2348</v>
      </c>
    </row>
    <row r="460" spans="1:60" x14ac:dyDescent="0.25">
      <c r="A460">
        <v>459</v>
      </c>
      <c r="F460">
        <v>181.907554</v>
      </c>
      <c r="G460" s="5">
        <v>3</v>
      </c>
      <c r="H460">
        <v>181.84474499999999</v>
      </c>
      <c r="I460" s="4">
        <v>4</v>
      </c>
      <c r="P460">
        <v>2</v>
      </c>
      <c r="Q460" t="str">
        <f t="shared" si="8"/>
        <v>34</v>
      </c>
      <c r="R460" t="s">
        <v>22</v>
      </c>
      <c r="BG460" t="s">
        <v>22</v>
      </c>
      <c r="BH460">
        <v>2353</v>
      </c>
    </row>
    <row r="461" spans="1:60" x14ac:dyDescent="0.25">
      <c r="A461">
        <v>460</v>
      </c>
      <c r="F461">
        <v>181.88336900000002</v>
      </c>
      <c r="G461" s="5">
        <v>3</v>
      </c>
      <c r="H461">
        <v>181.840003</v>
      </c>
      <c r="I461" s="4">
        <v>4</v>
      </c>
      <c r="P461">
        <v>2</v>
      </c>
      <c r="Q461" t="str">
        <f t="shared" si="8"/>
        <v>34</v>
      </c>
      <c r="R461" t="s">
        <v>22</v>
      </c>
      <c r="BG461" t="s">
        <v>22</v>
      </c>
      <c r="BH461">
        <v>2355</v>
      </c>
    </row>
    <row r="462" spans="1:60" x14ac:dyDescent="0.25">
      <c r="A462">
        <v>461</v>
      </c>
      <c r="F462">
        <v>181.90005400000001</v>
      </c>
      <c r="G462" s="5">
        <v>3</v>
      </c>
      <c r="H462">
        <v>181.870971</v>
      </c>
      <c r="I462" s="4">
        <v>4</v>
      </c>
      <c r="P462">
        <v>2</v>
      </c>
      <c r="Q462" t="str">
        <f t="shared" si="8"/>
        <v>34</v>
      </c>
      <c r="R462">
        <v>2</v>
      </c>
      <c r="AB462" t="s">
        <v>285</v>
      </c>
      <c r="AC462" t="str">
        <f>CONCATENATE($R462,$R463,$R464,$R465)</f>
        <v>2134</v>
      </c>
      <c r="BG462">
        <v>2</v>
      </c>
      <c r="BH462">
        <v>2356</v>
      </c>
    </row>
    <row r="463" spans="1:60" x14ac:dyDescent="0.25">
      <c r="A463">
        <v>462</v>
      </c>
      <c r="F463">
        <v>181.90255300000001</v>
      </c>
      <c r="G463" s="5">
        <v>3</v>
      </c>
      <c r="H463">
        <v>181.92260300000001</v>
      </c>
      <c r="I463" s="4">
        <v>4</v>
      </c>
      <c r="P463">
        <v>2</v>
      </c>
      <c r="Q463" t="str">
        <f t="shared" si="8"/>
        <v>34</v>
      </c>
      <c r="R463">
        <v>1</v>
      </c>
      <c r="BG463">
        <v>1</v>
      </c>
      <c r="BH463">
        <v>2359</v>
      </c>
    </row>
    <row r="464" spans="1:60" x14ac:dyDescent="0.25">
      <c r="A464">
        <v>463</v>
      </c>
      <c r="F464">
        <v>181.89949000000001</v>
      </c>
      <c r="G464" s="5">
        <v>3</v>
      </c>
      <c r="H464">
        <v>181.86107200000001</v>
      </c>
      <c r="I464" s="4">
        <v>4</v>
      </c>
      <c r="P464">
        <v>2</v>
      </c>
      <c r="Q464" t="str">
        <f t="shared" si="8"/>
        <v>34</v>
      </c>
      <c r="R464">
        <v>3</v>
      </c>
      <c r="BG464">
        <v>3</v>
      </c>
      <c r="BH464">
        <v>2366</v>
      </c>
    </row>
    <row r="465" spans="1:60" x14ac:dyDescent="0.25">
      <c r="A465">
        <v>464</v>
      </c>
      <c r="P465">
        <v>0</v>
      </c>
      <c r="Q465" t="str">
        <f t="shared" si="8"/>
        <v/>
      </c>
      <c r="R465">
        <v>4</v>
      </c>
      <c r="BG465">
        <v>4</v>
      </c>
      <c r="BH465">
        <v>2367</v>
      </c>
    </row>
    <row r="466" spans="1:60" x14ac:dyDescent="0.25">
      <c r="A466">
        <v>465</v>
      </c>
      <c r="P466">
        <v>0</v>
      </c>
      <c r="Q466" t="str">
        <f t="shared" si="8"/>
        <v/>
      </c>
      <c r="R466">
        <v>2</v>
      </c>
      <c r="AB466" t="s">
        <v>285</v>
      </c>
      <c r="AC466" t="str">
        <f>CONCATENATE($R466,$R467,$R468,$R469)</f>
        <v>2134</v>
      </c>
      <c r="BG466">
        <v>2</v>
      </c>
      <c r="BH466">
        <v>2380</v>
      </c>
    </row>
    <row r="467" spans="1:60" x14ac:dyDescent="0.25">
      <c r="A467">
        <v>466</v>
      </c>
      <c r="P467">
        <v>0</v>
      </c>
      <c r="Q467" t="str">
        <f t="shared" si="8"/>
        <v/>
      </c>
      <c r="R467">
        <v>1</v>
      </c>
      <c r="BG467">
        <v>1</v>
      </c>
      <c r="BH467">
        <v>2381</v>
      </c>
    </row>
    <row r="468" spans="1:60" x14ac:dyDescent="0.25">
      <c r="A468">
        <v>467</v>
      </c>
      <c r="P468">
        <v>0</v>
      </c>
      <c r="Q468" t="str">
        <f t="shared" si="8"/>
        <v/>
      </c>
      <c r="R468">
        <v>3</v>
      </c>
      <c r="BG468">
        <v>3</v>
      </c>
      <c r="BH468">
        <v>2388</v>
      </c>
    </row>
    <row r="469" spans="1:60" x14ac:dyDescent="0.25">
      <c r="A469">
        <v>468</v>
      </c>
      <c r="P469">
        <v>0</v>
      </c>
      <c r="Q469" t="str">
        <f t="shared" si="8"/>
        <v/>
      </c>
      <c r="R469">
        <v>4</v>
      </c>
      <c r="BG469">
        <v>4</v>
      </c>
      <c r="BH469">
        <v>2388</v>
      </c>
    </row>
    <row r="470" spans="1:60" x14ac:dyDescent="0.25">
      <c r="A470">
        <v>469</v>
      </c>
      <c r="P470">
        <v>0</v>
      </c>
      <c r="Q470" t="str">
        <f t="shared" si="8"/>
        <v/>
      </c>
      <c r="R470">
        <v>2</v>
      </c>
      <c r="AB470" t="s">
        <v>285</v>
      </c>
      <c r="AC470" t="str">
        <f>CONCATENATE($R470,$R471,$R472,$R473)</f>
        <v>2134</v>
      </c>
      <c r="BG470">
        <v>2</v>
      </c>
      <c r="BH470">
        <v>2400</v>
      </c>
    </row>
    <row r="471" spans="1:60" x14ac:dyDescent="0.25">
      <c r="A471">
        <v>470</v>
      </c>
      <c r="P471">
        <v>0</v>
      </c>
      <c r="Q471" t="str">
        <f t="shared" si="8"/>
        <v/>
      </c>
      <c r="R471">
        <v>1</v>
      </c>
      <c r="BG471">
        <v>1</v>
      </c>
      <c r="BH471">
        <v>2402</v>
      </c>
    </row>
    <row r="472" spans="1:60" x14ac:dyDescent="0.25">
      <c r="A472">
        <v>471</v>
      </c>
      <c r="B472">
        <v>152.95546100000001</v>
      </c>
      <c r="C472" s="3">
        <v>1</v>
      </c>
      <c r="P472">
        <v>1</v>
      </c>
      <c r="Q472" t="str">
        <f t="shared" si="8"/>
        <v>1</v>
      </c>
      <c r="R472">
        <v>3</v>
      </c>
      <c r="BG472">
        <v>3</v>
      </c>
      <c r="BH472">
        <v>2408</v>
      </c>
    </row>
    <row r="473" spans="1:60" x14ac:dyDescent="0.25">
      <c r="A473">
        <v>472</v>
      </c>
      <c r="B473">
        <v>152.936226</v>
      </c>
      <c r="C473" s="3">
        <v>1</v>
      </c>
      <c r="P473">
        <v>1</v>
      </c>
      <c r="Q473" t="str">
        <f t="shared" si="8"/>
        <v>1</v>
      </c>
      <c r="R473">
        <v>4</v>
      </c>
      <c r="BG473">
        <v>4</v>
      </c>
      <c r="BH473">
        <v>2408</v>
      </c>
    </row>
    <row r="474" spans="1:60" x14ac:dyDescent="0.25">
      <c r="A474">
        <v>473</v>
      </c>
      <c r="B474">
        <v>152.936226</v>
      </c>
      <c r="C474" s="3">
        <v>1</v>
      </c>
      <c r="P474">
        <v>1</v>
      </c>
      <c r="Q474" t="str">
        <f t="shared" si="8"/>
        <v>1</v>
      </c>
      <c r="R474">
        <v>1</v>
      </c>
      <c r="AB474" t="s">
        <v>286</v>
      </c>
      <c r="AC474" t="str">
        <f>CONCATENATE($R474,$R475,$R476,$R477)</f>
        <v>1234</v>
      </c>
      <c r="BG474">
        <v>1</v>
      </c>
      <c r="BH474">
        <v>2420</v>
      </c>
    </row>
    <row r="475" spans="1:60" x14ac:dyDescent="0.25">
      <c r="A475">
        <v>474</v>
      </c>
      <c r="B475">
        <v>152.936226</v>
      </c>
      <c r="C475" s="3">
        <v>1</v>
      </c>
      <c r="D475">
        <v>150.750257</v>
      </c>
      <c r="E475" s="2">
        <v>2</v>
      </c>
      <c r="P475">
        <v>2</v>
      </c>
      <c r="Q475" t="str">
        <f t="shared" si="8"/>
        <v>12</v>
      </c>
      <c r="R475">
        <v>2</v>
      </c>
      <c r="BG475">
        <v>2</v>
      </c>
      <c r="BH475">
        <v>2420</v>
      </c>
    </row>
    <row r="476" spans="1:60" x14ac:dyDescent="0.25">
      <c r="A476">
        <v>475</v>
      </c>
      <c r="B476">
        <v>152.936226</v>
      </c>
      <c r="C476" s="3">
        <v>1</v>
      </c>
      <c r="D476">
        <v>150.750257</v>
      </c>
      <c r="E476" s="2">
        <v>2</v>
      </c>
      <c r="P476">
        <v>2</v>
      </c>
      <c r="Q476" t="str">
        <f t="shared" si="8"/>
        <v>12</v>
      </c>
      <c r="R476">
        <v>3</v>
      </c>
      <c r="BG476">
        <v>3</v>
      </c>
      <c r="BH476">
        <v>2429</v>
      </c>
    </row>
    <row r="477" spans="1:60" x14ac:dyDescent="0.25">
      <c r="A477">
        <v>476</v>
      </c>
      <c r="B477">
        <v>152.936226</v>
      </c>
      <c r="C477" s="3">
        <v>1</v>
      </c>
      <c r="D477">
        <v>150.750257</v>
      </c>
      <c r="E477" s="2">
        <v>2</v>
      </c>
      <c r="P477">
        <v>2</v>
      </c>
      <c r="Q477" t="str">
        <f t="shared" si="8"/>
        <v>12</v>
      </c>
      <c r="R477">
        <v>4</v>
      </c>
      <c r="BG477">
        <v>4</v>
      </c>
      <c r="BH477">
        <v>2429</v>
      </c>
    </row>
    <row r="478" spans="1:60" x14ac:dyDescent="0.25">
      <c r="A478">
        <v>477</v>
      </c>
      <c r="D478">
        <v>150.750257</v>
      </c>
      <c r="E478" s="2">
        <v>2</v>
      </c>
      <c r="P478">
        <v>1</v>
      </c>
      <c r="Q478" t="str">
        <f t="shared" si="8"/>
        <v>2</v>
      </c>
      <c r="R478">
        <v>1</v>
      </c>
      <c r="AB478" t="s">
        <v>286</v>
      </c>
      <c r="AC478" t="str">
        <f>CONCATENATE($R478,$R479,$R480,$R481)</f>
        <v>1234</v>
      </c>
      <c r="BG478">
        <v>1</v>
      </c>
      <c r="BH478">
        <v>2437</v>
      </c>
    </row>
    <row r="479" spans="1:60" x14ac:dyDescent="0.25">
      <c r="A479">
        <v>478</v>
      </c>
      <c r="D479">
        <v>150.750257</v>
      </c>
      <c r="E479" s="2">
        <v>2</v>
      </c>
      <c r="P479">
        <v>1</v>
      </c>
      <c r="Q479" t="str">
        <f t="shared" si="8"/>
        <v>2</v>
      </c>
      <c r="R479">
        <v>2</v>
      </c>
      <c r="BG479">
        <v>2</v>
      </c>
      <c r="BH479">
        <v>2439</v>
      </c>
    </row>
    <row r="480" spans="1:60" x14ac:dyDescent="0.25">
      <c r="A480">
        <v>479</v>
      </c>
      <c r="F480">
        <v>150.86489900000001</v>
      </c>
      <c r="G480" s="5">
        <v>3</v>
      </c>
      <c r="H480">
        <v>150.46933799999999</v>
      </c>
      <c r="I480" s="4">
        <v>4</v>
      </c>
      <c r="P480">
        <v>2</v>
      </c>
      <c r="Q480" t="str">
        <f t="shared" si="8"/>
        <v>34</v>
      </c>
      <c r="R480">
        <v>3</v>
      </c>
      <c r="BG480">
        <v>3</v>
      </c>
      <c r="BH480">
        <v>2446</v>
      </c>
    </row>
    <row r="481" spans="1:60" x14ac:dyDescent="0.25">
      <c r="A481">
        <v>480</v>
      </c>
      <c r="F481">
        <v>150.86489900000001</v>
      </c>
      <c r="G481" s="5">
        <v>3</v>
      </c>
      <c r="H481">
        <v>150.46933799999999</v>
      </c>
      <c r="I481" s="4">
        <v>4</v>
      </c>
      <c r="P481">
        <v>2</v>
      </c>
      <c r="Q481" t="str">
        <f t="shared" si="8"/>
        <v>34</v>
      </c>
      <c r="R481">
        <v>4</v>
      </c>
      <c r="BG481">
        <v>4</v>
      </c>
      <c r="BH481">
        <v>2447</v>
      </c>
    </row>
    <row r="482" spans="1:60" x14ac:dyDescent="0.25">
      <c r="A482">
        <v>481</v>
      </c>
      <c r="F482">
        <v>150.86489900000001</v>
      </c>
      <c r="G482" s="5">
        <v>3</v>
      </c>
      <c r="H482">
        <v>150.46933799999999</v>
      </c>
      <c r="I482" s="4">
        <v>4</v>
      </c>
      <c r="P482">
        <v>2</v>
      </c>
      <c r="Q482" t="str">
        <f t="shared" si="8"/>
        <v>34</v>
      </c>
      <c r="R482">
        <v>1</v>
      </c>
      <c r="AB482" t="s">
        <v>287</v>
      </c>
      <c r="AC482" t="str">
        <f>CONCATENATE($R482,$R483,$R484,$R485)</f>
        <v>1243</v>
      </c>
      <c r="BG482">
        <v>1</v>
      </c>
      <c r="BH482">
        <v>2459</v>
      </c>
    </row>
    <row r="483" spans="1:60" x14ac:dyDescent="0.25">
      <c r="A483">
        <v>482</v>
      </c>
      <c r="F483">
        <v>150.86489900000001</v>
      </c>
      <c r="G483" s="5">
        <v>3</v>
      </c>
      <c r="H483">
        <v>150.46933799999999</v>
      </c>
      <c r="I483" s="4">
        <v>4</v>
      </c>
      <c r="P483">
        <v>2</v>
      </c>
      <c r="Q483" t="str">
        <f t="shared" si="8"/>
        <v>34</v>
      </c>
      <c r="R483">
        <v>2</v>
      </c>
      <c r="BG483">
        <v>2</v>
      </c>
      <c r="BH483">
        <v>2461</v>
      </c>
    </row>
    <row r="484" spans="1:60" x14ac:dyDescent="0.25">
      <c r="A484">
        <v>483</v>
      </c>
      <c r="F484">
        <v>150.86489900000001</v>
      </c>
      <c r="G484" s="5">
        <v>3</v>
      </c>
      <c r="H484">
        <v>150.46933799999999</v>
      </c>
      <c r="I484" s="4">
        <v>4</v>
      </c>
      <c r="P484">
        <v>2</v>
      </c>
      <c r="Q484" t="str">
        <f t="shared" si="8"/>
        <v>34</v>
      </c>
      <c r="R484">
        <v>4</v>
      </c>
      <c r="BG484">
        <v>4</v>
      </c>
      <c r="BH484">
        <v>2468</v>
      </c>
    </row>
    <row r="485" spans="1:60" x14ac:dyDescent="0.25">
      <c r="A485">
        <v>484</v>
      </c>
      <c r="H485">
        <v>150.46933799999999</v>
      </c>
      <c r="I485" s="4">
        <v>4</v>
      </c>
      <c r="P485">
        <v>1</v>
      </c>
      <c r="Q485" t="str">
        <f t="shared" si="8"/>
        <v>4</v>
      </c>
      <c r="R485">
        <v>3</v>
      </c>
      <c r="BG485">
        <v>3</v>
      </c>
      <c r="BH485">
        <v>2469</v>
      </c>
    </row>
    <row r="486" spans="1:60" x14ac:dyDescent="0.25">
      <c r="A486">
        <v>485</v>
      </c>
      <c r="P486">
        <v>0</v>
      </c>
      <c r="Q486" t="str">
        <f t="shared" si="8"/>
        <v/>
      </c>
      <c r="R486">
        <v>1</v>
      </c>
      <c r="AB486" t="s">
        <v>287</v>
      </c>
      <c r="AC486" t="str">
        <f>CONCATENATE($R486,$R487,$R488,$R489)</f>
        <v>1243</v>
      </c>
      <c r="BG486">
        <v>1</v>
      </c>
      <c r="BH486">
        <v>2477</v>
      </c>
    </row>
    <row r="487" spans="1:60" x14ac:dyDescent="0.25">
      <c r="A487">
        <v>486</v>
      </c>
      <c r="P487">
        <v>0</v>
      </c>
      <c r="Q487" t="str">
        <f t="shared" si="8"/>
        <v/>
      </c>
      <c r="R487">
        <v>2</v>
      </c>
      <c r="BG487">
        <v>2</v>
      </c>
      <c r="BH487">
        <v>2482</v>
      </c>
    </row>
    <row r="488" spans="1:60" x14ac:dyDescent="0.25">
      <c r="A488">
        <v>487</v>
      </c>
      <c r="P488">
        <v>0</v>
      </c>
      <c r="Q488" t="str">
        <f t="shared" si="8"/>
        <v/>
      </c>
      <c r="R488">
        <v>4</v>
      </c>
      <c r="BG488">
        <v>4</v>
      </c>
      <c r="BH488">
        <v>2489</v>
      </c>
    </row>
    <row r="489" spans="1:60" x14ac:dyDescent="0.25">
      <c r="A489">
        <v>488</v>
      </c>
      <c r="P489">
        <v>0</v>
      </c>
      <c r="Q489" t="str">
        <f t="shared" si="8"/>
        <v/>
      </c>
      <c r="R489">
        <v>3</v>
      </c>
      <c r="BG489">
        <v>3</v>
      </c>
      <c r="BH489">
        <v>2490</v>
      </c>
    </row>
    <row r="490" spans="1:60" x14ac:dyDescent="0.25">
      <c r="A490">
        <v>489</v>
      </c>
      <c r="P490">
        <v>0</v>
      </c>
      <c r="Q490" t="str">
        <f t="shared" si="8"/>
        <v/>
      </c>
      <c r="R490" t="s">
        <v>22</v>
      </c>
      <c r="BG490" t="s">
        <v>22</v>
      </c>
      <c r="BH490">
        <v>2490</v>
      </c>
    </row>
    <row r="491" spans="1:60" x14ac:dyDescent="0.25">
      <c r="A491">
        <v>490</v>
      </c>
      <c r="P491">
        <v>0</v>
      </c>
      <c r="Q491" t="str">
        <f t="shared" si="8"/>
        <v/>
      </c>
      <c r="R491" t="s">
        <v>22</v>
      </c>
      <c r="BG491" t="s">
        <v>22</v>
      </c>
      <c r="BH491">
        <v>2492</v>
      </c>
    </row>
    <row r="492" spans="1:60" x14ac:dyDescent="0.25">
      <c r="A492">
        <v>491</v>
      </c>
      <c r="P492">
        <v>0</v>
      </c>
      <c r="Q492" t="str">
        <f t="shared" si="8"/>
        <v/>
      </c>
      <c r="R492">
        <v>1</v>
      </c>
      <c r="AB492" t="s">
        <v>283</v>
      </c>
      <c r="AC492" t="str">
        <f>CONCATENATE($R492,$R493,$R494,$R495)</f>
        <v>1432</v>
      </c>
      <c r="BG492">
        <v>1</v>
      </c>
      <c r="BH492">
        <v>2493</v>
      </c>
    </row>
    <row r="493" spans="1:60" x14ac:dyDescent="0.25">
      <c r="A493">
        <v>492</v>
      </c>
      <c r="P493">
        <v>0</v>
      </c>
      <c r="Q493" t="str">
        <f t="shared" si="8"/>
        <v/>
      </c>
      <c r="R493">
        <v>4</v>
      </c>
      <c r="BG493">
        <v>4</v>
      </c>
      <c r="BH493">
        <v>2493</v>
      </c>
    </row>
    <row r="494" spans="1:60" x14ac:dyDescent="0.25">
      <c r="A494">
        <v>493</v>
      </c>
      <c r="B494">
        <v>106.31038900000001</v>
      </c>
      <c r="C494" s="3">
        <v>1</v>
      </c>
      <c r="P494">
        <v>1</v>
      </c>
      <c r="Q494" t="str">
        <f t="shared" si="8"/>
        <v>1</v>
      </c>
      <c r="R494">
        <v>3</v>
      </c>
      <c r="BG494">
        <v>3</v>
      </c>
      <c r="BH494">
        <v>2506</v>
      </c>
    </row>
    <row r="495" spans="1:60" x14ac:dyDescent="0.25">
      <c r="A495">
        <v>494</v>
      </c>
      <c r="B495">
        <v>106.34845900000001</v>
      </c>
      <c r="C495" s="3">
        <v>1</v>
      </c>
      <c r="P495">
        <v>1</v>
      </c>
      <c r="Q495" t="str">
        <f t="shared" si="8"/>
        <v>1</v>
      </c>
      <c r="R495">
        <v>2</v>
      </c>
      <c r="BG495">
        <v>2</v>
      </c>
      <c r="BH495">
        <v>2510</v>
      </c>
    </row>
    <row r="496" spans="1:60" x14ac:dyDescent="0.25">
      <c r="A496">
        <v>495</v>
      </c>
      <c r="B496">
        <v>106.328669</v>
      </c>
      <c r="C496" s="3">
        <v>1</v>
      </c>
      <c r="D496">
        <v>103.444399</v>
      </c>
      <c r="E496" s="2">
        <v>2</v>
      </c>
      <c r="P496">
        <v>2</v>
      </c>
      <c r="Q496" t="str">
        <f t="shared" si="8"/>
        <v>12</v>
      </c>
      <c r="R496">
        <v>1</v>
      </c>
      <c r="AB496" t="s">
        <v>283</v>
      </c>
      <c r="AC496" t="str">
        <f>CONCATENATE($R496,$R497,$R498,$R499)</f>
        <v>1432</v>
      </c>
      <c r="BG496">
        <v>1</v>
      </c>
      <c r="BH496">
        <v>2520</v>
      </c>
    </row>
    <row r="497" spans="1:60" x14ac:dyDescent="0.25">
      <c r="A497">
        <v>496</v>
      </c>
      <c r="B497">
        <v>106.34049</v>
      </c>
      <c r="C497" s="3">
        <v>1</v>
      </c>
      <c r="D497">
        <v>103.425703</v>
      </c>
      <c r="E497" s="2">
        <v>2</v>
      </c>
      <c r="P497">
        <v>2</v>
      </c>
      <c r="Q497" t="str">
        <f t="shared" si="8"/>
        <v>12</v>
      </c>
      <c r="R497">
        <v>4</v>
      </c>
      <c r="BG497">
        <v>4</v>
      </c>
      <c r="BH497">
        <v>2524</v>
      </c>
    </row>
    <row r="498" spans="1:60" x14ac:dyDescent="0.25">
      <c r="A498">
        <v>497</v>
      </c>
      <c r="B498">
        <v>106.376062</v>
      </c>
      <c r="C498" s="3">
        <v>1</v>
      </c>
      <c r="D498">
        <v>103.418879</v>
      </c>
      <c r="E498" s="2">
        <v>2</v>
      </c>
      <c r="P498">
        <v>2</v>
      </c>
      <c r="Q498" t="str">
        <f t="shared" si="8"/>
        <v>12</v>
      </c>
      <c r="R498">
        <v>3</v>
      </c>
      <c r="BG498">
        <v>3</v>
      </c>
      <c r="BH498">
        <v>2528</v>
      </c>
    </row>
    <row r="499" spans="1:60" x14ac:dyDescent="0.25">
      <c r="A499">
        <v>498</v>
      </c>
      <c r="B499">
        <v>106.31038900000001</v>
      </c>
      <c r="C499" s="3">
        <v>1</v>
      </c>
      <c r="D499">
        <v>103.394194</v>
      </c>
      <c r="E499" s="2">
        <v>2</v>
      </c>
      <c r="P499">
        <v>2</v>
      </c>
      <c r="Q499" t="str">
        <f t="shared" si="8"/>
        <v>12</v>
      </c>
      <c r="R499">
        <v>2</v>
      </c>
      <c r="BG499">
        <v>2</v>
      </c>
      <c r="BH499">
        <v>2536</v>
      </c>
    </row>
    <row r="500" spans="1:60" x14ac:dyDescent="0.25">
      <c r="A500">
        <v>499</v>
      </c>
      <c r="D500">
        <v>103.444399</v>
      </c>
      <c r="E500" s="2">
        <v>2</v>
      </c>
      <c r="P500">
        <v>1</v>
      </c>
      <c r="Q500" t="str">
        <f t="shared" si="8"/>
        <v>2</v>
      </c>
      <c r="R500">
        <v>1</v>
      </c>
      <c r="AB500" t="s">
        <v>283</v>
      </c>
      <c r="AC500" t="str">
        <f>CONCATENATE($R500,$R501,$R502,$R503)</f>
        <v>1432</v>
      </c>
      <c r="BG500">
        <v>1</v>
      </c>
      <c r="BH500">
        <v>2543</v>
      </c>
    </row>
    <row r="501" spans="1:60" x14ac:dyDescent="0.25">
      <c r="A501">
        <v>500</v>
      </c>
      <c r="F501">
        <v>103.04316900000001</v>
      </c>
      <c r="G501" s="5">
        <v>3</v>
      </c>
      <c r="H501">
        <v>103.188787</v>
      </c>
      <c r="I501" s="4">
        <v>4</v>
      </c>
      <c r="P501">
        <v>2</v>
      </c>
      <c r="Q501" t="str">
        <f t="shared" si="8"/>
        <v>34</v>
      </c>
      <c r="R501">
        <v>4</v>
      </c>
      <c r="BG501">
        <v>4</v>
      </c>
      <c r="BH501">
        <v>2549</v>
      </c>
    </row>
    <row r="502" spans="1:60" x14ac:dyDescent="0.25">
      <c r="A502">
        <v>501</v>
      </c>
      <c r="F502">
        <v>102.82448400000001</v>
      </c>
      <c r="G502" s="5">
        <v>3</v>
      </c>
      <c r="H502">
        <v>103.181185</v>
      </c>
      <c r="I502" s="4">
        <v>4</v>
      </c>
      <c r="P502">
        <v>2</v>
      </c>
      <c r="Q502" t="str">
        <f t="shared" si="8"/>
        <v>34</v>
      </c>
      <c r="R502">
        <v>3</v>
      </c>
      <c r="BG502">
        <v>3</v>
      </c>
      <c r="BH502">
        <v>2551</v>
      </c>
    </row>
    <row r="503" spans="1:60" x14ac:dyDescent="0.25">
      <c r="A503">
        <v>502</v>
      </c>
      <c r="F503">
        <v>102.896303</v>
      </c>
      <c r="G503" s="5">
        <v>3</v>
      </c>
      <c r="H503">
        <v>103.21279700000001</v>
      </c>
      <c r="I503" s="4">
        <v>4</v>
      </c>
      <c r="P503">
        <v>2</v>
      </c>
      <c r="Q503" t="str">
        <f t="shared" si="8"/>
        <v>34</v>
      </c>
      <c r="R503">
        <v>2</v>
      </c>
      <c r="BG503">
        <v>2</v>
      </c>
      <c r="BH503">
        <v>2562</v>
      </c>
    </row>
    <row r="504" spans="1:60" x14ac:dyDescent="0.25">
      <c r="A504">
        <v>503</v>
      </c>
      <c r="F504">
        <v>102.986818</v>
      </c>
      <c r="G504" s="5">
        <v>3</v>
      </c>
      <c r="H504">
        <v>103.28378500000001</v>
      </c>
      <c r="I504" s="4">
        <v>4</v>
      </c>
      <c r="P504">
        <v>2</v>
      </c>
      <c r="Q504" t="str">
        <f t="shared" si="8"/>
        <v>34</v>
      </c>
      <c r="R504">
        <v>1</v>
      </c>
      <c r="AB504" t="s">
        <v>283</v>
      </c>
      <c r="AC504" t="str">
        <f>CONCATENATE($R504,$R505,$R506,$R507)</f>
        <v>1432</v>
      </c>
      <c r="BG504">
        <v>1</v>
      </c>
      <c r="BH504">
        <v>2567</v>
      </c>
    </row>
    <row r="505" spans="1:60" x14ac:dyDescent="0.25">
      <c r="A505">
        <v>504</v>
      </c>
      <c r="F505">
        <v>102.95577800000001</v>
      </c>
      <c r="G505" s="5">
        <v>3</v>
      </c>
      <c r="H505">
        <v>103.232382</v>
      </c>
      <c r="I505" s="4">
        <v>4</v>
      </c>
      <c r="P505">
        <v>2</v>
      </c>
      <c r="Q505" t="str">
        <f t="shared" si="8"/>
        <v>34</v>
      </c>
      <c r="R505">
        <v>4</v>
      </c>
      <c r="BG505">
        <v>4</v>
      </c>
      <c r="BH505">
        <v>2573</v>
      </c>
    </row>
    <row r="506" spans="1:60" x14ac:dyDescent="0.25">
      <c r="A506">
        <v>505</v>
      </c>
      <c r="F506">
        <v>103.04316900000001</v>
      </c>
      <c r="G506" s="5">
        <v>3</v>
      </c>
      <c r="H506">
        <v>103.188787</v>
      </c>
      <c r="I506" s="4">
        <v>4</v>
      </c>
      <c r="P506">
        <v>2</v>
      </c>
      <c r="Q506" t="str">
        <f t="shared" si="8"/>
        <v>34</v>
      </c>
      <c r="R506">
        <v>3</v>
      </c>
      <c r="BG506">
        <v>3</v>
      </c>
      <c r="BH506">
        <v>2575</v>
      </c>
    </row>
    <row r="507" spans="1:60" x14ac:dyDescent="0.25">
      <c r="A507">
        <v>506</v>
      </c>
      <c r="P507">
        <v>0</v>
      </c>
      <c r="Q507" t="str">
        <f t="shared" si="8"/>
        <v/>
      </c>
      <c r="R507">
        <v>2</v>
      </c>
      <c r="BG507">
        <v>2</v>
      </c>
      <c r="BH507">
        <v>2586</v>
      </c>
    </row>
    <row r="508" spans="1:60" x14ac:dyDescent="0.25">
      <c r="A508">
        <v>507</v>
      </c>
      <c r="P508">
        <v>0</v>
      </c>
      <c r="Q508" t="str">
        <f t="shared" si="8"/>
        <v/>
      </c>
      <c r="R508">
        <v>1</v>
      </c>
      <c r="AB508" t="s">
        <v>283</v>
      </c>
      <c r="AC508" t="str">
        <f>CONCATENATE($R508,$R509,$R510,$R511)</f>
        <v>1432</v>
      </c>
      <c r="BG508">
        <v>1</v>
      </c>
      <c r="BH508">
        <v>2591</v>
      </c>
    </row>
    <row r="509" spans="1:60" x14ac:dyDescent="0.25">
      <c r="A509">
        <v>508</v>
      </c>
      <c r="P509">
        <v>0</v>
      </c>
      <c r="Q509" t="str">
        <f t="shared" si="8"/>
        <v/>
      </c>
      <c r="R509">
        <v>4</v>
      </c>
      <c r="BG509">
        <v>4</v>
      </c>
      <c r="BH509">
        <v>2598</v>
      </c>
    </row>
    <row r="510" spans="1:60" x14ac:dyDescent="0.25">
      <c r="A510">
        <v>509</v>
      </c>
      <c r="P510">
        <v>0</v>
      </c>
      <c r="Q510" t="str">
        <f t="shared" si="8"/>
        <v/>
      </c>
      <c r="R510">
        <v>3</v>
      </c>
      <c r="BG510">
        <v>3</v>
      </c>
      <c r="BH510">
        <v>2599</v>
      </c>
    </row>
    <row r="511" spans="1:60" x14ac:dyDescent="0.25">
      <c r="A511">
        <v>510</v>
      </c>
      <c r="P511">
        <v>0</v>
      </c>
      <c r="Q511" t="str">
        <f t="shared" si="8"/>
        <v/>
      </c>
      <c r="R511">
        <v>2</v>
      </c>
      <c r="BG511">
        <v>2</v>
      </c>
      <c r="BH511">
        <v>2611</v>
      </c>
    </row>
    <row r="512" spans="1:60" x14ac:dyDescent="0.25">
      <c r="A512">
        <v>511</v>
      </c>
      <c r="P512">
        <v>0</v>
      </c>
      <c r="Q512" t="str">
        <f t="shared" si="8"/>
        <v/>
      </c>
      <c r="R512">
        <v>1</v>
      </c>
      <c r="AB512" t="s">
        <v>283</v>
      </c>
      <c r="AC512" t="str">
        <f>CONCATENATE($R512,$R513,$R514,$R515)</f>
        <v>1432</v>
      </c>
      <c r="BG512">
        <v>1</v>
      </c>
      <c r="BH512">
        <v>2615</v>
      </c>
    </row>
    <row r="513" spans="1:60" x14ac:dyDescent="0.25">
      <c r="A513">
        <v>512</v>
      </c>
      <c r="B513">
        <v>74.82954500000001</v>
      </c>
      <c r="C513" s="3">
        <v>1</v>
      </c>
      <c r="P513">
        <v>1</v>
      </c>
      <c r="Q513" t="str">
        <f t="shared" si="8"/>
        <v>1</v>
      </c>
      <c r="R513">
        <v>4</v>
      </c>
      <c r="BG513">
        <v>4</v>
      </c>
      <c r="BH513">
        <v>2622</v>
      </c>
    </row>
    <row r="514" spans="1:60" x14ac:dyDescent="0.25">
      <c r="A514">
        <v>513</v>
      </c>
      <c r="B514">
        <v>74.764393000000013</v>
      </c>
      <c r="C514" s="3">
        <v>1</v>
      </c>
      <c r="D514">
        <v>72.91959700000001</v>
      </c>
      <c r="E514" s="2">
        <v>2</v>
      </c>
      <c r="P514">
        <v>2</v>
      </c>
      <c r="Q514" t="str">
        <f t="shared" ref="Q514:Q577" si="9">CONCATENATE(C514,E514,G514,I514)</f>
        <v>12</v>
      </c>
      <c r="R514">
        <v>3</v>
      </c>
      <c r="BG514">
        <v>3</v>
      </c>
      <c r="BH514">
        <v>2623</v>
      </c>
    </row>
    <row r="515" spans="1:60" x14ac:dyDescent="0.25">
      <c r="A515">
        <v>514</v>
      </c>
      <c r="B515">
        <v>74.807411999999999</v>
      </c>
      <c r="C515" s="3">
        <v>1</v>
      </c>
      <c r="D515">
        <v>72.834081000000012</v>
      </c>
      <c r="E515" s="2">
        <v>2</v>
      </c>
      <c r="P515">
        <v>2</v>
      </c>
      <c r="Q515" t="str">
        <f t="shared" si="9"/>
        <v>12</v>
      </c>
      <c r="R515">
        <v>2</v>
      </c>
      <c r="BG515">
        <v>2</v>
      </c>
      <c r="BH515">
        <v>2635</v>
      </c>
    </row>
    <row r="516" spans="1:60" x14ac:dyDescent="0.25">
      <c r="A516">
        <v>515</v>
      </c>
      <c r="B516">
        <v>74.859961000000013</v>
      </c>
      <c r="C516" s="3">
        <v>1</v>
      </c>
      <c r="D516">
        <v>72.875433000000001</v>
      </c>
      <c r="E516" s="2">
        <v>2</v>
      </c>
      <c r="P516">
        <v>2</v>
      </c>
      <c r="Q516" t="str">
        <f t="shared" si="9"/>
        <v>12</v>
      </c>
      <c r="R516">
        <v>1</v>
      </c>
      <c r="AB516" t="s">
        <v>285</v>
      </c>
      <c r="AC516" t="str">
        <f>CONCATENATE($R516,$R517,$R518,$R519)</f>
        <v>1342</v>
      </c>
      <c r="BG516">
        <v>1</v>
      </c>
      <c r="BH516">
        <v>2639</v>
      </c>
    </row>
    <row r="517" spans="1:60" x14ac:dyDescent="0.25">
      <c r="A517">
        <v>516</v>
      </c>
      <c r="B517">
        <v>74.845951000000014</v>
      </c>
      <c r="C517" s="3">
        <v>1</v>
      </c>
      <c r="D517">
        <v>72.895119000000008</v>
      </c>
      <c r="E517" s="2">
        <v>2</v>
      </c>
      <c r="P517">
        <v>2</v>
      </c>
      <c r="Q517" t="str">
        <f t="shared" si="9"/>
        <v>12</v>
      </c>
      <c r="R517">
        <v>3</v>
      </c>
      <c r="BG517">
        <v>3</v>
      </c>
      <c r="BH517">
        <v>2647</v>
      </c>
    </row>
    <row r="518" spans="1:60" x14ac:dyDescent="0.25">
      <c r="A518">
        <v>517</v>
      </c>
      <c r="B518">
        <v>74.82954500000001</v>
      </c>
      <c r="C518" s="3">
        <v>1</v>
      </c>
      <c r="D518">
        <v>72.88788000000001</v>
      </c>
      <c r="E518" s="2">
        <v>2</v>
      </c>
      <c r="P518">
        <v>2</v>
      </c>
      <c r="Q518" t="str">
        <f t="shared" si="9"/>
        <v>12</v>
      </c>
      <c r="R518">
        <v>4</v>
      </c>
      <c r="BG518">
        <v>4</v>
      </c>
      <c r="BH518">
        <v>2647</v>
      </c>
    </row>
    <row r="519" spans="1:60" x14ac:dyDescent="0.25">
      <c r="A519">
        <v>518</v>
      </c>
      <c r="D519">
        <v>72.819447000000011</v>
      </c>
      <c r="E519" s="2">
        <v>2</v>
      </c>
      <c r="P519">
        <v>1</v>
      </c>
      <c r="Q519" t="str">
        <f t="shared" si="9"/>
        <v>2</v>
      </c>
      <c r="R519">
        <v>2</v>
      </c>
      <c r="BG519">
        <v>2</v>
      </c>
      <c r="BH519">
        <v>2658</v>
      </c>
    </row>
    <row r="520" spans="1:60" x14ac:dyDescent="0.25">
      <c r="A520">
        <v>519</v>
      </c>
      <c r="D520">
        <v>72.91959700000001</v>
      </c>
      <c r="E520" s="2">
        <v>2</v>
      </c>
      <c r="P520">
        <v>1</v>
      </c>
      <c r="Q520" t="str">
        <f t="shared" si="9"/>
        <v>2</v>
      </c>
      <c r="R520">
        <v>1</v>
      </c>
      <c r="AB520" t="s">
        <v>285</v>
      </c>
      <c r="AC520" t="str">
        <f>CONCATENATE($R520,$R521,$R522,$R523)</f>
        <v>1342</v>
      </c>
      <c r="BG520">
        <v>1</v>
      </c>
      <c r="BH520">
        <v>2660</v>
      </c>
    </row>
    <row r="521" spans="1:60" x14ac:dyDescent="0.25">
      <c r="A521">
        <v>520</v>
      </c>
      <c r="P521">
        <v>0</v>
      </c>
      <c r="Q521" t="str">
        <f t="shared" si="9"/>
        <v/>
      </c>
      <c r="R521">
        <v>3</v>
      </c>
      <c r="BG521">
        <v>3</v>
      </c>
      <c r="BH521">
        <v>2669</v>
      </c>
    </row>
    <row r="522" spans="1:60" x14ac:dyDescent="0.25">
      <c r="A522">
        <v>521</v>
      </c>
      <c r="F522">
        <v>70.986265000000003</v>
      </c>
      <c r="G522" s="5">
        <v>3</v>
      </c>
      <c r="H522">
        <v>71.384316000000013</v>
      </c>
      <c r="I522" s="4">
        <v>4</v>
      </c>
      <c r="P522">
        <v>2</v>
      </c>
      <c r="Q522" t="str">
        <f t="shared" si="9"/>
        <v>34</v>
      </c>
      <c r="R522">
        <v>4</v>
      </c>
      <c r="BG522">
        <v>4</v>
      </c>
      <c r="BH522">
        <v>2670</v>
      </c>
    </row>
    <row r="523" spans="1:60" x14ac:dyDescent="0.25">
      <c r="A523">
        <v>522</v>
      </c>
      <c r="F523">
        <v>70.986265000000003</v>
      </c>
      <c r="G523" s="5">
        <v>3</v>
      </c>
      <c r="H523">
        <v>71.384316000000013</v>
      </c>
      <c r="I523" s="4">
        <v>4</v>
      </c>
      <c r="P523">
        <v>2</v>
      </c>
      <c r="Q523" t="str">
        <f t="shared" si="9"/>
        <v>34</v>
      </c>
      <c r="R523">
        <v>2</v>
      </c>
      <c r="BG523">
        <v>2</v>
      </c>
      <c r="BH523">
        <v>2680</v>
      </c>
    </row>
    <row r="524" spans="1:60" x14ac:dyDescent="0.25">
      <c r="A524">
        <v>523</v>
      </c>
      <c r="F524">
        <v>70.986265000000003</v>
      </c>
      <c r="G524" s="5">
        <v>3</v>
      </c>
      <c r="H524">
        <v>71.384316000000013</v>
      </c>
      <c r="I524" s="4">
        <v>4</v>
      </c>
      <c r="P524">
        <v>2</v>
      </c>
      <c r="Q524" t="str">
        <f t="shared" si="9"/>
        <v>34</v>
      </c>
      <c r="R524">
        <v>1</v>
      </c>
      <c r="BG524">
        <v>1</v>
      </c>
      <c r="BH524">
        <v>2684</v>
      </c>
    </row>
    <row r="525" spans="1:60" x14ac:dyDescent="0.25">
      <c r="A525">
        <v>524</v>
      </c>
      <c r="F525">
        <v>70.986265000000003</v>
      </c>
      <c r="G525" s="5">
        <v>3</v>
      </c>
      <c r="H525">
        <v>71.384316000000013</v>
      </c>
      <c r="I525" s="4">
        <v>4</v>
      </c>
      <c r="P525">
        <v>2</v>
      </c>
      <c r="Q525" t="str">
        <f t="shared" si="9"/>
        <v>34</v>
      </c>
      <c r="R525">
        <v>3</v>
      </c>
      <c r="BG525">
        <v>3</v>
      </c>
      <c r="BH525">
        <v>2693</v>
      </c>
    </row>
    <row r="526" spans="1:60" x14ac:dyDescent="0.25">
      <c r="A526">
        <v>525</v>
      </c>
      <c r="F526">
        <v>70.986265000000003</v>
      </c>
      <c r="G526" s="5">
        <v>3</v>
      </c>
      <c r="H526">
        <v>71.384316000000013</v>
      </c>
      <c r="I526" s="4">
        <v>4</v>
      </c>
      <c r="P526">
        <v>2</v>
      </c>
      <c r="Q526" t="str">
        <f t="shared" si="9"/>
        <v>34</v>
      </c>
      <c r="R526">
        <v>4</v>
      </c>
      <c r="BG526">
        <v>4</v>
      </c>
      <c r="BH526">
        <v>2693</v>
      </c>
    </row>
    <row r="527" spans="1:60" x14ac:dyDescent="0.25">
      <c r="A527">
        <v>526</v>
      </c>
      <c r="F527">
        <v>70.986265000000003</v>
      </c>
      <c r="G527" s="5">
        <v>3</v>
      </c>
      <c r="H527">
        <v>71.384316000000013</v>
      </c>
      <c r="I527" s="4">
        <v>4</v>
      </c>
      <c r="P527">
        <v>2</v>
      </c>
      <c r="Q527" t="str">
        <f t="shared" si="9"/>
        <v>34</v>
      </c>
      <c r="R527" t="s">
        <v>22</v>
      </c>
      <c r="BG527" t="s">
        <v>22</v>
      </c>
      <c r="BH527">
        <v>2694</v>
      </c>
    </row>
    <row r="528" spans="1:60" x14ac:dyDescent="0.25">
      <c r="A528">
        <v>527</v>
      </c>
      <c r="P528">
        <v>0</v>
      </c>
      <c r="Q528" t="str">
        <f t="shared" si="9"/>
        <v/>
      </c>
    </row>
    <row r="529" spans="1:17" x14ac:dyDescent="0.25">
      <c r="A529">
        <v>528</v>
      </c>
      <c r="P529">
        <v>0</v>
      </c>
      <c r="Q529" t="str">
        <f t="shared" si="9"/>
        <v/>
      </c>
    </row>
    <row r="530" spans="1:17" x14ac:dyDescent="0.25">
      <c r="A530">
        <v>529</v>
      </c>
      <c r="P530">
        <v>0</v>
      </c>
      <c r="Q530" t="str">
        <f t="shared" si="9"/>
        <v/>
      </c>
    </row>
    <row r="531" spans="1:17" x14ac:dyDescent="0.25">
      <c r="A531">
        <v>530</v>
      </c>
      <c r="P531">
        <v>0</v>
      </c>
      <c r="Q531" t="str">
        <f t="shared" si="9"/>
        <v/>
      </c>
    </row>
    <row r="532" spans="1:17" x14ac:dyDescent="0.25">
      <c r="A532">
        <v>531</v>
      </c>
      <c r="P532">
        <v>0</v>
      </c>
      <c r="Q532" t="str">
        <f t="shared" si="9"/>
        <v/>
      </c>
    </row>
    <row r="533" spans="1:17" x14ac:dyDescent="0.25">
      <c r="A533">
        <v>532</v>
      </c>
      <c r="B533">
        <v>44.699367000000009</v>
      </c>
      <c r="C533" s="3">
        <v>1</v>
      </c>
      <c r="P533">
        <v>1</v>
      </c>
      <c r="Q533" t="str">
        <f t="shared" si="9"/>
        <v>1</v>
      </c>
    </row>
    <row r="534" spans="1:17" x14ac:dyDescent="0.25">
      <c r="A534">
        <v>533</v>
      </c>
      <c r="B534">
        <v>44.689789000000012</v>
      </c>
      <c r="C534" s="3">
        <v>1</v>
      </c>
      <c r="P534">
        <v>1</v>
      </c>
      <c r="Q534" t="str">
        <f t="shared" si="9"/>
        <v>1</v>
      </c>
    </row>
    <row r="535" spans="1:17" x14ac:dyDescent="0.25">
      <c r="A535">
        <v>534</v>
      </c>
      <c r="B535">
        <v>44.683945000000008</v>
      </c>
      <c r="C535" s="3">
        <v>1</v>
      </c>
      <c r="D535">
        <v>40.467552000000012</v>
      </c>
      <c r="E535" s="2">
        <v>2</v>
      </c>
      <c r="P535">
        <v>2</v>
      </c>
      <c r="Q535" t="str">
        <f t="shared" si="9"/>
        <v>12</v>
      </c>
    </row>
    <row r="536" spans="1:17" x14ac:dyDescent="0.25">
      <c r="A536">
        <v>535</v>
      </c>
      <c r="B536">
        <v>44.686474000000011</v>
      </c>
      <c r="C536" s="3">
        <v>1</v>
      </c>
      <c r="D536">
        <v>40.450077000000014</v>
      </c>
      <c r="E536" s="2">
        <v>2</v>
      </c>
      <c r="P536">
        <v>2</v>
      </c>
      <c r="Q536" t="str">
        <f t="shared" si="9"/>
        <v>12</v>
      </c>
    </row>
    <row r="537" spans="1:17" x14ac:dyDescent="0.25">
      <c r="A537">
        <v>536</v>
      </c>
      <c r="B537">
        <v>44.638161000000011</v>
      </c>
      <c r="C537" s="3">
        <v>1</v>
      </c>
      <c r="D537">
        <v>40.456711000000013</v>
      </c>
      <c r="E537" s="2">
        <v>2</v>
      </c>
      <c r="P537">
        <v>2</v>
      </c>
      <c r="Q537" t="str">
        <f t="shared" si="9"/>
        <v>12</v>
      </c>
    </row>
    <row r="538" spans="1:17" x14ac:dyDescent="0.25">
      <c r="A538">
        <v>537</v>
      </c>
      <c r="B538">
        <v>44.699367000000009</v>
      </c>
      <c r="C538" s="3">
        <v>1</v>
      </c>
      <c r="D538">
        <v>40.47323200000001</v>
      </c>
      <c r="E538" s="2">
        <v>2</v>
      </c>
      <c r="P538">
        <v>2</v>
      </c>
      <c r="Q538" t="str">
        <f t="shared" si="9"/>
        <v>12</v>
      </c>
    </row>
    <row r="539" spans="1:17" x14ac:dyDescent="0.25">
      <c r="A539">
        <v>538</v>
      </c>
      <c r="D539">
        <v>40.432499000000014</v>
      </c>
      <c r="E539" s="2">
        <v>2</v>
      </c>
      <c r="P539">
        <v>1</v>
      </c>
      <c r="Q539" t="str">
        <f t="shared" si="9"/>
        <v>2</v>
      </c>
    </row>
    <row r="540" spans="1:17" x14ac:dyDescent="0.25">
      <c r="A540">
        <v>539</v>
      </c>
      <c r="D540">
        <v>40.41344800000001</v>
      </c>
      <c r="E540" s="2">
        <v>2</v>
      </c>
      <c r="P540">
        <v>1</v>
      </c>
      <c r="Q540" t="str">
        <f t="shared" si="9"/>
        <v>2</v>
      </c>
    </row>
    <row r="541" spans="1:17" x14ac:dyDescent="0.25">
      <c r="A541">
        <v>540</v>
      </c>
      <c r="D541">
        <v>40.467552000000012</v>
      </c>
      <c r="E541" s="2">
        <v>2</v>
      </c>
      <c r="P541">
        <v>1</v>
      </c>
      <c r="Q541" t="str">
        <f t="shared" si="9"/>
        <v>2</v>
      </c>
    </row>
    <row r="542" spans="1:17" x14ac:dyDescent="0.25">
      <c r="A542">
        <v>541</v>
      </c>
      <c r="P542">
        <v>0</v>
      </c>
      <c r="Q542" t="str">
        <f t="shared" si="9"/>
        <v/>
      </c>
    </row>
    <row r="543" spans="1:17" x14ac:dyDescent="0.25">
      <c r="A543">
        <v>542</v>
      </c>
      <c r="P543">
        <v>0</v>
      </c>
      <c r="Q543" t="str">
        <f t="shared" si="9"/>
        <v/>
      </c>
    </row>
    <row r="544" spans="1:17" x14ac:dyDescent="0.25">
      <c r="A544">
        <v>543</v>
      </c>
      <c r="F544">
        <v>37.982265000000012</v>
      </c>
      <c r="G544" s="5">
        <v>3</v>
      </c>
      <c r="H544">
        <v>38.237411000000009</v>
      </c>
      <c r="I544" s="4">
        <v>4</v>
      </c>
      <c r="P544">
        <v>2</v>
      </c>
      <c r="Q544" t="str">
        <f t="shared" si="9"/>
        <v>34</v>
      </c>
    </row>
    <row r="545" spans="1:17" x14ac:dyDescent="0.25">
      <c r="A545">
        <v>544</v>
      </c>
      <c r="F545">
        <v>37.94058600000001</v>
      </c>
      <c r="G545" s="5">
        <v>3</v>
      </c>
      <c r="H545">
        <v>38.154205000000012</v>
      </c>
      <c r="I545" s="4">
        <v>4</v>
      </c>
      <c r="P545">
        <v>2</v>
      </c>
      <c r="Q545" t="str">
        <f t="shared" si="9"/>
        <v>34</v>
      </c>
    </row>
    <row r="546" spans="1:17" x14ac:dyDescent="0.25">
      <c r="A546">
        <v>545</v>
      </c>
      <c r="F546">
        <v>37.933163000000015</v>
      </c>
      <c r="G546" s="5">
        <v>3</v>
      </c>
      <c r="H546">
        <v>38.187675000000013</v>
      </c>
      <c r="I546" s="4">
        <v>4</v>
      </c>
      <c r="P546">
        <v>2</v>
      </c>
      <c r="Q546" t="str">
        <f t="shared" si="9"/>
        <v>34</v>
      </c>
    </row>
    <row r="547" spans="1:17" x14ac:dyDescent="0.25">
      <c r="A547">
        <v>546</v>
      </c>
      <c r="F547">
        <v>37.87937500000001</v>
      </c>
      <c r="G547" s="5">
        <v>3</v>
      </c>
      <c r="H547">
        <v>38.210411000000015</v>
      </c>
      <c r="I547" s="4">
        <v>4</v>
      </c>
      <c r="P547">
        <v>2</v>
      </c>
      <c r="Q547" t="str">
        <f t="shared" si="9"/>
        <v>34</v>
      </c>
    </row>
    <row r="548" spans="1:17" x14ac:dyDescent="0.25">
      <c r="A548">
        <v>547</v>
      </c>
      <c r="F548">
        <v>37.875484000000014</v>
      </c>
      <c r="G548" s="5">
        <v>3</v>
      </c>
      <c r="H548">
        <v>38.193306000000014</v>
      </c>
      <c r="I548" s="4">
        <v>4</v>
      </c>
      <c r="P548">
        <v>2</v>
      </c>
      <c r="Q548" t="str">
        <f t="shared" si="9"/>
        <v>34</v>
      </c>
    </row>
    <row r="549" spans="1:17" x14ac:dyDescent="0.25">
      <c r="A549">
        <v>548</v>
      </c>
      <c r="F549">
        <v>37.982265000000012</v>
      </c>
      <c r="G549" s="5">
        <v>3</v>
      </c>
      <c r="H549">
        <v>38.151150000000008</v>
      </c>
      <c r="I549" s="4">
        <v>4</v>
      </c>
      <c r="P549">
        <v>2</v>
      </c>
      <c r="Q549" t="str">
        <f t="shared" si="9"/>
        <v>34</v>
      </c>
    </row>
    <row r="550" spans="1:17" x14ac:dyDescent="0.25">
      <c r="A550">
        <v>549</v>
      </c>
      <c r="F550">
        <v>37.982265000000012</v>
      </c>
      <c r="G550" s="5">
        <v>3</v>
      </c>
      <c r="H550">
        <v>38.237411000000009</v>
      </c>
      <c r="I550" s="4">
        <v>4</v>
      </c>
      <c r="P550">
        <v>2</v>
      </c>
      <c r="Q550" t="str">
        <f t="shared" si="9"/>
        <v>34</v>
      </c>
    </row>
    <row r="551" spans="1:17" x14ac:dyDescent="0.25">
      <c r="A551">
        <v>550</v>
      </c>
      <c r="B551">
        <v>20.19304300000001</v>
      </c>
      <c r="C551" s="3">
        <v>1</v>
      </c>
      <c r="P551">
        <v>1</v>
      </c>
      <c r="Q551" t="str">
        <f t="shared" si="9"/>
        <v>1</v>
      </c>
    </row>
    <row r="552" spans="1:17" x14ac:dyDescent="0.25">
      <c r="A552">
        <v>551</v>
      </c>
      <c r="B552">
        <v>20.162043000000011</v>
      </c>
      <c r="C552" s="3">
        <v>1</v>
      </c>
      <c r="P552">
        <v>1</v>
      </c>
      <c r="Q552" t="str">
        <f t="shared" si="9"/>
        <v>1</v>
      </c>
    </row>
    <row r="553" spans="1:17" x14ac:dyDescent="0.25">
      <c r="A553">
        <v>552</v>
      </c>
      <c r="B553">
        <v>20.141414000000012</v>
      </c>
      <c r="C553" s="3">
        <v>1</v>
      </c>
      <c r="P553">
        <v>1</v>
      </c>
      <c r="Q553" t="str">
        <f t="shared" si="9"/>
        <v>1</v>
      </c>
    </row>
    <row r="554" spans="1:17" x14ac:dyDescent="0.25">
      <c r="A554">
        <v>553</v>
      </c>
      <c r="B554">
        <v>20.176832000000012</v>
      </c>
      <c r="C554" s="3">
        <v>1</v>
      </c>
      <c r="P554">
        <v>1</v>
      </c>
      <c r="Q554" t="str">
        <f t="shared" si="9"/>
        <v>1</v>
      </c>
    </row>
    <row r="555" spans="1:17" x14ac:dyDescent="0.25">
      <c r="A555">
        <v>554</v>
      </c>
      <c r="B555">
        <v>20.147044000000008</v>
      </c>
      <c r="C555" s="3">
        <v>1</v>
      </c>
      <c r="D555">
        <v>16.58034700000001</v>
      </c>
      <c r="E555" s="2">
        <v>2</v>
      </c>
      <c r="P555">
        <v>2</v>
      </c>
      <c r="Q555" t="str">
        <f t="shared" si="9"/>
        <v>12</v>
      </c>
    </row>
    <row r="556" spans="1:17" x14ac:dyDescent="0.25">
      <c r="A556">
        <v>555</v>
      </c>
      <c r="B556">
        <v>20.199936000000008</v>
      </c>
      <c r="C556" s="3">
        <v>1</v>
      </c>
      <c r="D556">
        <v>16.58034700000001</v>
      </c>
      <c r="E556" s="2">
        <v>2</v>
      </c>
      <c r="P556">
        <v>2</v>
      </c>
      <c r="Q556" t="str">
        <f t="shared" si="9"/>
        <v>12</v>
      </c>
    </row>
    <row r="557" spans="1:17" x14ac:dyDescent="0.25">
      <c r="A557">
        <v>556</v>
      </c>
      <c r="B557">
        <v>20.126941000000009</v>
      </c>
      <c r="C557" s="3">
        <v>1</v>
      </c>
      <c r="D557">
        <v>16.58034700000001</v>
      </c>
      <c r="E557" s="2">
        <v>2</v>
      </c>
      <c r="P557">
        <v>2</v>
      </c>
      <c r="Q557" t="str">
        <f t="shared" si="9"/>
        <v>12</v>
      </c>
    </row>
    <row r="558" spans="1:17" x14ac:dyDescent="0.25">
      <c r="A558">
        <v>557</v>
      </c>
      <c r="B558">
        <v>20.19304300000001</v>
      </c>
      <c r="C558" s="3">
        <v>1</v>
      </c>
      <c r="D558">
        <v>16.58034700000001</v>
      </c>
      <c r="E558" s="2">
        <v>2</v>
      </c>
      <c r="P558">
        <v>2</v>
      </c>
      <c r="Q558" t="str">
        <f t="shared" si="9"/>
        <v>12</v>
      </c>
    </row>
    <row r="559" spans="1:17" x14ac:dyDescent="0.25">
      <c r="A559">
        <v>558</v>
      </c>
      <c r="B559">
        <v>20.19304300000001</v>
      </c>
      <c r="C559" s="3">
        <v>1</v>
      </c>
      <c r="D559">
        <v>16.58034700000001</v>
      </c>
      <c r="E559" s="2">
        <v>2</v>
      </c>
      <c r="P559">
        <v>2</v>
      </c>
      <c r="Q559" t="str">
        <f t="shared" si="9"/>
        <v>12</v>
      </c>
    </row>
    <row r="560" spans="1:17" x14ac:dyDescent="0.25">
      <c r="A560">
        <v>559</v>
      </c>
      <c r="D560">
        <v>16.58034700000001</v>
      </c>
      <c r="E560" s="2">
        <v>2</v>
      </c>
      <c r="P560">
        <v>1</v>
      </c>
      <c r="Q560" t="str">
        <f t="shared" si="9"/>
        <v>2</v>
      </c>
    </row>
    <row r="561" spans="1:17" x14ac:dyDescent="0.25">
      <c r="A561">
        <v>560</v>
      </c>
      <c r="D561">
        <v>16.58034700000001</v>
      </c>
      <c r="E561" s="2">
        <v>2</v>
      </c>
      <c r="J561">
        <v>39.15951900000001</v>
      </c>
      <c r="K561" t="s">
        <v>22</v>
      </c>
      <c r="Q561" t="str">
        <f t="shared" si="9"/>
        <v>2</v>
      </c>
    </row>
    <row r="562" spans="1:17" x14ac:dyDescent="0.25">
      <c r="A562">
        <v>561</v>
      </c>
      <c r="Q562" t="str">
        <f t="shared" si="9"/>
        <v/>
      </c>
    </row>
    <row r="563" spans="1:17" x14ac:dyDescent="0.25">
      <c r="A563">
        <v>562</v>
      </c>
      <c r="J563">
        <v>38.762646000000011</v>
      </c>
      <c r="K563" t="s">
        <v>22</v>
      </c>
      <c r="Q563" t="str">
        <f t="shared" si="9"/>
        <v/>
      </c>
    </row>
    <row r="564" spans="1:17" x14ac:dyDescent="0.25">
      <c r="A564">
        <v>563</v>
      </c>
      <c r="D564">
        <v>42.71621300000001</v>
      </c>
      <c r="E564" s="2">
        <v>2</v>
      </c>
      <c r="P564">
        <v>1</v>
      </c>
      <c r="Q564" t="str">
        <f t="shared" si="9"/>
        <v>2</v>
      </c>
    </row>
    <row r="565" spans="1:17" x14ac:dyDescent="0.25">
      <c r="A565">
        <v>564</v>
      </c>
      <c r="D565">
        <v>42.722214000000008</v>
      </c>
      <c r="E565" s="2">
        <v>2</v>
      </c>
      <c r="P565">
        <v>1</v>
      </c>
      <c r="Q565" t="str">
        <f t="shared" si="9"/>
        <v>2</v>
      </c>
    </row>
    <row r="566" spans="1:17" x14ac:dyDescent="0.25">
      <c r="A566">
        <v>565</v>
      </c>
      <c r="D566">
        <v>42.763054000000011</v>
      </c>
      <c r="E566" s="2">
        <v>2</v>
      </c>
      <c r="F566">
        <v>35.056217000000011</v>
      </c>
      <c r="G566" s="5">
        <v>3</v>
      </c>
      <c r="P566">
        <v>2</v>
      </c>
      <c r="Q566" t="str">
        <f t="shared" si="9"/>
        <v>23</v>
      </c>
    </row>
    <row r="567" spans="1:17" x14ac:dyDescent="0.25">
      <c r="A567">
        <v>566</v>
      </c>
      <c r="D567">
        <v>42.690323000000014</v>
      </c>
      <c r="E567" s="2">
        <v>2</v>
      </c>
      <c r="F567">
        <v>35.076164000000013</v>
      </c>
      <c r="G567" s="5">
        <v>3</v>
      </c>
      <c r="P567">
        <v>2</v>
      </c>
      <c r="Q567" t="str">
        <f t="shared" si="9"/>
        <v>23</v>
      </c>
    </row>
    <row r="568" spans="1:17" x14ac:dyDescent="0.25">
      <c r="A568">
        <v>567</v>
      </c>
      <c r="D568">
        <v>42.749527000000015</v>
      </c>
      <c r="E568" s="2">
        <v>2</v>
      </c>
      <c r="F568">
        <v>35.056480000000008</v>
      </c>
      <c r="G568" s="5">
        <v>3</v>
      </c>
      <c r="P568">
        <v>2</v>
      </c>
      <c r="Q568" t="str">
        <f t="shared" si="9"/>
        <v>23</v>
      </c>
    </row>
    <row r="569" spans="1:17" x14ac:dyDescent="0.25">
      <c r="A569">
        <v>568</v>
      </c>
      <c r="D569">
        <v>42.761631000000008</v>
      </c>
      <c r="E569" s="2">
        <v>2</v>
      </c>
      <c r="F569">
        <v>35.036587000000011</v>
      </c>
      <c r="G569" s="5">
        <v>3</v>
      </c>
      <c r="P569">
        <v>2</v>
      </c>
      <c r="Q569" t="str">
        <f t="shared" si="9"/>
        <v>23</v>
      </c>
    </row>
    <row r="570" spans="1:17" x14ac:dyDescent="0.25">
      <c r="A570">
        <v>569</v>
      </c>
      <c r="D570">
        <v>42.705425000000012</v>
      </c>
      <c r="E570" s="2">
        <v>2</v>
      </c>
      <c r="F570">
        <v>35.060377000000017</v>
      </c>
      <c r="G570" s="5">
        <v>3</v>
      </c>
      <c r="P570">
        <v>2</v>
      </c>
      <c r="Q570" t="str">
        <f t="shared" si="9"/>
        <v>23</v>
      </c>
    </row>
    <row r="571" spans="1:17" x14ac:dyDescent="0.25">
      <c r="A571">
        <v>570</v>
      </c>
      <c r="D571">
        <v>42.729530000000011</v>
      </c>
      <c r="E571" s="2">
        <v>2</v>
      </c>
      <c r="F571">
        <v>35.028852000000015</v>
      </c>
      <c r="G571" s="5">
        <v>3</v>
      </c>
      <c r="P571">
        <v>2</v>
      </c>
      <c r="Q571" t="str">
        <f t="shared" si="9"/>
        <v>23</v>
      </c>
    </row>
    <row r="572" spans="1:17" x14ac:dyDescent="0.25">
      <c r="A572">
        <v>571</v>
      </c>
      <c r="D572">
        <v>42.653534000000015</v>
      </c>
      <c r="E572" s="2">
        <v>2</v>
      </c>
      <c r="F572">
        <v>35.024378000000013</v>
      </c>
      <c r="G572" s="5">
        <v>3</v>
      </c>
      <c r="P572">
        <v>2</v>
      </c>
      <c r="Q572" t="str">
        <f t="shared" si="9"/>
        <v>23</v>
      </c>
    </row>
    <row r="573" spans="1:17" x14ac:dyDescent="0.25">
      <c r="A573">
        <v>572</v>
      </c>
      <c r="D573">
        <v>42.71621300000001</v>
      </c>
      <c r="E573" s="2">
        <v>2</v>
      </c>
      <c r="F573">
        <v>35.008169000000009</v>
      </c>
      <c r="G573" s="5">
        <v>3</v>
      </c>
      <c r="H573">
        <v>40.922001000000009</v>
      </c>
      <c r="I573" s="4">
        <v>4</v>
      </c>
      <c r="P573">
        <v>3</v>
      </c>
      <c r="Q573" t="str">
        <f t="shared" si="9"/>
        <v>234</v>
      </c>
    </row>
    <row r="574" spans="1:17" x14ac:dyDescent="0.25">
      <c r="A574">
        <v>573</v>
      </c>
      <c r="F574">
        <v>35.02753400000001</v>
      </c>
      <c r="G574" s="5">
        <v>3</v>
      </c>
      <c r="H574">
        <v>40.922001000000009</v>
      </c>
      <c r="I574" s="4">
        <v>4</v>
      </c>
      <c r="P574">
        <v>2</v>
      </c>
      <c r="Q574" t="str">
        <f t="shared" si="9"/>
        <v>34</v>
      </c>
    </row>
    <row r="575" spans="1:17" x14ac:dyDescent="0.25">
      <c r="A575">
        <v>574</v>
      </c>
      <c r="F575">
        <v>35.056217000000011</v>
      </c>
      <c r="G575" s="5">
        <v>3</v>
      </c>
      <c r="H575">
        <v>40.922001000000009</v>
      </c>
      <c r="I575" s="4">
        <v>4</v>
      </c>
      <c r="P575">
        <v>2</v>
      </c>
      <c r="Q575" t="str">
        <f t="shared" si="9"/>
        <v>34</v>
      </c>
    </row>
    <row r="576" spans="1:17" x14ac:dyDescent="0.25">
      <c r="A576">
        <v>575</v>
      </c>
      <c r="F576">
        <v>35.056217000000011</v>
      </c>
      <c r="G576" s="5">
        <v>3</v>
      </c>
      <c r="H576">
        <v>40.922001000000009</v>
      </c>
      <c r="I576" s="4">
        <v>4</v>
      </c>
      <c r="P576">
        <v>2</v>
      </c>
      <c r="Q576" t="str">
        <f t="shared" si="9"/>
        <v>34</v>
      </c>
    </row>
    <row r="577" spans="1:17" x14ac:dyDescent="0.25">
      <c r="A577">
        <v>576</v>
      </c>
      <c r="H577">
        <v>40.922001000000009</v>
      </c>
      <c r="I577" s="4">
        <v>4</v>
      </c>
      <c r="P577">
        <v>1</v>
      </c>
      <c r="Q577" t="str">
        <f t="shared" si="9"/>
        <v>4</v>
      </c>
    </row>
    <row r="578" spans="1:17" x14ac:dyDescent="0.25">
      <c r="A578">
        <v>577</v>
      </c>
      <c r="H578">
        <v>40.922001000000009</v>
      </c>
      <c r="I578" s="4">
        <v>4</v>
      </c>
      <c r="P578">
        <v>1</v>
      </c>
      <c r="Q578" t="str">
        <f t="shared" ref="Q578:Q641" si="10">CONCATENATE(C578,E578,G578,I578)</f>
        <v>4</v>
      </c>
    </row>
    <row r="579" spans="1:17" x14ac:dyDescent="0.25">
      <c r="A579">
        <v>578</v>
      </c>
      <c r="H579">
        <v>40.922001000000009</v>
      </c>
      <c r="I579" s="4">
        <v>4</v>
      </c>
      <c r="P579">
        <v>1</v>
      </c>
      <c r="Q579" t="str">
        <f t="shared" si="10"/>
        <v>4</v>
      </c>
    </row>
    <row r="580" spans="1:17" x14ac:dyDescent="0.25">
      <c r="A580">
        <v>579</v>
      </c>
      <c r="H580">
        <v>40.922001000000009</v>
      </c>
      <c r="I580" s="4">
        <v>4</v>
      </c>
      <c r="P580">
        <v>1</v>
      </c>
      <c r="Q580" t="str">
        <f t="shared" si="10"/>
        <v>4</v>
      </c>
    </row>
    <row r="581" spans="1:17" x14ac:dyDescent="0.25">
      <c r="A581">
        <v>580</v>
      </c>
      <c r="H581">
        <v>40.922001000000009</v>
      </c>
      <c r="I581" s="4">
        <v>4</v>
      </c>
      <c r="P581">
        <v>1</v>
      </c>
      <c r="Q581" t="str">
        <f t="shared" si="10"/>
        <v>4</v>
      </c>
    </row>
    <row r="582" spans="1:17" x14ac:dyDescent="0.25">
      <c r="A582">
        <v>581</v>
      </c>
      <c r="B582">
        <v>61.078827000000011</v>
      </c>
      <c r="C582" s="3">
        <v>1</v>
      </c>
      <c r="P582">
        <v>1</v>
      </c>
      <c r="Q582" t="str">
        <f t="shared" si="10"/>
        <v>1</v>
      </c>
    </row>
    <row r="583" spans="1:17" x14ac:dyDescent="0.25">
      <c r="A583">
        <v>582</v>
      </c>
      <c r="B583">
        <v>61.078827000000011</v>
      </c>
      <c r="C583" s="3">
        <v>1</v>
      </c>
      <c r="P583">
        <v>1</v>
      </c>
      <c r="Q583" t="str">
        <f t="shared" si="10"/>
        <v>1</v>
      </c>
    </row>
    <row r="584" spans="1:17" x14ac:dyDescent="0.25">
      <c r="A584">
        <v>583</v>
      </c>
      <c r="B584">
        <v>61.06451400000001</v>
      </c>
      <c r="C584" s="3">
        <v>1</v>
      </c>
      <c r="P584">
        <v>1</v>
      </c>
      <c r="Q584" t="str">
        <f t="shared" si="10"/>
        <v>1</v>
      </c>
    </row>
    <row r="585" spans="1:17" x14ac:dyDescent="0.25">
      <c r="A585">
        <v>584</v>
      </c>
      <c r="B585">
        <v>61.113514000000009</v>
      </c>
      <c r="C585" s="3">
        <v>1</v>
      </c>
      <c r="P585">
        <v>1</v>
      </c>
      <c r="Q585" t="str">
        <f t="shared" si="10"/>
        <v>1</v>
      </c>
    </row>
    <row r="586" spans="1:17" x14ac:dyDescent="0.25">
      <c r="A586">
        <v>585</v>
      </c>
      <c r="B586">
        <v>61.119244000000009</v>
      </c>
      <c r="C586" s="3">
        <v>1</v>
      </c>
      <c r="D586">
        <v>66.605366000000004</v>
      </c>
      <c r="E586" s="2">
        <v>2</v>
      </c>
      <c r="P586">
        <v>2</v>
      </c>
      <c r="Q586" t="str">
        <f t="shared" si="10"/>
        <v>12</v>
      </c>
    </row>
    <row r="587" spans="1:17" x14ac:dyDescent="0.25">
      <c r="A587">
        <v>586</v>
      </c>
      <c r="B587">
        <v>61.102669000000013</v>
      </c>
      <c r="C587" s="3">
        <v>1</v>
      </c>
      <c r="D587">
        <v>66.624046000000021</v>
      </c>
      <c r="E587" s="2">
        <v>2</v>
      </c>
      <c r="P587">
        <v>2</v>
      </c>
      <c r="Q587" t="str">
        <f t="shared" si="10"/>
        <v>12</v>
      </c>
    </row>
    <row r="588" spans="1:17" x14ac:dyDescent="0.25">
      <c r="A588">
        <v>587</v>
      </c>
      <c r="B588">
        <v>61.046513000000012</v>
      </c>
      <c r="C588" s="3">
        <v>1</v>
      </c>
      <c r="D588">
        <v>66.626678000000013</v>
      </c>
      <c r="E588" s="2">
        <v>2</v>
      </c>
      <c r="P588">
        <v>2</v>
      </c>
      <c r="Q588" t="str">
        <f t="shared" si="10"/>
        <v>12</v>
      </c>
    </row>
    <row r="589" spans="1:17" x14ac:dyDescent="0.25">
      <c r="A589">
        <v>588</v>
      </c>
      <c r="B589">
        <v>61.078827000000011</v>
      </c>
      <c r="C589" s="3">
        <v>1</v>
      </c>
      <c r="D589">
        <v>66.613209000000012</v>
      </c>
      <c r="E589" s="2">
        <v>2</v>
      </c>
      <c r="P589">
        <v>2</v>
      </c>
      <c r="Q589" t="str">
        <f t="shared" si="10"/>
        <v>12</v>
      </c>
    </row>
    <row r="590" spans="1:17" x14ac:dyDescent="0.25">
      <c r="A590">
        <v>589</v>
      </c>
      <c r="D590">
        <v>66.657204000000007</v>
      </c>
      <c r="E590" s="2">
        <v>2</v>
      </c>
      <c r="P590">
        <v>1</v>
      </c>
      <c r="Q590" t="str">
        <f t="shared" si="10"/>
        <v>2</v>
      </c>
    </row>
    <row r="591" spans="1:17" x14ac:dyDescent="0.25">
      <c r="A591">
        <v>590</v>
      </c>
      <c r="D591">
        <v>66.628311000000011</v>
      </c>
      <c r="E591" s="2">
        <v>2</v>
      </c>
      <c r="P591">
        <v>1</v>
      </c>
      <c r="Q591" t="str">
        <f t="shared" si="10"/>
        <v>2</v>
      </c>
    </row>
    <row r="592" spans="1:17" x14ac:dyDescent="0.25">
      <c r="A592">
        <v>591</v>
      </c>
      <c r="D592">
        <v>66.598473000000013</v>
      </c>
      <c r="E592" s="2">
        <v>2</v>
      </c>
      <c r="P592">
        <v>1</v>
      </c>
      <c r="Q592" t="str">
        <f t="shared" si="10"/>
        <v>2</v>
      </c>
    </row>
    <row r="593" spans="1:17" x14ac:dyDescent="0.25">
      <c r="A593">
        <v>592</v>
      </c>
      <c r="D593">
        <v>66.605366000000004</v>
      </c>
      <c r="E593" s="2">
        <v>2</v>
      </c>
      <c r="P593">
        <v>1</v>
      </c>
      <c r="Q593" t="str">
        <f t="shared" si="10"/>
        <v>2</v>
      </c>
    </row>
    <row r="594" spans="1:17" x14ac:dyDescent="0.25">
      <c r="A594">
        <v>593</v>
      </c>
      <c r="F594">
        <v>66.180546000000021</v>
      </c>
      <c r="G594" s="5">
        <v>3</v>
      </c>
      <c r="H594">
        <v>66.396637000000013</v>
      </c>
      <c r="I594" s="4">
        <v>4</v>
      </c>
      <c r="P594">
        <v>2</v>
      </c>
      <c r="Q594" t="str">
        <f t="shared" si="10"/>
        <v>34</v>
      </c>
    </row>
    <row r="595" spans="1:17" x14ac:dyDescent="0.25">
      <c r="A595">
        <v>594</v>
      </c>
      <c r="F595">
        <v>66.157757000000004</v>
      </c>
      <c r="G595" s="5">
        <v>3</v>
      </c>
      <c r="H595">
        <v>66.396797000000021</v>
      </c>
      <c r="I595" s="4">
        <v>4</v>
      </c>
      <c r="P595">
        <v>2</v>
      </c>
      <c r="Q595" t="str">
        <f t="shared" si="10"/>
        <v>34</v>
      </c>
    </row>
    <row r="596" spans="1:17" x14ac:dyDescent="0.25">
      <c r="A596">
        <v>595</v>
      </c>
      <c r="F596">
        <v>66.191227000000012</v>
      </c>
      <c r="G596" s="5">
        <v>3</v>
      </c>
      <c r="H596">
        <v>66.382694000000015</v>
      </c>
      <c r="I596" s="4">
        <v>4</v>
      </c>
      <c r="P596">
        <v>2</v>
      </c>
      <c r="Q596" t="str">
        <f t="shared" si="10"/>
        <v>34</v>
      </c>
    </row>
    <row r="597" spans="1:17" x14ac:dyDescent="0.25">
      <c r="A597">
        <v>596</v>
      </c>
      <c r="F597">
        <v>66.194015000000007</v>
      </c>
      <c r="G597" s="5">
        <v>3</v>
      </c>
      <c r="H597">
        <v>66.338695000000001</v>
      </c>
      <c r="I597" s="4">
        <v>4</v>
      </c>
      <c r="P597">
        <v>2</v>
      </c>
      <c r="Q597" t="str">
        <f t="shared" si="10"/>
        <v>34</v>
      </c>
    </row>
    <row r="598" spans="1:17" x14ac:dyDescent="0.25">
      <c r="A598">
        <v>597</v>
      </c>
      <c r="F598">
        <v>66.178333000000009</v>
      </c>
      <c r="G598" s="5">
        <v>3</v>
      </c>
      <c r="H598">
        <v>66.356323000000003</v>
      </c>
      <c r="I598" s="4">
        <v>4</v>
      </c>
      <c r="P598">
        <v>2</v>
      </c>
      <c r="Q598" t="str">
        <f t="shared" si="10"/>
        <v>34</v>
      </c>
    </row>
    <row r="599" spans="1:17" x14ac:dyDescent="0.25">
      <c r="A599">
        <v>598</v>
      </c>
      <c r="F599">
        <v>66.20359400000001</v>
      </c>
      <c r="G599" s="5">
        <v>3</v>
      </c>
      <c r="H599">
        <v>66.396637000000013</v>
      </c>
      <c r="I599" s="4">
        <v>4</v>
      </c>
      <c r="P599">
        <v>2</v>
      </c>
      <c r="Q599" t="str">
        <f t="shared" si="10"/>
        <v>34</v>
      </c>
    </row>
    <row r="600" spans="1:17" x14ac:dyDescent="0.25">
      <c r="A600">
        <v>599</v>
      </c>
      <c r="F600">
        <v>66.180546000000021</v>
      </c>
      <c r="G600" s="5">
        <v>3</v>
      </c>
      <c r="H600">
        <v>66.396637000000013</v>
      </c>
      <c r="I600" s="4">
        <v>4</v>
      </c>
      <c r="P600">
        <v>2</v>
      </c>
      <c r="Q600" t="str">
        <f t="shared" si="10"/>
        <v>34</v>
      </c>
    </row>
    <row r="601" spans="1:17" x14ac:dyDescent="0.25">
      <c r="A601">
        <v>600</v>
      </c>
      <c r="H601">
        <v>66.396637000000013</v>
      </c>
      <c r="I601" s="4">
        <v>4</v>
      </c>
      <c r="P601">
        <v>1</v>
      </c>
      <c r="Q601" t="str">
        <f t="shared" si="10"/>
        <v>4</v>
      </c>
    </row>
    <row r="602" spans="1:17" x14ac:dyDescent="0.25">
      <c r="A602">
        <v>601</v>
      </c>
      <c r="P602">
        <v>0</v>
      </c>
      <c r="Q602" t="str">
        <f t="shared" si="10"/>
        <v/>
      </c>
    </row>
    <row r="603" spans="1:17" x14ac:dyDescent="0.25">
      <c r="A603">
        <v>602</v>
      </c>
      <c r="P603">
        <v>0</v>
      </c>
      <c r="Q603" t="str">
        <f t="shared" si="10"/>
        <v/>
      </c>
    </row>
    <row r="604" spans="1:17" x14ac:dyDescent="0.25">
      <c r="A604">
        <v>603</v>
      </c>
      <c r="P604">
        <v>0</v>
      </c>
      <c r="Q604" t="str">
        <f t="shared" si="10"/>
        <v/>
      </c>
    </row>
    <row r="605" spans="1:17" x14ac:dyDescent="0.25">
      <c r="A605">
        <v>604</v>
      </c>
      <c r="P605">
        <v>0</v>
      </c>
      <c r="Q605" t="str">
        <f t="shared" si="10"/>
        <v/>
      </c>
    </row>
    <row r="606" spans="1:17" x14ac:dyDescent="0.25">
      <c r="A606">
        <v>605</v>
      </c>
      <c r="B606">
        <v>87.89107700000001</v>
      </c>
      <c r="C606" s="3">
        <v>1</v>
      </c>
      <c r="P606">
        <v>1</v>
      </c>
      <c r="Q606" t="str">
        <f t="shared" si="10"/>
        <v>1</v>
      </c>
    </row>
    <row r="607" spans="1:17" x14ac:dyDescent="0.25">
      <c r="A607">
        <v>606</v>
      </c>
      <c r="B607">
        <v>87.859724</v>
      </c>
      <c r="C607" s="3">
        <v>1</v>
      </c>
      <c r="P607">
        <v>1</v>
      </c>
      <c r="Q607" t="str">
        <f t="shared" si="10"/>
        <v>1</v>
      </c>
    </row>
    <row r="608" spans="1:17" x14ac:dyDescent="0.25">
      <c r="A608">
        <v>607</v>
      </c>
      <c r="B608">
        <v>87.806654000000009</v>
      </c>
      <c r="C608" s="3">
        <v>1</v>
      </c>
      <c r="D608">
        <v>90.636396000000005</v>
      </c>
      <c r="E608" s="2">
        <v>2</v>
      </c>
      <c r="P608">
        <v>2</v>
      </c>
      <c r="Q608" t="str">
        <f t="shared" si="10"/>
        <v>12</v>
      </c>
    </row>
    <row r="609" spans="1:17" x14ac:dyDescent="0.25">
      <c r="A609">
        <v>608</v>
      </c>
      <c r="B609">
        <v>87.781603000000004</v>
      </c>
      <c r="C609" s="3">
        <v>1</v>
      </c>
      <c r="D609">
        <v>90.593376000000006</v>
      </c>
      <c r="E609" s="2">
        <v>2</v>
      </c>
      <c r="P609">
        <v>2</v>
      </c>
      <c r="Q609" t="str">
        <f t="shared" si="10"/>
        <v>12</v>
      </c>
    </row>
    <row r="610" spans="1:17" x14ac:dyDescent="0.25">
      <c r="A610">
        <v>609</v>
      </c>
      <c r="B610">
        <v>87.787489000000008</v>
      </c>
      <c r="C610" s="3">
        <v>1</v>
      </c>
      <c r="D610">
        <v>90.573328000000004</v>
      </c>
      <c r="E610" s="2">
        <v>2</v>
      </c>
      <c r="P610">
        <v>2</v>
      </c>
      <c r="Q610" t="str">
        <f t="shared" si="10"/>
        <v>12</v>
      </c>
    </row>
    <row r="611" spans="1:17" x14ac:dyDescent="0.25">
      <c r="A611">
        <v>610</v>
      </c>
      <c r="B611">
        <v>87.771864000000008</v>
      </c>
      <c r="C611" s="3">
        <v>1</v>
      </c>
      <c r="D611">
        <v>90.562651000000002</v>
      </c>
      <c r="E611" s="2">
        <v>2</v>
      </c>
      <c r="P611">
        <v>2</v>
      </c>
      <c r="Q611" t="str">
        <f t="shared" si="10"/>
        <v>12</v>
      </c>
    </row>
    <row r="612" spans="1:17" x14ac:dyDescent="0.25">
      <c r="A612">
        <v>611</v>
      </c>
      <c r="B612">
        <v>87.89107700000001</v>
      </c>
      <c r="C612" s="3">
        <v>1</v>
      </c>
      <c r="D612">
        <v>90.590357000000012</v>
      </c>
      <c r="E612" s="2">
        <v>2</v>
      </c>
      <c r="P612">
        <v>2</v>
      </c>
      <c r="Q612" t="str">
        <f t="shared" si="10"/>
        <v>12</v>
      </c>
    </row>
    <row r="613" spans="1:17" x14ac:dyDescent="0.25">
      <c r="A613">
        <v>612</v>
      </c>
      <c r="D613">
        <v>90.636396000000005</v>
      </c>
      <c r="E613" s="2">
        <v>2</v>
      </c>
      <c r="F613">
        <v>90.163454000000002</v>
      </c>
      <c r="G613" s="5">
        <v>3</v>
      </c>
      <c r="P613">
        <v>2</v>
      </c>
      <c r="Q613" t="str">
        <f t="shared" si="10"/>
        <v>23</v>
      </c>
    </row>
    <row r="614" spans="1:17" x14ac:dyDescent="0.25">
      <c r="A614">
        <v>613</v>
      </c>
      <c r="F614">
        <v>90.180223000000012</v>
      </c>
      <c r="G614" s="5">
        <v>3</v>
      </c>
      <c r="H614">
        <v>90.80628200000001</v>
      </c>
      <c r="I614" s="4">
        <v>4</v>
      </c>
      <c r="P614">
        <v>2</v>
      </c>
      <c r="Q614" t="str">
        <f t="shared" si="10"/>
        <v>34</v>
      </c>
    </row>
    <row r="615" spans="1:17" x14ac:dyDescent="0.25">
      <c r="A615">
        <v>614</v>
      </c>
      <c r="F615">
        <v>90.210587000000004</v>
      </c>
      <c r="G615" s="5">
        <v>3</v>
      </c>
      <c r="H615">
        <v>90.749617999999998</v>
      </c>
      <c r="I615" s="4">
        <v>4</v>
      </c>
      <c r="P615">
        <v>2</v>
      </c>
      <c r="Q615" t="str">
        <f t="shared" si="10"/>
        <v>34</v>
      </c>
    </row>
    <row r="616" spans="1:17" x14ac:dyDescent="0.25">
      <c r="A616">
        <v>615</v>
      </c>
      <c r="F616">
        <v>90.160587000000007</v>
      </c>
      <c r="G616" s="5">
        <v>3</v>
      </c>
      <c r="H616">
        <v>90.749617999999998</v>
      </c>
      <c r="I616" s="4">
        <v>4</v>
      </c>
      <c r="P616">
        <v>2</v>
      </c>
      <c r="Q616" t="str">
        <f t="shared" si="10"/>
        <v>34</v>
      </c>
    </row>
    <row r="617" spans="1:17" x14ac:dyDescent="0.25">
      <c r="A617">
        <v>616</v>
      </c>
      <c r="F617">
        <v>90.178713000000002</v>
      </c>
      <c r="G617" s="5">
        <v>3</v>
      </c>
      <c r="H617">
        <v>90.749617999999998</v>
      </c>
      <c r="I617" s="4">
        <v>4</v>
      </c>
      <c r="P617">
        <v>2</v>
      </c>
      <c r="Q617" t="str">
        <f t="shared" si="10"/>
        <v>34</v>
      </c>
    </row>
    <row r="618" spans="1:17" x14ac:dyDescent="0.25">
      <c r="A618">
        <v>617</v>
      </c>
      <c r="F618">
        <v>90.161682000000013</v>
      </c>
      <c r="G618" s="5">
        <v>3</v>
      </c>
      <c r="H618">
        <v>90.770763000000002</v>
      </c>
      <c r="I618" s="4">
        <v>4</v>
      </c>
      <c r="P618">
        <v>2</v>
      </c>
      <c r="Q618" t="str">
        <f t="shared" si="10"/>
        <v>34</v>
      </c>
    </row>
    <row r="619" spans="1:17" x14ac:dyDescent="0.25">
      <c r="A619">
        <v>618</v>
      </c>
      <c r="F619">
        <v>90.163454000000002</v>
      </c>
      <c r="G619" s="5">
        <v>3</v>
      </c>
      <c r="H619">
        <v>90.719934000000009</v>
      </c>
      <c r="I619" s="4">
        <v>4</v>
      </c>
      <c r="P619">
        <v>2</v>
      </c>
      <c r="Q619" t="str">
        <f t="shared" si="10"/>
        <v>34</v>
      </c>
    </row>
    <row r="620" spans="1:17" x14ac:dyDescent="0.25">
      <c r="A620">
        <v>619</v>
      </c>
      <c r="F620">
        <v>90.163454000000002</v>
      </c>
      <c r="G620" s="5">
        <v>3</v>
      </c>
      <c r="H620">
        <v>90.749617999999998</v>
      </c>
      <c r="I620" s="4">
        <v>4</v>
      </c>
      <c r="P620">
        <v>2</v>
      </c>
      <c r="Q620" t="str">
        <f t="shared" si="10"/>
        <v>34</v>
      </c>
    </row>
    <row r="621" spans="1:17" x14ac:dyDescent="0.25">
      <c r="A621">
        <v>620</v>
      </c>
      <c r="P621">
        <v>0</v>
      </c>
      <c r="Q621" t="str">
        <f t="shared" si="10"/>
        <v/>
      </c>
    </row>
    <row r="622" spans="1:17" x14ac:dyDescent="0.25">
      <c r="A622">
        <v>621</v>
      </c>
      <c r="P622">
        <v>0</v>
      </c>
      <c r="Q622" t="str">
        <f t="shared" si="10"/>
        <v/>
      </c>
    </row>
    <row r="623" spans="1:17" x14ac:dyDescent="0.25">
      <c r="A623">
        <v>622</v>
      </c>
      <c r="P623">
        <v>0</v>
      </c>
      <c r="Q623" t="str">
        <f t="shared" si="10"/>
        <v/>
      </c>
    </row>
    <row r="624" spans="1:17" x14ac:dyDescent="0.25">
      <c r="A624">
        <v>623</v>
      </c>
      <c r="P624">
        <v>0</v>
      </c>
      <c r="Q624" t="str">
        <f t="shared" si="10"/>
        <v/>
      </c>
    </row>
    <row r="625" spans="1:17" x14ac:dyDescent="0.25">
      <c r="A625">
        <v>624</v>
      </c>
      <c r="P625">
        <v>0</v>
      </c>
      <c r="Q625" t="str">
        <f t="shared" si="10"/>
        <v/>
      </c>
    </row>
    <row r="626" spans="1:17" x14ac:dyDescent="0.25">
      <c r="A626">
        <v>625</v>
      </c>
      <c r="B626">
        <v>118.38926500000001</v>
      </c>
      <c r="C626" s="3">
        <v>1</v>
      </c>
      <c r="P626">
        <v>1</v>
      </c>
      <c r="Q626" t="str">
        <f t="shared" si="10"/>
        <v>1</v>
      </c>
    </row>
    <row r="627" spans="1:17" x14ac:dyDescent="0.25">
      <c r="A627">
        <v>626</v>
      </c>
      <c r="B627">
        <v>118.39004700000001</v>
      </c>
      <c r="C627" s="3">
        <v>1</v>
      </c>
      <c r="P627">
        <v>1</v>
      </c>
      <c r="Q627" t="str">
        <f t="shared" si="10"/>
        <v>1</v>
      </c>
    </row>
    <row r="628" spans="1:17" x14ac:dyDescent="0.25">
      <c r="A628">
        <v>627</v>
      </c>
      <c r="B628">
        <v>118.42113700000002</v>
      </c>
      <c r="C628" s="3">
        <v>1</v>
      </c>
      <c r="D628">
        <v>121.795748</v>
      </c>
      <c r="E628" s="2">
        <v>2</v>
      </c>
      <c r="P628">
        <v>2</v>
      </c>
      <c r="Q628" t="str">
        <f t="shared" si="10"/>
        <v>12</v>
      </c>
    </row>
    <row r="629" spans="1:17" x14ac:dyDescent="0.25">
      <c r="A629">
        <v>628</v>
      </c>
      <c r="B629">
        <v>118.42165900000001</v>
      </c>
      <c r="C629" s="3">
        <v>1</v>
      </c>
      <c r="D629">
        <v>121.803194</v>
      </c>
      <c r="E629" s="2">
        <v>2</v>
      </c>
      <c r="P629">
        <v>2</v>
      </c>
      <c r="Q629" t="str">
        <f t="shared" si="10"/>
        <v>12</v>
      </c>
    </row>
    <row r="630" spans="1:17" x14ac:dyDescent="0.25">
      <c r="A630">
        <v>629</v>
      </c>
      <c r="B630">
        <v>118.396399</v>
      </c>
      <c r="C630" s="3">
        <v>1</v>
      </c>
      <c r="D630">
        <v>121.75283200000001</v>
      </c>
      <c r="E630" s="2">
        <v>2</v>
      </c>
      <c r="P630">
        <v>2</v>
      </c>
      <c r="Q630" t="str">
        <f t="shared" si="10"/>
        <v>12</v>
      </c>
    </row>
    <row r="631" spans="1:17" x14ac:dyDescent="0.25">
      <c r="A631">
        <v>630</v>
      </c>
      <c r="B631">
        <v>118.38926500000001</v>
      </c>
      <c r="C631" s="3">
        <v>1</v>
      </c>
      <c r="D631">
        <v>121.82355700000001</v>
      </c>
      <c r="E631" s="2">
        <v>2</v>
      </c>
      <c r="P631">
        <v>2</v>
      </c>
      <c r="Q631" t="str">
        <f t="shared" si="10"/>
        <v>12</v>
      </c>
    </row>
    <row r="632" spans="1:17" x14ac:dyDescent="0.25">
      <c r="A632">
        <v>631</v>
      </c>
      <c r="D632">
        <v>121.8622</v>
      </c>
      <c r="E632" s="2">
        <v>2</v>
      </c>
      <c r="P632">
        <v>1</v>
      </c>
      <c r="Q632" t="str">
        <f t="shared" si="10"/>
        <v>2</v>
      </c>
    </row>
    <row r="633" spans="1:17" x14ac:dyDescent="0.25">
      <c r="A633">
        <v>632</v>
      </c>
      <c r="D633">
        <v>121.795748</v>
      </c>
      <c r="E633" s="2">
        <v>2</v>
      </c>
      <c r="P633">
        <v>1</v>
      </c>
      <c r="Q633" t="str">
        <f t="shared" si="10"/>
        <v>2</v>
      </c>
    </row>
    <row r="634" spans="1:17" x14ac:dyDescent="0.25">
      <c r="A634">
        <v>633</v>
      </c>
      <c r="P634">
        <v>0</v>
      </c>
      <c r="Q634" t="str">
        <f t="shared" si="10"/>
        <v/>
      </c>
    </row>
    <row r="635" spans="1:17" x14ac:dyDescent="0.25">
      <c r="A635">
        <v>634</v>
      </c>
      <c r="P635">
        <v>0</v>
      </c>
      <c r="Q635" t="str">
        <f t="shared" si="10"/>
        <v/>
      </c>
    </row>
    <row r="636" spans="1:17" x14ac:dyDescent="0.25">
      <c r="A636">
        <v>635</v>
      </c>
      <c r="F636">
        <v>124.57934800000001</v>
      </c>
      <c r="G636" s="5">
        <v>3</v>
      </c>
      <c r="H636">
        <v>124.02614400000002</v>
      </c>
      <c r="I636" s="4">
        <v>4</v>
      </c>
      <c r="P636">
        <v>2</v>
      </c>
      <c r="Q636" t="str">
        <f t="shared" si="10"/>
        <v>34</v>
      </c>
    </row>
    <row r="637" spans="1:17" x14ac:dyDescent="0.25">
      <c r="A637">
        <v>636</v>
      </c>
      <c r="F637">
        <v>124.627882</v>
      </c>
      <c r="G637" s="5">
        <v>3</v>
      </c>
      <c r="H637">
        <v>123.99307400000001</v>
      </c>
      <c r="I637" s="4">
        <v>4</v>
      </c>
      <c r="P637">
        <v>2</v>
      </c>
      <c r="Q637" t="str">
        <f t="shared" si="10"/>
        <v>34</v>
      </c>
    </row>
    <row r="638" spans="1:17" x14ac:dyDescent="0.25">
      <c r="A638">
        <v>637</v>
      </c>
      <c r="F638">
        <v>124.58553900000001</v>
      </c>
      <c r="G638" s="5">
        <v>3</v>
      </c>
      <c r="H638">
        <v>123.98281300000001</v>
      </c>
      <c r="I638" s="4">
        <v>4</v>
      </c>
      <c r="P638">
        <v>2</v>
      </c>
      <c r="Q638" t="str">
        <f t="shared" si="10"/>
        <v>34</v>
      </c>
    </row>
    <row r="639" spans="1:17" x14ac:dyDescent="0.25">
      <c r="A639">
        <v>638</v>
      </c>
      <c r="F639">
        <v>124.63012500000001</v>
      </c>
      <c r="G639" s="5">
        <v>3</v>
      </c>
      <c r="H639">
        <v>123.93573600000001</v>
      </c>
      <c r="I639" s="4">
        <v>4</v>
      </c>
      <c r="P639">
        <v>2</v>
      </c>
      <c r="Q639" t="str">
        <f t="shared" si="10"/>
        <v>34</v>
      </c>
    </row>
    <row r="640" spans="1:17" x14ac:dyDescent="0.25">
      <c r="A640">
        <v>639</v>
      </c>
      <c r="F640">
        <v>124.676321</v>
      </c>
      <c r="G640" s="5">
        <v>3</v>
      </c>
      <c r="H640">
        <v>124.02614400000002</v>
      </c>
      <c r="I640" s="4">
        <v>4</v>
      </c>
      <c r="P640">
        <v>2</v>
      </c>
      <c r="Q640" t="str">
        <f t="shared" si="10"/>
        <v>34</v>
      </c>
    </row>
    <row r="641" spans="1:17" x14ac:dyDescent="0.25">
      <c r="A641">
        <v>640</v>
      </c>
      <c r="F641">
        <v>124.57934800000001</v>
      </c>
      <c r="G641" s="5">
        <v>3</v>
      </c>
      <c r="H641">
        <v>124.02614400000002</v>
      </c>
      <c r="I641" s="4">
        <v>4</v>
      </c>
      <c r="P641">
        <v>2</v>
      </c>
      <c r="Q641" t="str">
        <f t="shared" si="10"/>
        <v>34</v>
      </c>
    </row>
    <row r="642" spans="1:17" x14ac:dyDescent="0.25">
      <c r="A642">
        <v>641</v>
      </c>
      <c r="P642">
        <v>0</v>
      </c>
      <c r="Q642" t="str">
        <f t="shared" ref="Q642:Q705" si="11">CONCATENATE(C642,E642,G642,I642)</f>
        <v/>
      </c>
    </row>
    <row r="643" spans="1:17" x14ac:dyDescent="0.25">
      <c r="A643">
        <v>642</v>
      </c>
      <c r="P643">
        <v>0</v>
      </c>
      <c r="Q643" t="str">
        <f t="shared" si="11"/>
        <v/>
      </c>
    </row>
    <row r="644" spans="1:17" x14ac:dyDescent="0.25">
      <c r="A644">
        <v>643</v>
      </c>
      <c r="P644">
        <v>0</v>
      </c>
      <c r="Q644" t="str">
        <f t="shared" si="11"/>
        <v/>
      </c>
    </row>
    <row r="645" spans="1:17" x14ac:dyDescent="0.25">
      <c r="A645">
        <v>644</v>
      </c>
      <c r="B645">
        <v>155.67086899999998</v>
      </c>
      <c r="C645" s="3">
        <v>1</v>
      </c>
      <c r="P645">
        <v>1</v>
      </c>
      <c r="Q645" t="str">
        <f t="shared" si="11"/>
        <v>1</v>
      </c>
    </row>
    <row r="646" spans="1:17" x14ac:dyDescent="0.25">
      <c r="A646">
        <v>645</v>
      </c>
      <c r="B646">
        <v>155.67086899999998</v>
      </c>
      <c r="C646" s="3">
        <v>1</v>
      </c>
      <c r="P646">
        <v>1</v>
      </c>
      <c r="Q646" t="str">
        <f t="shared" si="11"/>
        <v>1</v>
      </c>
    </row>
    <row r="647" spans="1:17" x14ac:dyDescent="0.25">
      <c r="A647">
        <v>646</v>
      </c>
      <c r="B647">
        <v>155.67086899999998</v>
      </c>
      <c r="C647" s="3">
        <v>1</v>
      </c>
      <c r="P647">
        <v>1</v>
      </c>
      <c r="Q647" t="str">
        <f t="shared" si="11"/>
        <v>1</v>
      </c>
    </row>
    <row r="648" spans="1:17" x14ac:dyDescent="0.25">
      <c r="A648">
        <v>647</v>
      </c>
      <c r="B648">
        <v>155.67086899999998</v>
      </c>
      <c r="C648" s="3">
        <v>1</v>
      </c>
      <c r="D648">
        <v>157.91989899999999</v>
      </c>
      <c r="E648" s="2">
        <v>2</v>
      </c>
      <c r="P648">
        <v>2</v>
      </c>
      <c r="Q648" t="str">
        <f t="shared" si="11"/>
        <v>12</v>
      </c>
    </row>
    <row r="649" spans="1:17" x14ac:dyDescent="0.25">
      <c r="A649">
        <v>648</v>
      </c>
      <c r="B649">
        <v>155.67086899999998</v>
      </c>
      <c r="C649" s="3">
        <v>1</v>
      </c>
      <c r="D649">
        <v>157.916991</v>
      </c>
      <c r="E649" s="2">
        <v>2</v>
      </c>
      <c r="P649">
        <v>2</v>
      </c>
      <c r="Q649" t="str">
        <f t="shared" si="11"/>
        <v>12</v>
      </c>
    </row>
    <row r="650" spans="1:17" x14ac:dyDescent="0.25">
      <c r="A650">
        <v>649</v>
      </c>
      <c r="B650">
        <v>155.67086899999998</v>
      </c>
      <c r="C650" s="3">
        <v>1</v>
      </c>
      <c r="D650">
        <v>158.00617499999998</v>
      </c>
      <c r="E650" s="2">
        <v>2</v>
      </c>
      <c r="P650">
        <v>2</v>
      </c>
      <c r="Q650" t="str">
        <f t="shared" si="11"/>
        <v>12</v>
      </c>
    </row>
    <row r="651" spans="1:17" x14ac:dyDescent="0.25">
      <c r="A651">
        <v>650</v>
      </c>
      <c r="D651">
        <v>158.06689</v>
      </c>
      <c r="E651" s="2">
        <v>2</v>
      </c>
      <c r="P651">
        <v>1</v>
      </c>
      <c r="Q651" t="str">
        <f t="shared" si="11"/>
        <v>2</v>
      </c>
    </row>
    <row r="652" spans="1:17" x14ac:dyDescent="0.25">
      <c r="A652">
        <v>651</v>
      </c>
      <c r="D652">
        <v>157.91989899999999</v>
      </c>
      <c r="E652" s="2">
        <v>2</v>
      </c>
      <c r="P652">
        <v>1</v>
      </c>
      <c r="Q652" t="str">
        <f t="shared" si="11"/>
        <v>2</v>
      </c>
    </row>
    <row r="653" spans="1:17" x14ac:dyDescent="0.25">
      <c r="A653">
        <v>652</v>
      </c>
      <c r="P653">
        <v>0</v>
      </c>
      <c r="Q653" t="str">
        <f t="shared" si="11"/>
        <v/>
      </c>
    </row>
    <row r="654" spans="1:17" x14ac:dyDescent="0.25">
      <c r="A654">
        <v>653</v>
      </c>
      <c r="F654">
        <v>158.93668500000001</v>
      </c>
      <c r="G654" s="5">
        <v>3</v>
      </c>
      <c r="H654">
        <v>158.027961</v>
      </c>
      <c r="I654" s="4">
        <v>4</v>
      </c>
      <c r="P654">
        <v>2</v>
      </c>
      <c r="Q654" t="str">
        <f t="shared" si="11"/>
        <v>34</v>
      </c>
    </row>
    <row r="655" spans="1:17" x14ac:dyDescent="0.25">
      <c r="A655">
        <v>654</v>
      </c>
      <c r="F655">
        <v>158.94510400000001</v>
      </c>
      <c r="G655" s="5">
        <v>3</v>
      </c>
      <c r="H655">
        <v>158.027961</v>
      </c>
      <c r="I655" s="4">
        <v>4</v>
      </c>
      <c r="P655">
        <v>2</v>
      </c>
      <c r="Q655" t="str">
        <f t="shared" si="11"/>
        <v>34</v>
      </c>
    </row>
    <row r="656" spans="1:17" x14ac:dyDescent="0.25">
      <c r="A656">
        <v>655</v>
      </c>
      <c r="F656">
        <v>158.882094</v>
      </c>
      <c r="G656" s="5">
        <v>3</v>
      </c>
      <c r="H656">
        <v>157.81724700000001</v>
      </c>
      <c r="I656" s="4">
        <v>4</v>
      </c>
      <c r="P656">
        <v>2</v>
      </c>
      <c r="Q656" t="str">
        <f t="shared" si="11"/>
        <v>34</v>
      </c>
    </row>
    <row r="657" spans="1:17" x14ac:dyDescent="0.25">
      <c r="A657">
        <v>656</v>
      </c>
      <c r="F657">
        <v>158.817297</v>
      </c>
      <c r="G657" s="5">
        <v>3</v>
      </c>
      <c r="H657">
        <v>157.85020600000001</v>
      </c>
      <c r="I657" s="4">
        <v>4</v>
      </c>
      <c r="P657">
        <v>2</v>
      </c>
      <c r="Q657" t="str">
        <f t="shared" si="11"/>
        <v>34</v>
      </c>
    </row>
    <row r="658" spans="1:17" x14ac:dyDescent="0.25">
      <c r="A658">
        <v>657</v>
      </c>
      <c r="F658">
        <v>158.81183799999999</v>
      </c>
      <c r="G658" s="5">
        <v>3</v>
      </c>
      <c r="H658">
        <v>157.902502</v>
      </c>
      <c r="I658" s="4">
        <v>4</v>
      </c>
      <c r="P658">
        <v>2</v>
      </c>
      <c r="Q658" t="str">
        <f t="shared" si="11"/>
        <v>34</v>
      </c>
    </row>
    <row r="659" spans="1:17" x14ac:dyDescent="0.25">
      <c r="A659">
        <v>658</v>
      </c>
      <c r="F659">
        <v>158.93668500000001</v>
      </c>
      <c r="G659" s="5">
        <v>3</v>
      </c>
      <c r="H659">
        <v>158.027961</v>
      </c>
      <c r="I659" s="4">
        <v>4</v>
      </c>
      <c r="P659">
        <v>2</v>
      </c>
      <c r="Q659" t="str">
        <f t="shared" si="11"/>
        <v>34</v>
      </c>
    </row>
    <row r="660" spans="1:17" x14ac:dyDescent="0.25">
      <c r="A660">
        <v>659</v>
      </c>
      <c r="P660">
        <v>0</v>
      </c>
      <c r="Q660" t="str">
        <f t="shared" si="11"/>
        <v/>
      </c>
    </row>
    <row r="661" spans="1:17" x14ac:dyDescent="0.25">
      <c r="A661">
        <v>660</v>
      </c>
      <c r="P661">
        <v>0</v>
      </c>
      <c r="Q661" t="str">
        <f t="shared" si="11"/>
        <v/>
      </c>
    </row>
    <row r="662" spans="1:17" x14ac:dyDescent="0.25">
      <c r="A662">
        <v>661</v>
      </c>
      <c r="P662">
        <v>0</v>
      </c>
      <c r="Q662" t="str">
        <f t="shared" si="11"/>
        <v/>
      </c>
    </row>
    <row r="663" spans="1:17" x14ac:dyDescent="0.25">
      <c r="A663">
        <v>662</v>
      </c>
      <c r="P663">
        <v>0</v>
      </c>
      <c r="Q663" t="str">
        <f t="shared" si="11"/>
        <v/>
      </c>
    </row>
    <row r="664" spans="1:17" x14ac:dyDescent="0.25">
      <c r="A664">
        <v>663</v>
      </c>
      <c r="P664">
        <v>0</v>
      </c>
      <c r="Q664" t="str">
        <f t="shared" si="11"/>
        <v/>
      </c>
    </row>
    <row r="665" spans="1:17" x14ac:dyDescent="0.25">
      <c r="A665">
        <v>664</v>
      </c>
      <c r="P665">
        <v>0</v>
      </c>
      <c r="Q665" t="str">
        <f t="shared" si="11"/>
        <v/>
      </c>
    </row>
    <row r="666" spans="1:17" x14ac:dyDescent="0.25">
      <c r="A666">
        <v>665</v>
      </c>
      <c r="P666">
        <v>0</v>
      </c>
      <c r="Q666" t="str">
        <f t="shared" si="11"/>
        <v/>
      </c>
    </row>
    <row r="667" spans="1:17" x14ac:dyDescent="0.25">
      <c r="A667">
        <v>666</v>
      </c>
      <c r="P667">
        <v>0</v>
      </c>
      <c r="Q667" t="str">
        <f t="shared" si="11"/>
        <v/>
      </c>
    </row>
    <row r="668" spans="1:17" x14ac:dyDescent="0.25">
      <c r="A668">
        <v>667</v>
      </c>
      <c r="B668">
        <v>189.081176</v>
      </c>
      <c r="C668" s="3">
        <v>1</v>
      </c>
      <c r="P668">
        <v>1</v>
      </c>
      <c r="Q668" t="str">
        <f t="shared" si="11"/>
        <v>1</v>
      </c>
    </row>
    <row r="669" spans="1:17" x14ac:dyDescent="0.25">
      <c r="A669">
        <v>668</v>
      </c>
      <c r="B669">
        <v>189.069389</v>
      </c>
      <c r="C669" s="3">
        <v>1</v>
      </c>
      <c r="P669">
        <v>1</v>
      </c>
      <c r="Q669" t="str">
        <f t="shared" si="11"/>
        <v>1</v>
      </c>
    </row>
    <row r="670" spans="1:17" x14ac:dyDescent="0.25">
      <c r="A670">
        <v>669</v>
      </c>
      <c r="B670">
        <v>189.05944</v>
      </c>
      <c r="C670" s="3">
        <v>1</v>
      </c>
      <c r="D670">
        <v>192.66321500000001</v>
      </c>
      <c r="E670" s="2">
        <v>2</v>
      </c>
      <c r="P670">
        <v>2</v>
      </c>
      <c r="Q670" t="str">
        <f t="shared" si="11"/>
        <v>12</v>
      </c>
    </row>
    <row r="671" spans="1:17" x14ac:dyDescent="0.25">
      <c r="A671">
        <v>670</v>
      </c>
      <c r="B671">
        <v>189.08510100000001</v>
      </c>
      <c r="C671" s="3">
        <v>1</v>
      </c>
      <c r="D671">
        <v>192.684695</v>
      </c>
      <c r="E671" s="2">
        <v>2</v>
      </c>
      <c r="P671">
        <v>2</v>
      </c>
      <c r="Q671" t="str">
        <f t="shared" si="11"/>
        <v>12</v>
      </c>
    </row>
    <row r="672" spans="1:17" x14ac:dyDescent="0.25">
      <c r="A672">
        <v>671</v>
      </c>
      <c r="B672">
        <v>189.065562</v>
      </c>
      <c r="C672" s="3">
        <v>1</v>
      </c>
      <c r="D672">
        <v>192.68535900000001</v>
      </c>
      <c r="E672" s="2">
        <v>2</v>
      </c>
      <c r="P672">
        <v>2</v>
      </c>
      <c r="Q672" t="str">
        <f t="shared" si="11"/>
        <v>12</v>
      </c>
    </row>
    <row r="673" spans="1:17" x14ac:dyDescent="0.25">
      <c r="A673">
        <v>672</v>
      </c>
      <c r="B673">
        <v>189.081176</v>
      </c>
      <c r="C673" s="3">
        <v>1</v>
      </c>
      <c r="D673">
        <v>192.75086899999999</v>
      </c>
      <c r="E673" s="2">
        <v>2</v>
      </c>
      <c r="P673">
        <v>2</v>
      </c>
      <c r="Q673" t="str">
        <f t="shared" si="11"/>
        <v>12</v>
      </c>
    </row>
    <row r="674" spans="1:17" x14ac:dyDescent="0.25">
      <c r="A674">
        <v>673</v>
      </c>
      <c r="D674">
        <v>192.728523</v>
      </c>
      <c r="E674" s="2">
        <v>2</v>
      </c>
      <c r="P674">
        <v>1</v>
      </c>
      <c r="Q674" t="str">
        <f t="shared" si="11"/>
        <v>2</v>
      </c>
    </row>
    <row r="675" spans="1:17" x14ac:dyDescent="0.25">
      <c r="A675">
        <v>674</v>
      </c>
      <c r="D675">
        <v>192.66321500000001</v>
      </c>
      <c r="E675" s="2">
        <v>2</v>
      </c>
      <c r="P675">
        <v>1</v>
      </c>
      <c r="Q675" t="str">
        <f t="shared" si="11"/>
        <v>2</v>
      </c>
    </row>
    <row r="676" spans="1:17" x14ac:dyDescent="0.25">
      <c r="A676">
        <v>675</v>
      </c>
      <c r="H676">
        <v>194.53178700000001</v>
      </c>
      <c r="I676" s="4">
        <v>4</v>
      </c>
      <c r="P676">
        <v>1</v>
      </c>
      <c r="Q676" t="str">
        <f t="shared" si="11"/>
        <v>4</v>
      </c>
    </row>
    <row r="677" spans="1:17" x14ac:dyDescent="0.25">
      <c r="A677">
        <v>676</v>
      </c>
      <c r="F677">
        <v>194.368472</v>
      </c>
      <c r="G677" s="5">
        <v>3</v>
      </c>
      <c r="H677">
        <v>194.48423700000001</v>
      </c>
      <c r="I677" s="4">
        <v>4</v>
      </c>
      <c r="P677">
        <v>2</v>
      </c>
      <c r="Q677" t="str">
        <f t="shared" si="11"/>
        <v>34</v>
      </c>
    </row>
    <row r="678" spans="1:17" x14ac:dyDescent="0.25">
      <c r="A678">
        <v>677</v>
      </c>
      <c r="F678">
        <v>194.44183699999999</v>
      </c>
      <c r="G678" s="5">
        <v>3</v>
      </c>
      <c r="H678">
        <v>194.50806</v>
      </c>
      <c r="I678" s="4">
        <v>4</v>
      </c>
      <c r="P678">
        <v>2</v>
      </c>
      <c r="Q678" t="str">
        <f t="shared" si="11"/>
        <v>34</v>
      </c>
    </row>
    <row r="679" spans="1:17" x14ac:dyDescent="0.25">
      <c r="A679">
        <v>678</v>
      </c>
      <c r="F679">
        <v>194.40954099999999</v>
      </c>
      <c r="G679" s="5">
        <v>3</v>
      </c>
      <c r="H679">
        <v>194.48530499999998</v>
      </c>
      <c r="I679" s="4">
        <v>4</v>
      </c>
      <c r="P679">
        <v>2</v>
      </c>
      <c r="Q679" t="str">
        <f t="shared" si="11"/>
        <v>34</v>
      </c>
    </row>
    <row r="680" spans="1:17" x14ac:dyDescent="0.25">
      <c r="A680">
        <v>679</v>
      </c>
      <c r="F680">
        <v>194.42811499999999</v>
      </c>
      <c r="G680" s="5">
        <v>3</v>
      </c>
      <c r="H680">
        <v>194.434596</v>
      </c>
      <c r="I680" s="4">
        <v>4</v>
      </c>
      <c r="P680">
        <v>2</v>
      </c>
      <c r="Q680" t="str">
        <f t="shared" si="11"/>
        <v>34</v>
      </c>
    </row>
    <row r="681" spans="1:17" x14ac:dyDescent="0.25">
      <c r="A681">
        <v>680</v>
      </c>
      <c r="F681">
        <v>194.368472</v>
      </c>
      <c r="G681" s="5">
        <v>3</v>
      </c>
      <c r="H681">
        <v>194.53178700000001</v>
      </c>
      <c r="I681" s="4">
        <v>4</v>
      </c>
      <c r="P681">
        <v>2</v>
      </c>
      <c r="Q681" t="str">
        <f t="shared" si="11"/>
        <v>34</v>
      </c>
    </row>
    <row r="682" spans="1:17" x14ac:dyDescent="0.25">
      <c r="A682">
        <v>681</v>
      </c>
      <c r="H682">
        <v>194.53178700000001</v>
      </c>
      <c r="I682" s="4">
        <v>4</v>
      </c>
      <c r="P682">
        <v>1</v>
      </c>
      <c r="Q682" t="str">
        <f t="shared" si="11"/>
        <v>4</v>
      </c>
    </row>
    <row r="683" spans="1:17" x14ac:dyDescent="0.25">
      <c r="A683">
        <v>682</v>
      </c>
      <c r="P683">
        <v>0</v>
      </c>
      <c r="Q683" t="str">
        <f t="shared" si="11"/>
        <v/>
      </c>
    </row>
    <row r="684" spans="1:17" x14ac:dyDescent="0.25">
      <c r="A684">
        <v>683</v>
      </c>
      <c r="P684">
        <v>0</v>
      </c>
      <c r="Q684" t="str">
        <f t="shared" si="11"/>
        <v/>
      </c>
    </row>
    <row r="685" spans="1:17" x14ac:dyDescent="0.25">
      <c r="A685">
        <v>684</v>
      </c>
      <c r="P685">
        <v>0</v>
      </c>
      <c r="Q685" t="str">
        <f t="shared" si="11"/>
        <v/>
      </c>
    </row>
    <row r="686" spans="1:17" x14ac:dyDescent="0.25">
      <c r="A686">
        <v>685</v>
      </c>
      <c r="P686">
        <v>0</v>
      </c>
      <c r="Q686" t="str">
        <f t="shared" si="11"/>
        <v/>
      </c>
    </row>
    <row r="687" spans="1:17" x14ac:dyDescent="0.25">
      <c r="A687">
        <v>686</v>
      </c>
      <c r="B687">
        <v>218.300209</v>
      </c>
      <c r="C687" s="3">
        <v>1</v>
      </c>
      <c r="P687">
        <v>1</v>
      </c>
      <c r="Q687" t="str">
        <f t="shared" si="11"/>
        <v>1</v>
      </c>
    </row>
    <row r="688" spans="1:17" x14ac:dyDescent="0.25">
      <c r="A688">
        <v>687</v>
      </c>
      <c r="B688">
        <v>218.27194499999999</v>
      </c>
      <c r="C688" s="3">
        <v>1</v>
      </c>
      <c r="P688">
        <v>1</v>
      </c>
      <c r="Q688" t="str">
        <f t="shared" si="11"/>
        <v>1</v>
      </c>
    </row>
    <row r="689" spans="1:17" x14ac:dyDescent="0.25">
      <c r="A689">
        <v>688</v>
      </c>
      <c r="B689">
        <v>218.264904</v>
      </c>
      <c r="C689" s="3">
        <v>1</v>
      </c>
      <c r="D689">
        <v>221.56503900000001</v>
      </c>
      <c r="E689" s="2">
        <v>2</v>
      </c>
      <c r="P689">
        <v>2</v>
      </c>
      <c r="Q689" t="str">
        <f t="shared" si="11"/>
        <v>12</v>
      </c>
    </row>
    <row r="690" spans="1:17" x14ac:dyDescent="0.25">
      <c r="A690">
        <v>689</v>
      </c>
      <c r="B690">
        <v>218.24225300000001</v>
      </c>
      <c r="C690" s="3">
        <v>1</v>
      </c>
      <c r="D690">
        <v>221.567947</v>
      </c>
      <c r="E690" s="2">
        <v>2</v>
      </c>
      <c r="P690">
        <v>2</v>
      </c>
      <c r="Q690" t="str">
        <f t="shared" si="11"/>
        <v>12</v>
      </c>
    </row>
    <row r="691" spans="1:17" x14ac:dyDescent="0.25">
      <c r="A691">
        <v>690</v>
      </c>
      <c r="B691">
        <v>218.256844</v>
      </c>
      <c r="C691" s="3">
        <v>1</v>
      </c>
      <c r="D691">
        <v>221.57615999999999</v>
      </c>
      <c r="E691" s="2">
        <v>2</v>
      </c>
      <c r="P691">
        <v>2</v>
      </c>
      <c r="Q691" t="str">
        <f t="shared" si="11"/>
        <v>12</v>
      </c>
    </row>
    <row r="692" spans="1:17" x14ac:dyDescent="0.25">
      <c r="A692">
        <v>691</v>
      </c>
      <c r="B692">
        <v>218.300209</v>
      </c>
      <c r="C692" s="3">
        <v>1</v>
      </c>
      <c r="D692">
        <v>221.59151700000001</v>
      </c>
      <c r="E692" s="2">
        <v>2</v>
      </c>
      <c r="P692">
        <v>2</v>
      </c>
      <c r="Q692" t="str">
        <f t="shared" si="11"/>
        <v>12</v>
      </c>
    </row>
    <row r="693" spans="1:17" x14ac:dyDescent="0.25">
      <c r="A693">
        <v>692</v>
      </c>
      <c r="D693">
        <v>221.58223100000001</v>
      </c>
      <c r="E693" s="2">
        <v>2</v>
      </c>
      <c r="P693">
        <v>1</v>
      </c>
      <c r="Q693" t="str">
        <f t="shared" si="11"/>
        <v>2</v>
      </c>
    </row>
    <row r="694" spans="1:17" x14ac:dyDescent="0.25">
      <c r="A694">
        <v>693</v>
      </c>
      <c r="D694">
        <v>221.56503900000001</v>
      </c>
      <c r="E694" s="2">
        <v>2</v>
      </c>
      <c r="P694">
        <v>1</v>
      </c>
      <c r="Q694" t="str">
        <f t="shared" si="11"/>
        <v>2</v>
      </c>
    </row>
    <row r="695" spans="1:17" x14ac:dyDescent="0.25">
      <c r="A695">
        <v>694</v>
      </c>
      <c r="D695">
        <v>221.56503900000001</v>
      </c>
      <c r="E695" s="2">
        <v>2</v>
      </c>
      <c r="P695">
        <v>1</v>
      </c>
      <c r="Q695" t="str">
        <f t="shared" si="11"/>
        <v>2</v>
      </c>
    </row>
    <row r="696" spans="1:17" x14ac:dyDescent="0.25">
      <c r="A696">
        <v>695</v>
      </c>
      <c r="F696">
        <v>223.84813399999999</v>
      </c>
      <c r="G696" s="5">
        <v>3</v>
      </c>
      <c r="P696">
        <v>1</v>
      </c>
      <c r="Q696" t="str">
        <f t="shared" si="11"/>
        <v>3</v>
      </c>
    </row>
    <row r="697" spans="1:17" x14ac:dyDescent="0.25">
      <c r="A697">
        <v>696</v>
      </c>
      <c r="F697">
        <v>223.856348</v>
      </c>
      <c r="G697" s="5">
        <v>3</v>
      </c>
      <c r="H697">
        <v>224.19260600000001</v>
      </c>
      <c r="I697" s="4">
        <v>4</v>
      </c>
      <c r="P697">
        <v>2</v>
      </c>
      <c r="Q697" t="str">
        <f t="shared" si="11"/>
        <v>34</v>
      </c>
    </row>
    <row r="698" spans="1:17" x14ac:dyDescent="0.25">
      <c r="A698">
        <v>697</v>
      </c>
      <c r="F698">
        <v>223.85257300000001</v>
      </c>
      <c r="G698" s="5">
        <v>3</v>
      </c>
      <c r="H698">
        <v>224.16928999999999</v>
      </c>
      <c r="I698" s="4">
        <v>4</v>
      </c>
      <c r="P698">
        <v>2</v>
      </c>
      <c r="Q698" t="str">
        <f t="shared" si="11"/>
        <v>34</v>
      </c>
    </row>
    <row r="699" spans="1:17" x14ac:dyDescent="0.25">
      <c r="A699">
        <v>698</v>
      </c>
      <c r="F699">
        <v>223.89155</v>
      </c>
      <c r="G699" s="5">
        <v>3</v>
      </c>
      <c r="H699">
        <v>224.181331</v>
      </c>
      <c r="I699" s="4">
        <v>4</v>
      </c>
      <c r="P699">
        <v>2</v>
      </c>
      <c r="Q699" t="str">
        <f t="shared" si="11"/>
        <v>34</v>
      </c>
    </row>
    <row r="700" spans="1:17" x14ac:dyDescent="0.25">
      <c r="A700">
        <v>699</v>
      </c>
      <c r="F700">
        <v>223.85828699999999</v>
      </c>
      <c r="G700" s="5">
        <v>3</v>
      </c>
      <c r="H700">
        <v>224.10587599999999</v>
      </c>
      <c r="I700" s="4">
        <v>4</v>
      </c>
      <c r="P700">
        <v>2</v>
      </c>
      <c r="Q700" t="str">
        <f t="shared" si="11"/>
        <v>34</v>
      </c>
    </row>
    <row r="701" spans="1:17" x14ac:dyDescent="0.25">
      <c r="A701">
        <v>700</v>
      </c>
      <c r="F701">
        <v>223.79329000000001</v>
      </c>
      <c r="G701" s="5">
        <v>3</v>
      </c>
      <c r="H701">
        <v>224.12128300000001</v>
      </c>
      <c r="I701" s="4">
        <v>4</v>
      </c>
      <c r="P701">
        <v>2</v>
      </c>
      <c r="Q701" t="str">
        <f t="shared" si="11"/>
        <v>34</v>
      </c>
    </row>
    <row r="702" spans="1:17" x14ac:dyDescent="0.25">
      <c r="A702">
        <v>701</v>
      </c>
      <c r="F702">
        <v>223.84813399999999</v>
      </c>
      <c r="G702" s="5">
        <v>3</v>
      </c>
      <c r="H702">
        <v>224.09255999999999</v>
      </c>
      <c r="I702" s="4">
        <v>4</v>
      </c>
      <c r="P702">
        <v>2</v>
      </c>
      <c r="Q702" t="str">
        <f t="shared" si="11"/>
        <v>34</v>
      </c>
    </row>
    <row r="703" spans="1:17" x14ac:dyDescent="0.25">
      <c r="A703">
        <v>702</v>
      </c>
      <c r="F703">
        <v>223.84813399999999</v>
      </c>
      <c r="G703" s="5">
        <v>3</v>
      </c>
      <c r="H703">
        <v>224.19260600000001</v>
      </c>
      <c r="I703" s="4">
        <v>4</v>
      </c>
      <c r="P703">
        <v>2</v>
      </c>
      <c r="Q703" t="str">
        <f t="shared" si="11"/>
        <v>34</v>
      </c>
    </row>
    <row r="704" spans="1:17" x14ac:dyDescent="0.25">
      <c r="A704">
        <v>703</v>
      </c>
      <c r="H704">
        <v>224.19260600000001</v>
      </c>
      <c r="I704" s="4">
        <v>4</v>
      </c>
      <c r="P704">
        <v>1</v>
      </c>
      <c r="Q704" t="str">
        <f t="shared" si="11"/>
        <v>4</v>
      </c>
    </row>
    <row r="705" spans="1:17" x14ac:dyDescent="0.25">
      <c r="A705">
        <v>704</v>
      </c>
      <c r="P705">
        <v>0</v>
      </c>
      <c r="Q705" t="str">
        <f t="shared" si="11"/>
        <v/>
      </c>
    </row>
    <row r="706" spans="1:17" x14ac:dyDescent="0.25">
      <c r="A706">
        <v>705</v>
      </c>
      <c r="P706">
        <v>0</v>
      </c>
      <c r="Q706" t="str">
        <f t="shared" ref="Q706:Q769" si="12">CONCATENATE(C706,E706,G706,I706)</f>
        <v/>
      </c>
    </row>
    <row r="707" spans="1:17" x14ac:dyDescent="0.25">
      <c r="A707">
        <v>706</v>
      </c>
      <c r="B707">
        <v>248.228444</v>
      </c>
      <c r="C707" s="3">
        <v>1</v>
      </c>
      <c r="P707">
        <v>1</v>
      </c>
      <c r="Q707" t="str">
        <f t="shared" si="12"/>
        <v>1</v>
      </c>
    </row>
    <row r="708" spans="1:17" x14ac:dyDescent="0.25">
      <c r="A708">
        <v>707</v>
      </c>
      <c r="B708">
        <v>248.200028</v>
      </c>
      <c r="C708" s="3">
        <v>1</v>
      </c>
      <c r="P708">
        <v>1</v>
      </c>
      <c r="Q708" t="str">
        <f t="shared" si="12"/>
        <v>1</v>
      </c>
    </row>
    <row r="709" spans="1:17" x14ac:dyDescent="0.25">
      <c r="A709">
        <v>708</v>
      </c>
      <c r="B709">
        <v>248.20946599999999</v>
      </c>
      <c r="C709" s="3">
        <v>1</v>
      </c>
      <c r="P709">
        <v>1</v>
      </c>
      <c r="Q709" t="str">
        <f t="shared" si="12"/>
        <v>1</v>
      </c>
    </row>
    <row r="710" spans="1:17" x14ac:dyDescent="0.25">
      <c r="A710">
        <v>709</v>
      </c>
      <c r="B710">
        <v>248.21466900000001</v>
      </c>
      <c r="C710" s="3">
        <v>1</v>
      </c>
      <c r="P710">
        <v>1</v>
      </c>
      <c r="Q710" t="str">
        <f t="shared" si="12"/>
        <v>1</v>
      </c>
    </row>
    <row r="711" spans="1:17" x14ac:dyDescent="0.25">
      <c r="A711">
        <v>710</v>
      </c>
      <c r="B711">
        <v>248.23293799999999</v>
      </c>
      <c r="C711" s="3">
        <v>1</v>
      </c>
      <c r="D711">
        <v>252.86295000000001</v>
      </c>
      <c r="E711" s="2">
        <v>2</v>
      </c>
      <c r="P711">
        <v>2</v>
      </c>
      <c r="Q711" t="str">
        <f t="shared" si="12"/>
        <v>12</v>
      </c>
    </row>
    <row r="712" spans="1:17" x14ac:dyDescent="0.25">
      <c r="A712">
        <v>711</v>
      </c>
      <c r="B712">
        <v>248.23268200000001</v>
      </c>
      <c r="C712" s="3">
        <v>1</v>
      </c>
      <c r="D712">
        <v>252.83876900000001</v>
      </c>
      <c r="E712" s="2">
        <v>2</v>
      </c>
      <c r="P712">
        <v>2</v>
      </c>
      <c r="Q712" t="str">
        <f t="shared" si="12"/>
        <v>12</v>
      </c>
    </row>
    <row r="713" spans="1:17" x14ac:dyDescent="0.25">
      <c r="A713">
        <v>712</v>
      </c>
      <c r="B713">
        <v>248.30680899999999</v>
      </c>
      <c r="C713" s="3">
        <v>1</v>
      </c>
      <c r="D713">
        <v>252.85172399999999</v>
      </c>
      <c r="E713" s="2">
        <v>2</v>
      </c>
      <c r="P713">
        <v>2</v>
      </c>
      <c r="Q713" t="str">
        <f t="shared" si="12"/>
        <v>12</v>
      </c>
    </row>
    <row r="714" spans="1:17" x14ac:dyDescent="0.25">
      <c r="A714">
        <v>713</v>
      </c>
      <c r="B714">
        <v>248.228444</v>
      </c>
      <c r="C714" s="3">
        <v>1</v>
      </c>
      <c r="D714">
        <v>252.87917400000001</v>
      </c>
      <c r="E714" s="2">
        <v>2</v>
      </c>
      <c r="P714">
        <v>2</v>
      </c>
      <c r="Q714" t="str">
        <f t="shared" si="12"/>
        <v>12</v>
      </c>
    </row>
    <row r="715" spans="1:17" x14ac:dyDescent="0.25">
      <c r="A715">
        <v>714</v>
      </c>
      <c r="D715">
        <v>252.86060000000001</v>
      </c>
      <c r="E715" s="2">
        <v>2</v>
      </c>
      <c r="P715">
        <v>1</v>
      </c>
      <c r="Q715" t="str">
        <f t="shared" si="12"/>
        <v>2</v>
      </c>
    </row>
    <row r="716" spans="1:17" x14ac:dyDescent="0.25">
      <c r="A716">
        <v>715</v>
      </c>
      <c r="D716">
        <v>252.834836</v>
      </c>
      <c r="E716" s="2">
        <v>2</v>
      </c>
      <c r="P716">
        <v>1</v>
      </c>
      <c r="Q716" t="str">
        <f t="shared" si="12"/>
        <v>2</v>
      </c>
    </row>
    <row r="717" spans="1:17" x14ac:dyDescent="0.25">
      <c r="A717">
        <v>716</v>
      </c>
      <c r="D717">
        <v>252.82412399999998</v>
      </c>
      <c r="E717" s="2">
        <v>2</v>
      </c>
      <c r="P717">
        <v>1</v>
      </c>
      <c r="Q717" t="str">
        <f t="shared" si="12"/>
        <v>2</v>
      </c>
    </row>
    <row r="718" spans="1:17" x14ac:dyDescent="0.25">
      <c r="A718">
        <v>717</v>
      </c>
      <c r="D718">
        <v>252.86295000000001</v>
      </c>
      <c r="E718" s="2">
        <v>2</v>
      </c>
      <c r="P718">
        <v>1</v>
      </c>
      <c r="Q718" t="str">
        <f t="shared" si="12"/>
        <v>2</v>
      </c>
    </row>
    <row r="719" spans="1:17" x14ac:dyDescent="0.25">
      <c r="A719">
        <v>718</v>
      </c>
      <c r="P719">
        <v>0</v>
      </c>
      <c r="Q719" t="str">
        <f t="shared" si="12"/>
        <v/>
      </c>
    </row>
    <row r="720" spans="1:17" x14ac:dyDescent="0.25">
      <c r="A720">
        <v>719</v>
      </c>
      <c r="J720">
        <v>236.06581399999999</v>
      </c>
      <c r="K720" t="s">
        <v>22</v>
      </c>
      <c r="Q720" t="str">
        <f t="shared" si="12"/>
        <v/>
      </c>
    </row>
    <row r="721" spans="1:17" x14ac:dyDescent="0.25">
      <c r="A721">
        <v>720</v>
      </c>
      <c r="Q721" t="str">
        <f t="shared" si="12"/>
        <v/>
      </c>
    </row>
    <row r="722" spans="1:17" x14ac:dyDescent="0.25">
      <c r="A722">
        <v>721</v>
      </c>
      <c r="J722">
        <v>235.79700199999999</v>
      </c>
      <c r="K722" t="s">
        <v>22</v>
      </c>
      <c r="Q722" t="str">
        <f t="shared" si="12"/>
        <v/>
      </c>
    </row>
    <row r="723" spans="1:17" x14ac:dyDescent="0.25">
      <c r="A723">
        <v>722</v>
      </c>
      <c r="D723">
        <v>239.628894</v>
      </c>
      <c r="E723" s="2">
        <v>2</v>
      </c>
      <c r="P723">
        <v>1</v>
      </c>
      <c r="Q723" t="str">
        <f t="shared" si="12"/>
        <v>2</v>
      </c>
    </row>
    <row r="724" spans="1:17" x14ac:dyDescent="0.25">
      <c r="A724">
        <v>723</v>
      </c>
      <c r="D724">
        <v>239.592568</v>
      </c>
      <c r="E724" s="2">
        <v>2</v>
      </c>
      <c r="P724">
        <v>1</v>
      </c>
      <c r="Q724" t="str">
        <f t="shared" si="12"/>
        <v>2</v>
      </c>
    </row>
    <row r="725" spans="1:17" x14ac:dyDescent="0.25">
      <c r="A725">
        <v>724</v>
      </c>
      <c r="D725">
        <v>239.57777300000001</v>
      </c>
      <c r="E725" s="2">
        <v>2</v>
      </c>
      <c r="P725">
        <v>1</v>
      </c>
      <c r="Q725" t="str">
        <f t="shared" si="12"/>
        <v>2</v>
      </c>
    </row>
    <row r="726" spans="1:17" x14ac:dyDescent="0.25">
      <c r="A726">
        <v>725</v>
      </c>
      <c r="D726">
        <v>239.547774</v>
      </c>
      <c r="E726" s="2">
        <v>2</v>
      </c>
      <c r="P726">
        <v>1</v>
      </c>
      <c r="Q726" t="str">
        <f t="shared" si="12"/>
        <v>2</v>
      </c>
    </row>
    <row r="727" spans="1:17" x14ac:dyDescent="0.25">
      <c r="A727">
        <v>726</v>
      </c>
      <c r="D727">
        <v>239.55256900000001</v>
      </c>
      <c r="E727" s="2">
        <v>2</v>
      </c>
      <c r="F727">
        <v>245.348748</v>
      </c>
      <c r="G727" s="5">
        <v>3</v>
      </c>
      <c r="P727">
        <v>2</v>
      </c>
      <c r="Q727" t="str">
        <f t="shared" si="12"/>
        <v>23</v>
      </c>
    </row>
    <row r="728" spans="1:17" x14ac:dyDescent="0.25">
      <c r="A728">
        <v>727</v>
      </c>
      <c r="D728">
        <v>239.558898</v>
      </c>
      <c r="E728" s="2">
        <v>2</v>
      </c>
      <c r="F728">
        <v>245.34925900000002</v>
      </c>
      <c r="G728" s="5">
        <v>3</v>
      </c>
      <c r="P728">
        <v>2</v>
      </c>
      <c r="Q728" t="str">
        <f t="shared" si="12"/>
        <v>23</v>
      </c>
    </row>
    <row r="729" spans="1:17" x14ac:dyDescent="0.25">
      <c r="A729">
        <v>728</v>
      </c>
      <c r="D729">
        <v>239.51839000000001</v>
      </c>
      <c r="E729" s="2">
        <v>2</v>
      </c>
      <c r="F729">
        <v>245.40353899999999</v>
      </c>
      <c r="G729" s="5">
        <v>3</v>
      </c>
      <c r="P729">
        <v>2</v>
      </c>
      <c r="Q729" t="str">
        <f t="shared" si="12"/>
        <v>23</v>
      </c>
    </row>
    <row r="730" spans="1:17" x14ac:dyDescent="0.25">
      <c r="A730">
        <v>729</v>
      </c>
      <c r="D730">
        <v>239.46400499999999</v>
      </c>
      <c r="E730" s="2">
        <v>2</v>
      </c>
      <c r="F730">
        <v>245.35099500000001</v>
      </c>
      <c r="G730" s="5">
        <v>3</v>
      </c>
      <c r="H730">
        <v>242.47027500000002</v>
      </c>
      <c r="I730" s="4">
        <v>4</v>
      </c>
      <c r="P730">
        <v>3</v>
      </c>
      <c r="Q730" t="str">
        <f t="shared" si="12"/>
        <v>234</v>
      </c>
    </row>
    <row r="731" spans="1:17" x14ac:dyDescent="0.25">
      <c r="A731">
        <v>730</v>
      </c>
      <c r="D731">
        <v>239.628894</v>
      </c>
      <c r="E731" s="2">
        <v>2</v>
      </c>
      <c r="F731">
        <v>245.455884</v>
      </c>
      <c r="G731" s="5">
        <v>3</v>
      </c>
      <c r="H731">
        <v>242.493539</v>
      </c>
      <c r="I731" s="4">
        <v>4</v>
      </c>
      <c r="P731">
        <v>3</v>
      </c>
      <c r="Q731" t="str">
        <f t="shared" si="12"/>
        <v>234</v>
      </c>
    </row>
    <row r="732" spans="1:17" x14ac:dyDescent="0.25">
      <c r="A732">
        <v>731</v>
      </c>
      <c r="F732">
        <v>245.45761999999999</v>
      </c>
      <c r="G732" s="5">
        <v>3</v>
      </c>
      <c r="H732">
        <v>242.48282699999999</v>
      </c>
      <c r="I732" s="4">
        <v>4</v>
      </c>
      <c r="P732">
        <v>2</v>
      </c>
      <c r="Q732" t="str">
        <f t="shared" si="12"/>
        <v>34</v>
      </c>
    </row>
    <row r="733" spans="1:17" x14ac:dyDescent="0.25">
      <c r="A733">
        <v>732</v>
      </c>
      <c r="F733">
        <v>245.48562699999999</v>
      </c>
      <c r="G733" s="5">
        <v>3</v>
      </c>
      <c r="H733">
        <v>242.48369300000002</v>
      </c>
      <c r="I733" s="4">
        <v>4</v>
      </c>
      <c r="P733">
        <v>2</v>
      </c>
      <c r="Q733" t="str">
        <f t="shared" si="12"/>
        <v>34</v>
      </c>
    </row>
    <row r="734" spans="1:17" x14ac:dyDescent="0.25">
      <c r="A734">
        <v>733</v>
      </c>
      <c r="F734">
        <v>245.53266600000001</v>
      </c>
      <c r="G734" s="5">
        <v>3</v>
      </c>
      <c r="H734">
        <v>242.51323400000001</v>
      </c>
      <c r="I734" s="4">
        <v>4</v>
      </c>
      <c r="P734">
        <v>2</v>
      </c>
      <c r="Q734" t="str">
        <f t="shared" si="12"/>
        <v>34</v>
      </c>
    </row>
    <row r="735" spans="1:17" x14ac:dyDescent="0.25">
      <c r="A735">
        <v>734</v>
      </c>
      <c r="F735">
        <v>245.461037</v>
      </c>
      <c r="G735" s="5">
        <v>3</v>
      </c>
      <c r="H735">
        <v>242.51762099999999</v>
      </c>
      <c r="I735" s="4">
        <v>4</v>
      </c>
      <c r="P735">
        <v>2</v>
      </c>
      <c r="Q735" t="str">
        <f t="shared" si="12"/>
        <v>34</v>
      </c>
    </row>
    <row r="736" spans="1:17" x14ac:dyDescent="0.25">
      <c r="A736">
        <v>735</v>
      </c>
      <c r="F736">
        <v>245.348748</v>
      </c>
      <c r="G736" s="5">
        <v>3</v>
      </c>
      <c r="H736">
        <v>242.45318700000001</v>
      </c>
      <c r="I736" s="4">
        <v>4</v>
      </c>
      <c r="P736">
        <v>2</v>
      </c>
      <c r="Q736" t="str">
        <f t="shared" si="12"/>
        <v>34</v>
      </c>
    </row>
    <row r="737" spans="1:17" x14ac:dyDescent="0.25">
      <c r="A737">
        <v>736</v>
      </c>
      <c r="H737">
        <v>242.439257</v>
      </c>
      <c r="I737" s="4">
        <v>4</v>
      </c>
      <c r="P737">
        <v>1</v>
      </c>
      <c r="Q737" t="str">
        <f t="shared" si="12"/>
        <v>4</v>
      </c>
    </row>
    <row r="738" spans="1:17" x14ac:dyDescent="0.25">
      <c r="A738">
        <v>737</v>
      </c>
      <c r="H738">
        <v>242.47027500000002</v>
      </c>
      <c r="I738" s="4">
        <v>4</v>
      </c>
      <c r="P738">
        <v>1</v>
      </c>
      <c r="Q738" t="str">
        <f t="shared" si="12"/>
        <v>4</v>
      </c>
    </row>
    <row r="739" spans="1:17" x14ac:dyDescent="0.25">
      <c r="A739">
        <v>738</v>
      </c>
      <c r="P739">
        <v>0</v>
      </c>
      <c r="Q739" t="str">
        <f t="shared" si="12"/>
        <v/>
      </c>
    </row>
    <row r="740" spans="1:17" x14ac:dyDescent="0.25">
      <c r="A740">
        <v>739</v>
      </c>
      <c r="B740">
        <v>223.082562</v>
      </c>
      <c r="C740" s="3">
        <v>1</v>
      </c>
      <c r="P740">
        <v>1</v>
      </c>
      <c r="Q740" t="str">
        <f t="shared" si="12"/>
        <v>1</v>
      </c>
    </row>
    <row r="741" spans="1:17" x14ac:dyDescent="0.25">
      <c r="A741">
        <v>740</v>
      </c>
      <c r="B741">
        <v>223.069501</v>
      </c>
      <c r="C741" s="3">
        <v>1</v>
      </c>
      <c r="P741">
        <v>1</v>
      </c>
      <c r="Q741" t="str">
        <f t="shared" si="12"/>
        <v>1</v>
      </c>
    </row>
    <row r="742" spans="1:17" x14ac:dyDescent="0.25">
      <c r="A742">
        <v>741</v>
      </c>
      <c r="B742">
        <v>223.05251200000001</v>
      </c>
      <c r="C742" s="3">
        <v>1</v>
      </c>
      <c r="P742">
        <v>1</v>
      </c>
      <c r="Q742" t="str">
        <f t="shared" si="12"/>
        <v>1</v>
      </c>
    </row>
    <row r="743" spans="1:17" x14ac:dyDescent="0.25">
      <c r="A743">
        <v>742</v>
      </c>
      <c r="B743">
        <v>223.084756</v>
      </c>
      <c r="C743" s="3">
        <v>1</v>
      </c>
      <c r="P743">
        <v>1</v>
      </c>
      <c r="Q743" t="str">
        <f t="shared" si="12"/>
        <v>1</v>
      </c>
    </row>
    <row r="744" spans="1:17" x14ac:dyDescent="0.25">
      <c r="A744">
        <v>743</v>
      </c>
      <c r="B744">
        <v>223.096439</v>
      </c>
      <c r="C744" s="3">
        <v>1</v>
      </c>
      <c r="P744">
        <v>1</v>
      </c>
      <c r="Q744" t="str">
        <f t="shared" si="12"/>
        <v>1</v>
      </c>
    </row>
    <row r="745" spans="1:17" x14ac:dyDescent="0.25">
      <c r="A745">
        <v>744</v>
      </c>
      <c r="B745">
        <v>223.082562</v>
      </c>
      <c r="C745" s="3">
        <v>1</v>
      </c>
      <c r="P745">
        <v>1</v>
      </c>
      <c r="Q745" t="str">
        <f t="shared" si="12"/>
        <v>1</v>
      </c>
    </row>
    <row r="746" spans="1:17" x14ac:dyDescent="0.25">
      <c r="A746">
        <v>745</v>
      </c>
      <c r="B746">
        <v>223.082562</v>
      </c>
      <c r="C746" s="3">
        <v>1</v>
      </c>
      <c r="P746">
        <v>1</v>
      </c>
      <c r="Q746" t="str">
        <f t="shared" si="12"/>
        <v>1</v>
      </c>
    </row>
    <row r="747" spans="1:17" x14ac:dyDescent="0.25">
      <c r="A747">
        <v>746</v>
      </c>
      <c r="B747">
        <v>223.082562</v>
      </c>
      <c r="C747" s="3">
        <v>1</v>
      </c>
      <c r="P747">
        <v>1</v>
      </c>
      <c r="Q747" t="str">
        <f t="shared" si="12"/>
        <v>1</v>
      </c>
    </row>
    <row r="748" spans="1:17" x14ac:dyDescent="0.25">
      <c r="A748">
        <v>747</v>
      </c>
      <c r="B748">
        <v>223.082562</v>
      </c>
      <c r="C748" s="3">
        <v>1</v>
      </c>
      <c r="D748">
        <v>218.52932999999999</v>
      </c>
      <c r="E748" s="2">
        <v>2</v>
      </c>
      <c r="P748">
        <v>2</v>
      </c>
      <c r="Q748" t="str">
        <f t="shared" si="12"/>
        <v>12</v>
      </c>
    </row>
    <row r="749" spans="1:17" x14ac:dyDescent="0.25">
      <c r="A749">
        <v>748</v>
      </c>
      <c r="B749">
        <v>223.082562</v>
      </c>
      <c r="C749" s="3">
        <v>1</v>
      </c>
      <c r="D749">
        <v>218.50912700000001</v>
      </c>
      <c r="E749" s="2">
        <v>2</v>
      </c>
      <c r="P749">
        <v>2</v>
      </c>
      <c r="Q749" t="str">
        <f t="shared" si="12"/>
        <v>12</v>
      </c>
    </row>
    <row r="750" spans="1:17" x14ac:dyDescent="0.25">
      <c r="A750">
        <v>749</v>
      </c>
      <c r="B750">
        <v>223.082562</v>
      </c>
      <c r="C750" s="3">
        <v>1</v>
      </c>
      <c r="D750">
        <v>218.46540400000001</v>
      </c>
      <c r="E750" s="2">
        <v>2</v>
      </c>
      <c r="P750">
        <v>2</v>
      </c>
      <c r="Q750" t="str">
        <f t="shared" si="12"/>
        <v>12</v>
      </c>
    </row>
    <row r="751" spans="1:17" x14ac:dyDescent="0.25">
      <c r="A751">
        <v>750</v>
      </c>
      <c r="D751">
        <v>218.440763</v>
      </c>
      <c r="E751" s="2">
        <v>2</v>
      </c>
      <c r="F751">
        <v>221.726868</v>
      </c>
      <c r="G751" s="5">
        <v>3</v>
      </c>
      <c r="P751">
        <v>2</v>
      </c>
      <c r="Q751" t="str">
        <f t="shared" si="12"/>
        <v>23</v>
      </c>
    </row>
    <row r="752" spans="1:17" x14ac:dyDescent="0.25">
      <c r="A752">
        <v>751</v>
      </c>
      <c r="D752">
        <v>218.463415</v>
      </c>
      <c r="E752" s="2">
        <v>2</v>
      </c>
      <c r="F752">
        <v>221.59794500000001</v>
      </c>
      <c r="G752" s="5">
        <v>3</v>
      </c>
      <c r="H752">
        <v>220.450761</v>
      </c>
      <c r="I752" s="4">
        <v>4</v>
      </c>
      <c r="P752">
        <v>3</v>
      </c>
      <c r="Q752" t="str">
        <f t="shared" si="12"/>
        <v>234</v>
      </c>
    </row>
    <row r="753" spans="1:17" x14ac:dyDescent="0.25">
      <c r="A753">
        <v>752</v>
      </c>
      <c r="D753">
        <v>218.52932999999999</v>
      </c>
      <c r="E753" s="2">
        <v>2</v>
      </c>
      <c r="F753">
        <v>221.69595000000001</v>
      </c>
      <c r="G753" s="5">
        <v>3</v>
      </c>
      <c r="H753">
        <v>220.44382200000001</v>
      </c>
      <c r="I753" s="4">
        <v>4</v>
      </c>
      <c r="P753">
        <v>3</v>
      </c>
      <c r="Q753" t="str">
        <f t="shared" si="12"/>
        <v>234</v>
      </c>
    </row>
    <row r="754" spans="1:17" x14ac:dyDescent="0.25">
      <c r="A754">
        <v>753</v>
      </c>
      <c r="F754">
        <v>221.61631199999999</v>
      </c>
      <c r="G754" s="5">
        <v>3</v>
      </c>
      <c r="H754">
        <v>220.39800700000001</v>
      </c>
      <c r="I754" s="4">
        <v>4</v>
      </c>
      <c r="P754">
        <v>2</v>
      </c>
      <c r="Q754" t="str">
        <f t="shared" si="12"/>
        <v>34</v>
      </c>
    </row>
    <row r="755" spans="1:17" x14ac:dyDescent="0.25">
      <c r="A755">
        <v>754</v>
      </c>
      <c r="F755">
        <v>221.62110699999999</v>
      </c>
      <c r="G755" s="5">
        <v>3</v>
      </c>
      <c r="H755">
        <v>220.44514799999999</v>
      </c>
      <c r="I755" s="4">
        <v>4</v>
      </c>
      <c r="P755">
        <v>2</v>
      </c>
      <c r="Q755" t="str">
        <f t="shared" si="12"/>
        <v>34</v>
      </c>
    </row>
    <row r="756" spans="1:17" x14ac:dyDescent="0.25">
      <c r="A756">
        <v>755</v>
      </c>
      <c r="F756">
        <v>221.665289</v>
      </c>
      <c r="G756" s="5">
        <v>3</v>
      </c>
      <c r="H756">
        <v>220.47438099999999</v>
      </c>
      <c r="I756" s="4">
        <v>4</v>
      </c>
      <c r="P756">
        <v>2</v>
      </c>
      <c r="Q756" t="str">
        <f t="shared" si="12"/>
        <v>34</v>
      </c>
    </row>
    <row r="757" spans="1:17" x14ac:dyDescent="0.25">
      <c r="A757">
        <v>756</v>
      </c>
      <c r="F757">
        <v>221.65768700000001</v>
      </c>
      <c r="G757" s="5">
        <v>3</v>
      </c>
      <c r="H757">
        <v>220.48948200000001</v>
      </c>
      <c r="I757" s="4">
        <v>4</v>
      </c>
      <c r="P757">
        <v>2</v>
      </c>
      <c r="Q757" t="str">
        <f t="shared" si="12"/>
        <v>34</v>
      </c>
    </row>
    <row r="758" spans="1:17" x14ac:dyDescent="0.25">
      <c r="A758">
        <v>757</v>
      </c>
      <c r="F758">
        <v>221.726868</v>
      </c>
      <c r="G758" s="5">
        <v>3</v>
      </c>
      <c r="H758">
        <v>220.463515</v>
      </c>
      <c r="I758" s="4">
        <v>4</v>
      </c>
      <c r="P758">
        <v>2</v>
      </c>
      <c r="Q758" t="str">
        <f t="shared" si="12"/>
        <v>34</v>
      </c>
    </row>
    <row r="759" spans="1:17" x14ac:dyDescent="0.25">
      <c r="A759">
        <v>758</v>
      </c>
      <c r="F759">
        <v>221.726868</v>
      </c>
      <c r="G759" s="5">
        <v>3</v>
      </c>
      <c r="H759">
        <v>220.45866799999999</v>
      </c>
      <c r="I759" s="4">
        <v>4</v>
      </c>
      <c r="P759">
        <v>2</v>
      </c>
      <c r="Q759" t="str">
        <f t="shared" si="12"/>
        <v>34</v>
      </c>
    </row>
    <row r="760" spans="1:17" x14ac:dyDescent="0.25">
      <c r="A760">
        <v>759</v>
      </c>
      <c r="H760">
        <v>220.450761</v>
      </c>
      <c r="I760" s="4">
        <v>4</v>
      </c>
      <c r="P760">
        <v>1</v>
      </c>
      <c r="Q760" t="str">
        <f t="shared" si="12"/>
        <v>4</v>
      </c>
    </row>
    <row r="761" spans="1:17" x14ac:dyDescent="0.25">
      <c r="A761">
        <v>760</v>
      </c>
      <c r="P761">
        <v>0</v>
      </c>
      <c r="Q761" t="str">
        <f t="shared" si="12"/>
        <v/>
      </c>
    </row>
    <row r="762" spans="1:17" x14ac:dyDescent="0.25">
      <c r="A762">
        <v>761</v>
      </c>
      <c r="P762">
        <v>0</v>
      </c>
      <c r="Q762" t="str">
        <f t="shared" si="12"/>
        <v/>
      </c>
    </row>
    <row r="763" spans="1:17" x14ac:dyDescent="0.25">
      <c r="A763">
        <v>762</v>
      </c>
      <c r="P763">
        <v>0</v>
      </c>
      <c r="Q763" t="str">
        <f t="shared" si="12"/>
        <v/>
      </c>
    </row>
    <row r="764" spans="1:17" x14ac:dyDescent="0.25">
      <c r="A764">
        <v>763</v>
      </c>
      <c r="P764">
        <v>0</v>
      </c>
      <c r="Q764" t="str">
        <f t="shared" si="12"/>
        <v/>
      </c>
    </row>
    <row r="765" spans="1:17" x14ac:dyDescent="0.25">
      <c r="A765">
        <v>764</v>
      </c>
      <c r="B765">
        <v>200.302909</v>
      </c>
      <c r="C765" s="3">
        <v>1</v>
      </c>
      <c r="P765">
        <v>1</v>
      </c>
      <c r="Q765" t="str">
        <f t="shared" si="12"/>
        <v>1</v>
      </c>
    </row>
    <row r="766" spans="1:17" x14ac:dyDescent="0.25">
      <c r="A766">
        <v>765</v>
      </c>
      <c r="B766">
        <v>200.35622699999999</v>
      </c>
      <c r="C766" s="3">
        <v>1</v>
      </c>
      <c r="P766">
        <v>1</v>
      </c>
      <c r="Q766" t="str">
        <f t="shared" si="12"/>
        <v>1</v>
      </c>
    </row>
    <row r="767" spans="1:17" x14ac:dyDescent="0.25">
      <c r="A767">
        <v>766</v>
      </c>
      <c r="B767">
        <v>200.33806200000001</v>
      </c>
      <c r="C767" s="3">
        <v>1</v>
      </c>
      <c r="P767">
        <v>1</v>
      </c>
      <c r="Q767" t="str">
        <f t="shared" si="12"/>
        <v>1</v>
      </c>
    </row>
    <row r="768" spans="1:17" x14ac:dyDescent="0.25">
      <c r="A768">
        <v>767</v>
      </c>
      <c r="B768">
        <v>200.365768</v>
      </c>
      <c r="C768" s="3">
        <v>1</v>
      </c>
      <c r="P768">
        <v>1</v>
      </c>
      <c r="Q768" t="str">
        <f t="shared" si="12"/>
        <v>1</v>
      </c>
    </row>
    <row r="769" spans="1:17" x14ac:dyDescent="0.25">
      <c r="A769">
        <v>768</v>
      </c>
      <c r="B769">
        <v>200.35586899999998</v>
      </c>
      <c r="C769" s="3">
        <v>1</v>
      </c>
      <c r="D769">
        <v>196.394237</v>
      </c>
      <c r="E769" s="2">
        <v>2</v>
      </c>
      <c r="P769">
        <v>2</v>
      </c>
      <c r="Q769" t="str">
        <f t="shared" si="12"/>
        <v>12</v>
      </c>
    </row>
    <row r="770" spans="1:17" x14ac:dyDescent="0.25">
      <c r="A770">
        <v>769</v>
      </c>
      <c r="B770">
        <v>200.41734600000001</v>
      </c>
      <c r="C770" s="3">
        <v>1</v>
      </c>
      <c r="D770">
        <v>196.38749999999999</v>
      </c>
      <c r="E770" s="2">
        <v>2</v>
      </c>
      <c r="P770">
        <v>2</v>
      </c>
      <c r="Q770" t="str">
        <f t="shared" ref="Q770:Q833" si="13">CONCATENATE(C770,E770,G770,I770)</f>
        <v>12</v>
      </c>
    </row>
    <row r="771" spans="1:17" x14ac:dyDescent="0.25">
      <c r="A771">
        <v>770</v>
      </c>
      <c r="B771">
        <v>200.302909</v>
      </c>
      <c r="C771" s="3">
        <v>1</v>
      </c>
      <c r="D771">
        <v>196.37811199999999</v>
      </c>
      <c r="E771" s="2">
        <v>2</v>
      </c>
      <c r="P771">
        <v>2</v>
      </c>
      <c r="Q771" t="str">
        <f t="shared" si="13"/>
        <v>12</v>
      </c>
    </row>
    <row r="772" spans="1:17" x14ac:dyDescent="0.25">
      <c r="A772">
        <v>771</v>
      </c>
      <c r="D772">
        <v>196.37438900000001</v>
      </c>
      <c r="E772" s="2">
        <v>2</v>
      </c>
      <c r="F772">
        <v>198.58505600000001</v>
      </c>
      <c r="G772" s="5">
        <v>3</v>
      </c>
      <c r="P772">
        <v>2</v>
      </c>
      <c r="Q772" t="str">
        <f t="shared" si="13"/>
        <v>23</v>
      </c>
    </row>
    <row r="773" spans="1:17" x14ac:dyDescent="0.25">
      <c r="A773">
        <v>772</v>
      </c>
      <c r="D773">
        <v>196.394237</v>
      </c>
      <c r="E773" s="2">
        <v>2</v>
      </c>
      <c r="F773">
        <v>198.70331899999999</v>
      </c>
      <c r="G773" s="5">
        <v>3</v>
      </c>
      <c r="H773">
        <v>198.18229600000001</v>
      </c>
      <c r="I773" s="4">
        <v>4</v>
      </c>
      <c r="P773">
        <v>3</v>
      </c>
      <c r="Q773" t="str">
        <f t="shared" si="13"/>
        <v>234</v>
      </c>
    </row>
    <row r="774" spans="1:17" x14ac:dyDescent="0.25">
      <c r="A774">
        <v>773</v>
      </c>
      <c r="F774">
        <v>198.705409</v>
      </c>
      <c r="G774" s="5">
        <v>3</v>
      </c>
      <c r="H774">
        <v>198.15811500000001</v>
      </c>
      <c r="I774" s="4">
        <v>4</v>
      </c>
      <c r="P774">
        <v>2</v>
      </c>
      <c r="Q774" t="str">
        <f t="shared" si="13"/>
        <v>34</v>
      </c>
    </row>
    <row r="775" spans="1:17" x14ac:dyDescent="0.25">
      <c r="A775">
        <v>774</v>
      </c>
      <c r="F775">
        <v>198.607856</v>
      </c>
      <c r="G775" s="5">
        <v>3</v>
      </c>
      <c r="H775">
        <v>198.188064</v>
      </c>
      <c r="I775" s="4">
        <v>4</v>
      </c>
      <c r="P775">
        <v>2</v>
      </c>
      <c r="Q775" t="str">
        <f t="shared" si="13"/>
        <v>34</v>
      </c>
    </row>
    <row r="776" spans="1:17" x14ac:dyDescent="0.25">
      <c r="A776">
        <v>775</v>
      </c>
      <c r="F776">
        <v>198.612247</v>
      </c>
      <c r="G776" s="5">
        <v>3</v>
      </c>
      <c r="H776">
        <v>198.17944299999999</v>
      </c>
      <c r="I776" s="4">
        <v>4</v>
      </c>
      <c r="P776">
        <v>2</v>
      </c>
      <c r="Q776" t="str">
        <f t="shared" si="13"/>
        <v>34</v>
      </c>
    </row>
    <row r="777" spans="1:17" x14ac:dyDescent="0.25">
      <c r="A777">
        <v>776</v>
      </c>
      <c r="F777">
        <v>198.68923899999999</v>
      </c>
      <c r="G777" s="5">
        <v>3</v>
      </c>
      <c r="H777">
        <v>198.21051299999999</v>
      </c>
      <c r="I777" s="4">
        <v>4</v>
      </c>
      <c r="P777">
        <v>2</v>
      </c>
      <c r="Q777" t="str">
        <f t="shared" si="13"/>
        <v>34</v>
      </c>
    </row>
    <row r="778" spans="1:17" x14ac:dyDescent="0.25">
      <c r="A778">
        <v>777</v>
      </c>
      <c r="F778">
        <v>198.58821399999999</v>
      </c>
      <c r="G778" s="5">
        <v>3</v>
      </c>
      <c r="H778">
        <v>198.22867500000001</v>
      </c>
      <c r="I778" s="4">
        <v>4</v>
      </c>
      <c r="P778">
        <v>2</v>
      </c>
      <c r="Q778" t="str">
        <f t="shared" si="13"/>
        <v>34</v>
      </c>
    </row>
    <row r="779" spans="1:17" x14ac:dyDescent="0.25">
      <c r="A779">
        <v>778</v>
      </c>
      <c r="F779">
        <v>198.58505600000001</v>
      </c>
      <c r="G779" s="5">
        <v>3</v>
      </c>
      <c r="H779">
        <v>198.18229600000001</v>
      </c>
      <c r="I779" s="4">
        <v>4</v>
      </c>
      <c r="P779">
        <v>2</v>
      </c>
      <c r="Q779" t="str">
        <f t="shared" si="13"/>
        <v>34</v>
      </c>
    </row>
    <row r="780" spans="1:17" x14ac:dyDescent="0.25">
      <c r="A780">
        <v>779</v>
      </c>
      <c r="P780">
        <v>0</v>
      </c>
      <c r="Q780" t="str">
        <f t="shared" si="13"/>
        <v/>
      </c>
    </row>
    <row r="781" spans="1:17" x14ac:dyDescent="0.25">
      <c r="A781">
        <v>780</v>
      </c>
      <c r="P781">
        <v>0</v>
      </c>
      <c r="Q781" t="str">
        <f t="shared" si="13"/>
        <v/>
      </c>
    </row>
    <row r="782" spans="1:17" x14ac:dyDescent="0.25">
      <c r="A782">
        <v>781</v>
      </c>
      <c r="P782">
        <v>0</v>
      </c>
      <c r="Q782" t="str">
        <f t="shared" si="13"/>
        <v/>
      </c>
    </row>
    <row r="783" spans="1:17" x14ac:dyDescent="0.25">
      <c r="A783">
        <v>782</v>
      </c>
      <c r="P783">
        <v>0</v>
      </c>
      <c r="Q783" t="str">
        <f t="shared" si="13"/>
        <v/>
      </c>
    </row>
    <row r="784" spans="1:17" x14ac:dyDescent="0.25">
      <c r="A784">
        <v>783</v>
      </c>
      <c r="P784">
        <v>0</v>
      </c>
      <c r="Q784" t="str">
        <f t="shared" si="13"/>
        <v/>
      </c>
    </row>
    <row r="785" spans="1:17" x14ac:dyDescent="0.25">
      <c r="A785">
        <v>784</v>
      </c>
      <c r="B785">
        <v>172.32831899999999</v>
      </c>
      <c r="C785" s="3">
        <v>1</v>
      </c>
      <c r="P785">
        <v>1</v>
      </c>
      <c r="Q785" t="str">
        <f t="shared" si="13"/>
        <v>1</v>
      </c>
    </row>
    <row r="786" spans="1:17" x14ac:dyDescent="0.25">
      <c r="A786">
        <v>785</v>
      </c>
      <c r="B786">
        <v>172.32704100000001</v>
      </c>
      <c r="C786" s="3">
        <v>1</v>
      </c>
      <c r="P786">
        <v>1</v>
      </c>
      <c r="Q786" t="str">
        <f t="shared" si="13"/>
        <v>1</v>
      </c>
    </row>
    <row r="787" spans="1:17" x14ac:dyDescent="0.25">
      <c r="A787">
        <v>786</v>
      </c>
      <c r="B787">
        <v>172.351787</v>
      </c>
      <c r="C787" s="3">
        <v>1</v>
      </c>
      <c r="P787">
        <v>1</v>
      </c>
      <c r="Q787" t="str">
        <f t="shared" si="13"/>
        <v>1</v>
      </c>
    </row>
    <row r="788" spans="1:17" x14ac:dyDescent="0.25">
      <c r="A788">
        <v>787</v>
      </c>
      <c r="B788">
        <v>172.30321599999999</v>
      </c>
      <c r="C788" s="3">
        <v>1</v>
      </c>
      <c r="D788">
        <v>169.76591999999999</v>
      </c>
      <c r="E788" s="2">
        <v>2</v>
      </c>
      <c r="P788">
        <v>2</v>
      </c>
      <c r="Q788" t="str">
        <f t="shared" si="13"/>
        <v>12</v>
      </c>
    </row>
    <row r="789" spans="1:17" x14ac:dyDescent="0.25">
      <c r="A789">
        <v>788</v>
      </c>
      <c r="B789">
        <v>172.27918599999998</v>
      </c>
      <c r="C789" s="3">
        <v>1</v>
      </c>
      <c r="D789">
        <v>169.75081799999998</v>
      </c>
      <c r="E789" s="2">
        <v>2</v>
      </c>
      <c r="P789">
        <v>2</v>
      </c>
      <c r="Q789" t="str">
        <f t="shared" si="13"/>
        <v>12</v>
      </c>
    </row>
    <row r="790" spans="1:17" x14ac:dyDescent="0.25">
      <c r="A790">
        <v>789</v>
      </c>
      <c r="B790">
        <v>172.50949199999999</v>
      </c>
      <c r="C790" s="3">
        <v>1</v>
      </c>
      <c r="D790">
        <v>169.727349</v>
      </c>
      <c r="E790" s="2">
        <v>2</v>
      </c>
      <c r="P790">
        <v>2</v>
      </c>
      <c r="Q790" t="str">
        <f t="shared" si="13"/>
        <v>12</v>
      </c>
    </row>
    <row r="791" spans="1:17" x14ac:dyDescent="0.25">
      <c r="A791">
        <v>790</v>
      </c>
      <c r="B791">
        <v>172.32831899999999</v>
      </c>
      <c r="C791" s="3">
        <v>1</v>
      </c>
      <c r="D791">
        <v>169.76591999999999</v>
      </c>
      <c r="E791" s="2">
        <v>2</v>
      </c>
      <c r="P791">
        <v>2</v>
      </c>
      <c r="Q791" t="str">
        <f t="shared" si="13"/>
        <v>12</v>
      </c>
    </row>
    <row r="792" spans="1:17" x14ac:dyDescent="0.25">
      <c r="A792">
        <v>791</v>
      </c>
      <c r="D792">
        <v>169.76591999999999</v>
      </c>
      <c r="E792" s="2">
        <v>2</v>
      </c>
      <c r="F792">
        <v>169.422605</v>
      </c>
      <c r="G792" s="5">
        <v>3</v>
      </c>
      <c r="P792">
        <v>2</v>
      </c>
      <c r="Q792" t="str">
        <f t="shared" si="13"/>
        <v>23</v>
      </c>
    </row>
    <row r="793" spans="1:17" x14ac:dyDescent="0.25">
      <c r="A793">
        <v>792</v>
      </c>
      <c r="F793">
        <v>169.41923600000001</v>
      </c>
      <c r="G793" s="5">
        <v>3</v>
      </c>
      <c r="H793">
        <v>169.37214399999999</v>
      </c>
      <c r="I793" s="4">
        <v>4</v>
      </c>
      <c r="P793">
        <v>2</v>
      </c>
      <c r="Q793" t="str">
        <f t="shared" si="13"/>
        <v>34</v>
      </c>
    </row>
    <row r="794" spans="1:17" x14ac:dyDescent="0.25">
      <c r="A794">
        <v>793</v>
      </c>
      <c r="F794">
        <v>169.449083</v>
      </c>
      <c r="G794" s="5">
        <v>3</v>
      </c>
      <c r="H794">
        <v>169.37214399999999</v>
      </c>
      <c r="I794" s="4">
        <v>4</v>
      </c>
      <c r="P794">
        <v>2</v>
      </c>
      <c r="Q794" t="str">
        <f t="shared" si="13"/>
        <v>34</v>
      </c>
    </row>
    <row r="795" spans="1:17" x14ac:dyDescent="0.25">
      <c r="A795">
        <v>794</v>
      </c>
      <c r="F795">
        <v>169.42561499999999</v>
      </c>
      <c r="G795" s="5">
        <v>3</v>
      </c>
      <c r="H795">
        <v>169.32046099999999</v>
      </c>
      <c r="I795" s="4">
        <v>4</v>
      </c>
      <c r="P795">
        <v>2</v>
      </c>
      <c r="Q795" t="str">
        <f t="shared" si="13"/>
        <v>34</v>
      </c>
    </row>
    <row r="796" spans="1:17" x14ac:dyDescent="0.25">
      <c r="A796">
        <v>795</v>
      </c>
      <c r="F796">
        <v>169.42535900000001</v>
      </c>
      <c r="G796" s="5">
        <v>3</v>
      </c>
      <c r="H796">
        <v>169.36097100000001</v>
      </c>
      <c r="I796" s="4">
        <v>4</v>
      </c>
      <c r="P796">
        <v>2</v>
      </c>
      <c r="Q796" t="str">
        <f t="shared" si="13"/>
        <v>34</v>
      </c>
    </row>
    <row r="797" spans="1:17" x14ac:dyDescent="0.25">
      <c r="A797">
        <v>796</v>
      </c>
      <c r="F797">
        <v>169.422605</v>
      </c>
      <c r="G797" s="5">
        <v>3</v>
      </c>
      <c r="H797">
        <v>169.38673699999998</v>
      </c>
      <c r="I797" s="4">
        <v>4</v>
      </c>
      <c r="P797">
        <v>2</v>
      </c>
      <c r="Q797" t="str">
        <f t="shared" si="13"/>
        <v>34</v>
      </c>
    </row>
    <row r="798" spans="1:17" x14ac:dyDescent="0.25">
      <c r="A798">
        <v>797</v>
      </c>
      <c r="H798">
        <v>169.361379</v>
      </c>
      <c r="I798" s="4">
        <v>4</v>
      </c>
      <c r="P798">
        <v>1</v>
      </c>
      <c r="Q798" t="str">
        <f t="shared" si="13"/>
        <v>4</v>
      </c>
    </row>
    <row r="799" spans="1:17" x14ac:dyDescent="0.25">
      <c r="A799">
        <v>798</v>
      </c>
      <c r="H799">
        <v>169.37214399999999</v>
      </c>
      <c r="I799" s="4">
        <v>4</v>
      </c>
      <c r="P799">
        <v>1</v>
      </c>
      <c r="Q799" t="str">
        <f t="shared" si="13"/>
        <v>4</v>
      </c>
    </row>
    <row r="800" spans="1:17" x14ac:dyDescent="0.25">
      <c r="A800">
        <v>799</v>
      </c>
      <c r="P800">
        <v>0</v>
      </c>
      <c r="Q800" t="str">
        <f t="shared" si="13"/>
        <v/>
      </c>
    </row>
    <row r="801" spans="1:17" x14ac:dyDescent="0.25">
      <c r="A801">
        <v>800</v>
      </c>
      <c r="P801">
        <v>0</v>
      </c>
      <c r="Q801" t="str">
        <f t="shared" si="13"/>
        <v/>
      </c>
    </row>
    <row r="802" spans="1:17" x14ac:dyDescent="0.25">
      <c r="A802">
        <v>801</v>
      </c>
      <c r="P802">
        <v>0</v>
      </c>
      <c r="Q802" t="str">
        <f t="shared" si="13"/>
        <v/>
      </c>
    </row>
    <row r="803" spans="1:17" x14ac:dyDescent="0.25">
      <c r="A803">
        <v>802</v>
      </c>
      <c r="P803">
        <v>0</v>
      </c>
      <c r="Q803" t="str">
        <f t="shared" si="13"/>
        <v/>
      </c>
    </row>
    <row r="804" spans="1:17" x14ac:dyDescent="0.25">
      <c r="A804">
        <v>803</v>
      </c>
      <c r="P804">
        <v>0</v>
      </c>
      <c r="Q804" t="str">
        <f t="shared" si="13"/>
        <v/>
      </c>
    </row>
    <row r="805" spans="1:17" x14ac:dyDescent="0.25">
      <c r="A805">
        <v>804</v>
      </c>
      <c r="B805">
        <v>135.15746899999999</v>
      </c>
      <c r="C805" s="3">
        <v>1</v>
      </c>
      <c r="P805">
        <v>1</v>
      </c>
      <c r="Q805" t="str">
        <f t="shared" si="13"/>
        <v>1</v>
      </c>
    </row>
    <row r="806" spans="1:17" x14ac:dyDescent="0.25">
      <c r="A806">
        <v>805</v>
      </c>
      <c r="B806">
        <v>135.21501700000002</v>
      </c>
      <c r="C806" s="3">
        <v>1</v>
      </c>
      <c r="D806">
        <v>134.17700000000002</v>
      </c>
      <c r="E806" s="2">
        <v>2</v>
      </c>
      <c r="P806">
        <v>2</v>
      </c>
      <c r="Q806" t="str">
        <f t="shared" si="13"/>
        <v>12</v>
      </c>
    </row>
    <row r="807" spans="1:17" x14ac:dyDescent="0.25">
      <c r="A807">
        <v>806</v>
      </c>
      <c r="B807">
        <v>135.264387</v>
      </c>
      <c r="C807" s="3">
        <v>1</v>
      </c>
      <c r="D807">
        <v>134.17804100000001</v>
      </c>
      <c r="E807" s="2">
        <v>2</v>
      </c>
      <c r="P807">
        <v>2</v>
      </c>
      <c r="Q807" t="str">
        <f t="shared" si="13"/>
        <v>12</v>
      </c>
    </row>
    <row r="808" spans="1:17" x14ac:dyDescent="0.25">
      <c r="A808">
        <v>807</v>
      </c>
      <c r="B808">
        <v>135.31979900000002</v>
      </c>
      <c r="C808" s="3">
        <v>1</v>
      </c>
      <c r="D808">
        <v>134.15189900000001</v>
      </c>
      <c r="E808" s="2">
        <v>2</v>
      </c>
      <c r="P808">
        <v>2</v>
      </c>
      <c r="Q808" t="str">
        <f t="shared" si="13"/>
        <v>12</v>
      </c>
    </row>
    <row r="809" spans="1:17" x14ac:dyDescent="0.25">
      <c r="A809">
        <v>808</v>
      </c>
      <c r="B809">
        <v>135.29334800000001</v>
      </c>
      <c r="C809" s="3">
        <v>1</v>
      </c>
      <c r="D809">
        <v>134.17700000000002</v>
      </c>
      <c r="E809" s="2">
        <v>2</v>
      </c>
      <c r="P809">
        <v>2</v>
      </c>
      <c r="Q809" t="str">
        <f t="shared" si="13"/>
        <v>12</v>
      </c>
    </row>
    <row r="810" spans="1:17" x14ac:dyDescent="0.25">
      <c r="A810">
        <v>809</v>
      </c>
      <c r="B810">
        <v>135.15746899999999</v>
      </c>
      <c r="C810" s="3">
        <v>1</v>
      </c>
      <c r="D810">
        <v>134.17700000000002</v>
      </c>
      <c r="E810" s="2">
        <v>2</v>
      </c>
      <c r="P810">
        <v>2</v>
      </c>
      <c r="Q810" t="str">
        <f t="shared" si="13"/>
        <v>12</v>
      </c>
    </row>
    <row r="811" spans="1:17" x14ac:dyDescent="0.25">
      <c r="A811">
        <v>810</v>
      </c>
      <c r="P811">
        <v>0</v>
      </c>
      <c r="Q811" t="str">
        <f t="shared" si="13"/>
        <v/>
      </c>
    </row>
    <row r="812" spans="1:17" x14ac:dyDescent="0.25">
      <c r="A812">
        <v>811</v>
      </c>
      <c r="H812">
        <v>132.45568700000001</v>
      </c>
      <c r="I812" s="4">
        <v>4</v>
      </c>
      <c r="P812">
        <v>1</v>
      </c>
      <c r="Q812" t="str">
        <f t="shared" si="13"/>
        <v>4</v>
      </c>
    </row>
    <row r="813" spans="1:17" x14ac:dyDescent="0.25">
      <c r="A813">
        <v>812</v>
      </c>
      <c r="F813">
        <v>132.18518299999999</v>
      </c>
      <c r="G813" s="5">
        <v>3</v>
      </c>
      <c r="H813">
        <v>132.497873</v>
      </c>
      <c r="I813" s="4">
        <v>4</v>
      </c>
      <c r="P813">
        <v>2</v>
      </c>
      <c r="Q813" t="str">
        <f t="shared" si="13"/>
        <v>34</v>
      </c>
    </row>
    <row r="814" spans="1:17" x14ac:dyDescent="0.25">
      <c r="A814">
        <v>813</v>
      </c>
      <c r="F814">
        <v>132.27674300000001</v>
      </c>
      <c r="G814" s="5">
        <v>3</v>
      </c>
      <c r="H814">
        <v>132.57625400000001</v>
      </c>
      <c r="I814" s="4">
        <v>4</v>
      </c>
      <c r="P814">
        <v>2</v>
      </c>
      <c r="Q814" t="str">
        <f t="shared" si="13"/>
        <v>34</v>
      </c>
    </row>
    <row r="815" spans="1:17" x14ac:dyDescent="0.25">
      <c r="A815">
        <v>814</v>
      </c>
      <c r="F815">
        <v>132.366838</v>
      </c>
      <c r="G815" s="5">
        <v>3</v>
      </c>
      <c r="H815">
        <v>132.608126</v>
      </c>
      <c r="I815" s="4">
        <v>4</v>
      </c>
      <c r="P815">
        <v>2</v>
      </c>
      <c r="Q815" t="str">
        <f t="shared" si="13"/>
        <v>34</v>
      </c>
    </row>
    <row r="816" spans="1:17" x14ac:dyDescent="0.25">
      <c r="A816">
        <v>815</v>
      </c>
      <c r="F816">
        <v>132.383814</v>
      </c>
      <c r="G816" s="5">
        <v>3</v>
      </c>
      <c r="H816">
        <v>132.61526700000002</v>
      </c>
      <c r="I816" s="4">
        <v>4</v>
      </c>
      <c r="P816">
        <v>2</v>
      </c>
      <c r="Q816" t="str">
        <f t="shared" si="13"/>
        <v>34</v>
      </c>
    </row>
    <row r="817" spans="1:17" x14ac:dyDescent="0.25">
      <c r="A817">
        <v>816</v>
      </c>
      <c r="F817">
        <v>132.18518299999999</v>
      </c>
      <c r="G817" s="5">
        <v>3</v>
      </c>
      <c r="H817">
        <v>132.45568700000001</v>
      </c>
      <c r="I817" s="4">
        <v>4</v>
      </c>
      <c r="P817">
        <v>2</v>
      </c>
      <c r="Q817" t="str">
        <f t="shared" si="13"/>
        <v>34</v>
      </c>
    </row>
    <row r="818" spans="1:17" x14ac:dyDescent="0.25">
      <c r="A818">
        <v>817</v>
      </c>
      <c r="P818">
        <v>0</v>
      </c>
      <c r="Q818" t="str">
        <f t="shared" si="13"/>
        <v/>
      </c>
    </row>
    <row r="819" spans="1:17" x14ac:dyDescent="0.25">
      <c r="A819">
        <v>818</v>
      </c>
      <c r="P819">
        <v>0</v>
      </c>
      <c r="Q819" t="str">
        <f t="shared" si="13"/>
        <v/>
      </c>
    </row>
    <row r="820" spans="1:17" x14ac:dyDescent="0.25">
      <c r="A820">
        <v>819</v>
      </c>
      <c r="P820">
        <v>0</v>
      </c>
      <c r="Q820" t="str">
        <f t="shared" si="13"/>
        <v/>
      </c>
    </row>
    <row r="821" spans="1:17" x14ac:dyDescent="0.25">
      <c r="A821">
        <v>820</v>
      </c>
      <c r="P821">
        <v>0</v>
      </c>
      <c r="Q821" t="str">
        <f t="shared" si="13"/>
        <v/>
      </c>
    </row>
    <row r="822" spans="1:17" x14ac:dyDescent="0.25">
      <c r="A822">
        <v>821</v>
      </c>
      <c r="P822">
        <v>0</v>
      </c>
      <c r="Q822" t="str">
        <f t="shared" si="13"/>
        <v/>
      </c>
    </row>
    <row r="823" spans="1:17" x14ac:dyDescent="0.25">
      <c r="A823">
        <v>822</v>
      </c>
      <c r="P823">
        <v>0</v>
      </c>
      <c r="Q823" t="str">
        <f t="shared" si="13"/>
        <v/>
      </c>
    </row>
    <row r="824" spans="1:17" x14ac:dyDescent="0.25">
      <c r="A824">
        <v>823</v>
      </c>
      <c r="P824">
        <v>0</v>
      </c>
      <c r="Q824" t="str">
        <f t="shared" si="13"/>
        <v/>
      </c>
    </row>
    <row r="825" spans="1:17" x14ac:dyDescent="0.25">
      <c r="A825">
        <v>824</v>
      </c>
      <c r="B825">
        <v>100.10734000000001</v>
      </c>
      <c r="C825" s="3">
        <v>1</v>
      </c>
      <c r="P825">
        <v>1</v>
      </c>
      <c r="Q825" t="str">
        <f t="shared" si="13"/>
        <v>1</v>
      </c>
    </row>
    <row r="826" spans="1:17" x14ac:dyDescent="0.25">
      <c r="A826">
        <v>825</v>
      </c>
      <c r="B826">
        <v>100.080572</v>
      </c>
      <c r="C826" s="3">
        <v>1</v>
      </c>
      <c r="P826">
        <v>1</v>
      </c>
      <c r="Q826" t="str">
        <f t="shared" si="13"/>
        <v>1</v>
      </c>
    </row>
    <row r="827" spans="1:17" x14ac:dyDescent="0.25">
      <c r="A827">
        <v>826</v>
      </c>
      <c r="B827">
        <v>100.09588400000001</v>
      </c>
      <c r="C827" s="3">
        <v>1</v>
      </c>
      <c r="D827">
        <v>96.617113000000003</v>
      </c>
      <c r="E827" s="2">
        <v>2</v>
      </c>
      <c r="P827">
        <v>2</v>
      </c>
      <c r="Q827" t="str">
        <f t="shared" si="13"/>
        <v>12</v>
      </c>
    </row>
    <row r="828" spans="1:17" x14ac:dyDescent="0.25">
      <c r="A828">
        <v>827</v>
      </c>
      <c r="B828">
        <v>100.07494500000001</v>
      </c>
      <c r="C828" s="3">
        <v>1</v>
      </c>
      <c r="D828">
        <v>96.557688000000013</v>
      </c>
      <c r="E828" s="2">
        <v>2</v>
      </c>
      <c r="P828">
        <v>2</v>
      </c>
      <c r="Q828" t="str">
        <f t="shared" si="13"/>
        <v>12</v>
      </c>
    </row>
    <row r="829" spans="1:17" x14ac:dyDescent="0.25">
      <c r="A829">
        <v>828</v>
      </c>
      <c r="B829">
        <v>100.12385</v>
      </c>
      <c r="C829" s="3">
        <v>1</v>
      </c>
      <c r="D829">
        <v>96.56237800000001</v>
      </c>
      <c r="E829" s="2">
        <v>2</v>
      </c>
      <c r="P829">
        <v>2</v>
      </c>
      <c r="Q829" t="str">
        <f t="shared" si="13"/>
        <v>12</v>
      </c>
    </row>
    <row r="830" spans="1:17" x14ac:dyDescent="0.25">
      <c r="A830">
        <v>829</v>
      </c>
      <c r="B830">
        <v>100.10734000000001</v>
      </c>
      <c r="C830" s="3">
        <v>1</v>
      </c>
      <c r="D830">
        <v>96.514461000000011</v>
      </c>
      <c r="E830" s="2">
        <v>2</v>
      </c>
      <c r="P830">
        <v>2</v>
      </c>
      <c r="Q830" t="str">
        <f t="shared" si="13"/>
        <v>12</v>
      </c>
    </row>
    <row r="831" spans="1:17" x14ac:dyDescent="0.25">
      <c r="A831">
        <v>830</v>
      </c>
      <c r="D831">
        <v>96.617113000000003</v>
      </c>
      <c r="E831" s="2">
        <v>2</v>
      </c>
      <c r="P831">
        <v>1</v>
      </c>
      <c r="Q831" t="str">
        <f t="shared" si="13"/>
        <v>2</v>
      </c>
    </row>
    <row r="832" spans="1:17" x14ac:dyDescent="0.25">
      <c r="A832">
        <v>831</v>
      </c>
      <c r="F832">
        <v>95.458584000000002</v>
      </c>
      <c r="G832" s="5">
        <v>3</v>
      </c>
      <c r="H832">
        <v>95.617533000000009</v>
      </c>
      <c r="I832" s="4">
        <v>4</v>
      </c>
      <c r="P832">
        <v>2</v>
      </c>
      <c r="Q832" t="str">
        <f t="shared" si="13"/>
        <v>34</v>
      </c>
    </row>
    <row r="833" spans="1:17" x14ac:dyDescent="0.25">
      <c r="A833">
        <v>832</v>
      </c>
      <c r="F833">
        <v>95.448374000000001</v>
      </c>
      <c r="G833" s="5">
        <v>3</v>
      </c>
      <c r="H833">
        <v>95.593887000000009</v>
      </c>
      <c r="I833" s="4">
        <v>4</v>
      </c>
      <c r="P833">
        <v>2</v>
      </c>
      <c r="Q833" t="str">
        <f t="shared" si="13"/>
        <v>34</v>
      </c>
    </row>
    <row r="834" spans="1:17" x14ac:dyDescent="0.25">
      <c r="A834">
        <v>833</v>
      </c>
      <c r="F834">
        <v>95.508892000000003</v>
      </c>
      <c r="G834" s="5">
        <v>3</v>
      </c>
      <c r="H834">
        <v>95.637844000000001</v>
      </c>
      <c r="I834" s="4">
        <v>4</v>
      </c>
      <c r="P834">
        <v>2</v>
      </c>
      <c r="Q834" t="str">
        <f t="shared" ref="Q834:Q897" si="14">CONCATENATE(C834,E834,G834,I834)</f>
        <v>34</v>
      </c>
    </row>
    <row r="835" spans="1:17" x14ac:dyDescent="0.25">
      <c r="A835">
        <v>834</v>
      </c>
      <c r="F835">
        <v>95.486498000000012</v>
      </c>
      <c r="G835" s="5">
        <v>3</v>
      </c>
      <c r="H835">
        <v>95.647686000000007</v>
      </c>
      <c r="I835" s="4">
        <v>4</v>
      </c>
      <c r="P835">
        <v>2</v>
      </c>
      <c r="Q835" t="str">
        <f t="shared" si="14"/>
        <v>34</v>
      </c>
    </row>
    <row r="836" spans="1:17" x14ac:dyDescent="0.25">
      <c r="A836">
        <v>835</v>
      </c>
      <c r="F836">
        <v>95.525297000000009</v>
      </c>
      <c r="G836" s="5">
        <v>3</v>
      </c>
      <c r="H836">
        <v>95.662165000000002</v>
      </c>
      <c r="I836" s="4">
        <v>4</v>
      </c>
      <c r="P836">
        <v>2</v>
      </c>
      <c r="Q836" t="str">
        <f t="shared" si="14"/>
        <v>34</v>
      </c>
    </row>
    <row r="837" spans="1:17" x14ac:dyDescent="0.25">
      <c r="A837">
        <v>836</v>
      </c>
      <c r="F837">
        <v>95.384315000000001</v>
      </c>
      <c r="G837" s="5">
        <v>3</v>
      </c>
      <c r="H837">
        <v>95.617533000000009</v>
      </c>
      <c r="I837" s="4">
        <v>4</v>
      </c>
      <c r="P837">
        <v>2</v>
      </c>
      <c r="Q837" t="str">
        <f t="shared" si="14"/>
        <v>34</v>
      </c>
    </row>
    <row r="838" spans="1:17" x14ac:dyDescent="0.25">
      <c r="A838">
        <v>837</v>
      </c>
      <c r="F838">
        <v>95.458584000000002</v>
      </c>
      <c r="G838" s="5">
        <v>3</v>
      </c>
      <c r="H838">
        <v>95.617533000000009</v>
      </c>
      <c r="I838" s="4">
        <v>4</v>
      </c>
      <c r="P838">
        <v>2</v>
      </c>
      <c r="Q838" t="str">
        <f t="shared" si="14"/>
        <v>34</v>
      </c>
    </row>
    <row r="839" spans="1:17" x14ac:dyDescent="0.25">
      <c r="A839">
        <v>838</v>
      </c>
      <c r="P839">
        <v>0</v>
      </c>
      <c r="Q839" t="str">
        <f t="shared" si="14"/>
        <v/>
      </c>
    </row>
    <row r="840" spans="1:17" x14ac:dyDescent="0.25">
      <c r="A840">
        <v>839</v>
      </c>
      <c r="P840">
        <v>0</v>
      </c>
      <c r="Q840" t="str">
        <f t="shared" si="14"/>
        <v/>
      </c>
    </row>
    <row r="841" spans="1:17" x14ac:dyDescent="0.25">
      <c r="A841">
        <v>840</v>
      </c>
      <c r="P841">
        <v>0</v>
      </c>
      <c r="Q841" t="str">
        <f t="shared" si="14"/>
        <v/>
      </c>
    </row>
    <row r="842" spans="1:17" x14ac:dyDescent="0.25">
      <c r="A842">
        <v>841</v>
      </c>
      <c r="P842">
        <v>0</v>
      </c>
      <c r="Q842" t="str">
        <f t="shared" si="14"/>
        <v/>
      </c>
    </row>
    <row r="843" spans="1:17" x14ac:dyDescent="0.25">
      <c r="A843">
        <v>842</v>
      </c>
      <c r="P843">
        <v>0</v>
      </c>
      <c r="Q843" t="str">
        <f t="shared" si="14"/>
        <v/>
      </c>
    </row>
    <row r="844" spans="1:17" x14ac:dyDescent="0.25">
      <c r="A844">
        <v>843</v>
      </c>
      <c r="B844">
        <v>68.316006000000016</v>
      </c>
      <c r="C844" s="3">
        <v>1</v>
      </c>
      <c r="P844">
        <v>1</v>
      </c>
      <c r="Q844" t="str">
        <f t="shared" si="14"/>
        <v>1</v>
      </c>
    </row>
    <row r="845" spans="1:17" x14ac:dyDescent="0.25">
      <c r="A845">
        <v>844</v>
      </c>
      <c r="B845">
        <v>68.327686000000014</v>
      </c>
      <c r="C845" s="3">
        <v>1</v>
      </c>
      <c r="P845">
        <v>1</v>
      </c>
      <c r="Q845" t="str">
        <f t="shared" si="14"/>
        <v>1</v>
      </c>
    </row>
    <row r="846" spans="1:17" x14ac:dyDescent="0.25">
      <c r="A846">
        <v>845</v>
      </c>
      <c r="B846">
        <v>68.343529000000018</v>
      </c>
      <c r="C846" s="3">
        <v>1</v>
      </c>
      <c r="D846">
        <v>66.088921000000013</v>
      </c>
      <c r="E846" s="2">
        <v>2</v>
      </c>
      <c r="P846">
        <v>2</v>
      </c>
      <c r="Q846" t="str">
        <f t="shared" si="14"/>
        <v>12</v>
      </c>
    </row>
    <row r="847" spans="1:17" x14ac:dyDescent="0.25">
      <c r="A847">
        <v>846</v>
      </c>
      <c r="B847">
        <v>68.356007000000005</v>
      </c>
      <c r="C847" s="3">
        <v>1</v>
      </c>
      <c r="D847">
        <v>66.084339000000014</v>
      </c>
      <c r="E847" s="2">
        <v>2</v>
      </c>
      <c r="P847">
        <v>2</v>
      </c>
      <c r="Q847" t="str">
        <f t="shared" si="14"/>
        <v>12</v>
      </c>
    </row>
    <row r="848" spans="1:17" x14ac:dyDescent="0.25">
      <c r="A848">
        <v>847</v>
      </c>
      <c r="B848">
        <v>68.383102000000008</v>
      </c>
      <c r="C848" s="3">
        <v>1</v>
      </c>
      <c r="D848">
        <v>66.094341000000014</v>
      </c>
      <c r="E848" s="2">
        <v>2</v>
      </c>
      <c r="P848">
        <v>2</v>
      </c>
      <c r="Q848" t="str">
        <f t="shared" si="14"/>
        <v>12</v>
      </c>
    </row>
    <row r="849" spans="1:17" x14ac:dyDescent="0.25">
      <c r="A849">
        <v>848</v>
      </c>
      <c r="B849">
        <v>68.38163400000002</v>
      </c>
      <c r="C849" s="3">
        <v>1</v>
      </c>
      <c r="D849">
        <v>66.053867000000011</v>
      </c>
      <c r="E849" s="2">
        <v>2</v>
      </c>
      <c r="P849">
        <v>2</v>
      </c>
      <c r="Q849" t="str">
        <f t="shared" si="14"/>
        <v>12</v>
      </c>
    </row>
    <row r="850" spans="1:17" x14ac:dyDescent="0.25">
      <c r="A850">
        <v>849</v>
      </c>
      <c r="B850">
        <v>68.316006000000016</v>
      </c>
      <c r="C850" s="3">
        <v>1</v>
      </c>
      <c r="D850">
        <v>66.069973000000005</v>
      </c>
      <c r="E850" s="2">
        <v>2</v>
      </c>
      <c r="P850">
        <v>2</v>
      </c>
      <c r="Q850" t="str">
        <f t="shared" si="14"/>
        <v>12</v>
      </c>
    </row>
    <row r="851" spans="1:17" x14ac:dyDescent="0.25">
      <c r="A851">
        <v>850</v>
      </c>
      <c r="D851">
        <v>66.088921000000013</v>
      </c>
      <c r="E851" s="2">
        <v>2</v>
      </c>
      <c r="P851">
        <v>1</v>
      </c>
      <c r="Q851" t="str">
        <f t="shared" si="14"/>
        <v>2</v>
      </c>
    </row>
    <row r="852" spans="1:17" x14ac:dyDescent="0.25">
      <c r="A852">
        <v>851</v>
      </c>
      <c r="F852">
        <v>64.763359000000008</v>
      </c>
      <c r="G852" s="5">
        <v>3</v>
      </c>
      <c r="H852">
        <v>64.84077400000001</v>
      </c>
      <c r="I852" s="4">
        <v>4</v>
      </c>
      <c r="P852">
        <v>2</v>
      </c>
      <c r="Q852" t="str">
        <f t="shared" si="14"/>
        <v>34</v>
      </c>
    </row>
    <row r="853" spans="1:17" x14ac:dyDescent="0.25">
      <c r="A853">
        <v>852</v>
      </c>
      <c r="F853">
        <v>64.828831000000008</v>
      </c>
      <c r="G853" s="5">
        <v>3</v>
      </c>
      <c r="H853">
        <v>64.84077400000001</v>
      </c>
      <c r="I853" s="4">
        <v>4</v>
      </c>
      <c r="P853">
        <v>2</v>
      </c>
      <c r="Q853" t="str">
        <f t="shared" si="14"/>
        <v>34</v>
      </c>
    </row>
    <row r="854" spans="1:17" x14ac:dyDescent="0.25">
      <c r="A854">
        <v>853</v>
      </c>
      <c r="F854">
        <v>64.759045000000015</v>
      </c>
      <c r="G854" s="5">
        <v>3</v>
      </c>
      <c r="H854">
        <v>64.715629000000007</v>
      </c>
      <c r="I854" s="4">
        <v>4</v>
      </c>
      <c r="P854">
        <v>2</v>
      </c>
      <c r="Q854" t="str">
        <f t="shared" si="14"/>
        <v>34</v>
      </c>
    </row>
    <row r="855" spans="1:17" x14ac:dyDescent="0.25">
      <c r="A855">
        <v>854</v>
      </c>
      <c r="F855">
        <v>64.830566000000005</v>
      </c>
      <c r="G855" s="5">
        <v>3</v>
      </c>
      <c r="H855">
        <v>64.757835000000014</v>
      </c>
      <c r="I855" s="4">
        <v>4</v>
      </c>
      <c r="P855">
        <v>2</v>
      </c>
      <c r="Q855" t="str">
        <f t="shared" si="14"/>
        <v>34</v>
      </c>
    </row>
    <row r="856" spans="1:17" x14ac:dyDescent="0.25">
      <c r="A856">
        <v>855</v>
      </c>
      <c r="F856">
        <v>64.805256000000014</v>
      </c>
      <c r="G856" s="5">
        <v>3</v>
      </c>
      <c r="H856">
        <v>64.762623000000019</v>
      </c>
      <c r="I856" s="4">
        <v>4</v>
      </c>
      <c r="P856">
        <v>2</v>
      </c>
      <c r="Q856" t="str">
        <f t="shared" si="14"/>
        <v>34</v>
      </c>
    </row>
    <row r="857" spans="1:17" x14ac:dyDescent="0.25">
      <c r="A857">
        <v>856</v>
      </c>
      <c r="F857">
        <v>64.765148000000011</v>
      </c>
      <c r="G857" s="5">
        <v>3</v>
      </c>
      <c r="H857">
        <v>64.84077400000001</v>
      </c>
      <c r="I857" s="4">
        <v>4</v>
      </c>
      <c r="P857">
        <v>2</v>
      </c>
      <c r="Q857" t="str">
        <f t="shared" si="14"/>
        <v>34</v>
      </c>
    </row>
    <row r="858" spans="1:17" x14ac:dyDescent="0.25">
      <c r="A858">
        <v>857</v>
      </c>
      <c r="F858">
        <v>64.763359000000008</v>
      </c>
      <c r="G858" s="5">
        <v>3</v>
      </c>
      <c r="H858">
        <v>64.84077400000001</v>
      </c>
      <c r="I858" s="4">
        <v>4</v>
      </c>
      <c r="P858">
        <v>2</v>
      </c>
      <c r="Q858" t="str">
        <f t="shared" si="14"/>
        <v>34</v>
      </c>
    </row>
    <row r="859" spans="1:17" x14ac:dyDescent="0.25">
      <c r="A859">
        <v>858</v>
      </c>
      <c r="P859">
        <v>0</v>
      </c>
      <c r="Q859" t="str">
        <f t="shared" si="14"/>
        <v/>
      </c>
    </row>
    <row r="860" spans="1:17" x14ac:dyDescent="0.25">
      <c r="A860">
        <v>859</v>
      </c>
      <c r="P860">
        <v>0</v>
      </c>
      <c r="Q860" t="str">
        <f t="shared" si="14"/>
        <v/>
      </c>
    </row>
    <row r="861" spans="1:17" x14ac:dyDescent="0.25">
      <c r="A861">
        <v>860</v>
      </c>
      <c r="P861">
        <v>0</v>
      </c>
      <c r="Q861" t="str">
        <f t="shared" si="14"/>
        <v/>
      </c>
    </row>
    <row r="862" spans="1:17" x14ac:dyDescent="0.25">
      <c r="A862">
        <v>861</v>
      </c>
      <c r="P862">
        <v>0</v>
      </c>
      <c r="Q862" t="str">
        <f t="shared" si="14"/>
        <v/>
      </c>
    </row>
    <row r="863" spans="1:17" x14ac:dyDescent="0.25">
      <c r="A863">
        <v>862</v>
      </c>
      <c r="P863">
        <v>0</v>
      </c>
      <c r="Q863" t="str">
        <f t="shared" si="14"/>
        <v/>
      </c>
    </row>
    <row r="864" spans="1:17" x14ac:dyDescent="0.25">
      <c r="A864">
        <v>863</v>
      </c>
      <c r="B864">
        <v>36.799595000000011</v>
      </c>
      <c r="C864" s="3">
        <v>1</v>
      </c>
      <c r="P864">
        <v>1</v>
      </c>
      <c r="Q864" t="str">
        <f t="shared" si="14"/>
        <v>1</v>
      </c>
    </row>
    <row r="865" spans="1:17" x14ac:dyDescent="0.25">
      <c r="A865">
        <v>864</v>
      </c>
      <c r="B865">
        <v>36.736126000000013</v>
      </c>
      <c r="C865" s="3">
        <v>1</v>
      </c>
      <c r="P865">
        <v>1</v>
      </c>
      <c r="Q865" t="str">
        <f t="shared" si="14"/>
        <v>1</v>
      </c>
    </row>
    <row r="866" spans="1:17" x14ac:dyDescent="0.25">
      <c r="A866">
        <v>865</v>
      </c>
      <c r="B866">
        <v>36.722073000000009</v>
      </c>
      <c r="C866" s="3">
        <v>1</v>
      </c>
      <c r="P866">
        <v>1</v>
      </c>
      <c r="Q866" t="str">
        <f t="shared" si="14"/>
        <v>1</v>
      </c>
    </row>
    <row r="867" spans="1:17" x14ac:dyDescent="0.25">
      <c r="A867">
        <v>866</v>
      </c>
      <c r="B867">
        <v>36.721863000000013</v>
      </c>
      <c r="C867" s="3">
        <v>1</v>
      </c>
      <c r="D867">
        <v>32.333317000000008</v>
      </c>
      <c r="E867" s="2">
        <v>2</v>
      </c>
      <c r="P867">
        <v>2</v>
      </c>
      <c r="Q867" t="str">
        <f t="shared" si="14"/>
        <v>12</v>
      </c>
    </row>
    <row r="868" spans="1:17" x14ac:dyDescent="0.25">
      <c r="A868">
        <v>867</v>
      </c>
      <c r="B868">
        <v>36.724966000000009</v>
      </c>
      <c r="C868" s="3">
        <v>1</v>
      </c>
      <c r="D868">
        <v>32.327211000000013</v>
      </c>
      <c r="E868" s="2">
        <v>2</v>
      </c>
      <c r="P868">
        <v>2</v>
      </c>
      <c r="Q868" t="str">
        <f t="shared" si="14"/>
        <v>12</v>
      </c>
    </row>
    <row r="869" spans="1:17" x14ac:dyDescent="0.25">
      <c r="A869">
        <v>868</v>
      </c>
      <c r="B869">
        <v>36.799595000000011</v>
      </c>
      <c r="C869" s="3">
        <v>1</v>
      </c>
      <c r="D869">
        <v>32.275110000000012</v>
      </c>
      <c r="E869" s="2">
        <v>2</v>
      </c>
      <c r="P869">
        <v>2</v>
      </c>
      <c r="Q869" t="str">
        <f t="shared" si="14"/>
        <v>12</v>
      </c>
    </row>
    <row r="870" spans="1:17" x14ac:dyDescent="0.25">
      <c r="A870">
        <v>869</v>
      </c>
      <c r="B870">
        <v>36.799595000000011</v>
      </c>
      <c r="C870" s="3">
        <v>1</v>
      </c>
      <c r="D870">
        <v>32.262899000000012</v>
      </c>
      <c r="E870" s="2">
        <v>2</v>
      </c>
      <c r="P870">
        <v>2</v>
      </c>
      <c r="Q870" t="str">
        <f t="shared" si="14"/>
        <v>12</v>
      </c>
    </row>
    <row r="871" spans="1:17" x14ac:dyDescent="0.25">
      <c r="A871">
        <v>870</v>
      </c>
      <c r="D871">
        <v>32.233848000000009</v>
      </c>
      <c r="E871" s="2">
        <v>2</v>
      </c>
      <c r="P871">
        <v>1</v>
      </c>
      <c r="Q871" t="str">
        <f t="shared" si="14"/>
        <v>2</v>
      </c>
    </row>
    <row r="872" spans="1:17" x14ac:dyDescent="0.25">
      <c r="A872">
        <v>871</v>
      </c>
      <c r="D872">
        <v>32.235006000000013</v>
      </c>
      <c r="E872" s="2">
        <v>2</v>
      </c>
      <c r="P872">
        <v>1</v>
      </c>
      <c r="Q872" t="str">
        <f t="shared" si="14"/>
        <v>2</v>
      </c>
    </row>
    <row r="873" spans="1:17" x14ac:dyDescent="0.25">
      <c r="A873">
        <v>872</v>
      </c>
      <c r="D873">
        <v>32.333317000000008</v>
      </c>
      <c r="E873" s="2">
        <v>2</v>
      </c>
      <c r="P873">
        <v>1</v>
      </c>
      <c r="Q873" t="str">
        <f t="shared" si="14"/>
        <v>2</v>
      </c>
    </row>
    <row r="874" spans="1:17" x14ac:dyDescent="0.25">
      <c r="A874">
        <v>873</v>
      </c>
      <c r="F874">
        <v>30.59720200000001</v>
      </c>
      <c r="G874" s="5">
        <v>3</v>
      </c>
      <c r="P874">
        <v>1</v>
      </c>
      <c r="Q874" t="str">
        <f t="shared" si="14"/>
        <v>3</v>
      </c>
    </row>
    <row r="875" spans="1:17" x14ac:dyDescent="0.25">
      <c r="A875">
        <v>874</v>
      </c>
      <c r="F875">
        <v>30.59720200000001</v>
      </c>
      <c r="G875" s="5">
        <v>3</v>
      </c>
      <c r="J875">
        <v>39.199196000000015</v>
      </c>
      <c r="K875" t="s">
        <v>22</v>
      </c>
      <c r="Q875" t="str">
        <f t="shared" si="14"/>
        <v>3</v>
      </c>
    </row>
    <row r="876" spans="1:17" x14ac:dyDescent="0.25">
      <c r="A876">
        <v>875</v>
      </c>
      <c r="Q876" t="str">
        <f t="shared" si="14"/>
        <v/>
      </c>
    </row>
    <row r="877" spans="1:17" x14ac:dyDescent="0.25">
      <c r="A877">
        <v>876</v>
      </c>
      <c r="J877">
        <v>236.21942799999999</v>
      </c>
      <c r="K877" t="s">
        <v>22</v>
      </c>
      <c r="Q877" t="str">
        <f t="shared" si="14"/>
        <v/>
      </c>
    </row>
    <row r="878" spans="1:17" x14ac:dyDescent="0.25">
      <c r="A878">
        <v>877</v>
      </c>
      <c r="B878">
        <v>230.68517600000001</v>
      </c>
      <c r="C878" s="3">
        <v>1</v>
      </c>
      <c r="P878">
        <v>1</v>
      </c>
      <c r="Q878" t="str">
        <f t="shared" si="14"/>
        <v>1</v>
      </c>
    </row>
    <row r="879" spans="1:17" x14ac:dyDescent="0.25">
      <c r="A879">
        <v>878</v>
      </c>
      <c r="B879">
        <v>230.676299</v>
      </c>
      <c r="C879" s="3">
        <v>1</v>
      </c>
      <c r="P879">
        <v>1</v>
      </c>
      <c r="Q879" t="str">
        <f t="shared" si="14"/>
        <v>1</v>
      </c>
    </row>
    <row r="880" spans="1:17" x14ac:dyDescent="0.25">
      <c r="A880">
        <v>879</v>
      </c>
      <c r="B880">
        <v>230.691348</v>
      </c>
      <c r="C880" s="3">
        <v>1</v>
      </c>
      <c r="P880">
        <v>1</v>
      </c>
      <c r="Q880" t="str">
        <f t="shared" si="14"/>
        <v>1</v>
      </c>
    </row>
    <row r="881" spans="1:17" x14ac:dyDescent="0.25">
      <c r="A881">
        <v>880</v>
      </c>
      <c r="B881">
        <v>230.67012499999998</v>
      </c>
      <c r="C881" s="3">
        <v>1</v>
      </c>
      <c r="P881">
        <v>1</v>
      </c>
      <c r="Q881" t="str">
        <f t="shared" si="14"/>
        <v>1</v>
      </c>
    </row>
    <row r="882" spans="1:17" x14ac:dyDescent="0.25">
      <c r="A882">
        <v>881</v>
      </c>
      <c r="B882">
        <v>230.72149899999999</v>
      </c>
      <c r="C882" s="3">
        <v>1</v>
      </c>
      <c r="P882">
        <v>1</v>
      </c>
      <c r="Q882" t="str">
        <f t="shared" si="14"/>
        <v>1</v>
      </c>
    </row>
    <row r="883" spans="1:17" x14ac:dyDescent="0.25">
      <c r="A883">
        <v>882</v>
      </c>
      <c r="B883">
        <v>230.67752300000001</v>
      </c>
      <c r="C883" s="3">
        <v>1</v>
      </c>
      <c r="P883">
        <v>1</v>
      </c>
      <c r="Q883" t="str">
        <f t="shared" si="14"/>
        <v>1</v>
      </c>
    </row>
    <row r="884" spans="1:17" x14ac:dyDescent="0.25">
      <c r="A884">
        <v>883</v>
      </c>
      <c r="B884">
        <v>230.73695800000002</v>
      </c>
      <c r="C884" s="3">
        <v>1</v>
      </c>
      <c r="H884">
        <v>233.28320400000001</v>
      </c>
      <c r="I884" s="4">
        <v>4</v>
      </c>
      <c r="P884">
        <v>2</v>
      </c>
      <c r="Q884" t="str">
        <f t="shared" si="14"/>
        <v>14</v>
      </c>
    </row>
    <row r="885" spans="1:17" x14ac:dyDescent="0.25">
      <c r="A885">
        <v>884</v>
      </c>
      <c r="B885">
        <v>230.719357</v>
      </c>
      <c r="C885" s="3">
        <v>1</v>
      </c>
      <c r="F885">
        <v>232.07693899999998</v>
      </c>
      <c r="G885" s="5">
        <v>3</v>
      </c>
      <c r="H885">
        <v>233.27999</v>
      </c>
      <c r="I885" s="4">
        <v>4</v>
      </c>
      <c r="P885">
        <v>3</v>
      </c>
      <c r="Q885" t="str">
        <f t="shared" si="14"/>
        <v>134</v>
      </c>
    </row>
    <row r="886" spans="1:17" x14ac:dyDescent="0.25">
      <c r="A886">
        <v>885</v>
      </c>
      <c r="B886">
        <v>230.68517600000001</v>
      </c>
      <c r="C886" s="3">
        <v>1</v>
      </c>
      <c r="F886">
        <v>232.07693899999998</v>
      </c>
      <c r="G886" s="5">
        <v>3</v>
      </c>
      <c r="H886">
        <v>233.323916</v>
      </c>
      <c r="I886" s="4">
        <v>4</v>
      </c>
      <c r="P886">
        <v>3</v>
      </c>
      <c r="Q886" t="str">
        <f t="shared" si="14"/>
        <v>134</v>
      </c>
    </row>
    <row r="887" spans="1:17" x14ac:dyDescent="0.25">
      <c r="A887">
        <v>886</v>
      </c>
      <c r="F887">
        <v>232.07693899999998</v>
      </c>
      <c r="G887" s="5">
        <v>3</v>
      </c>
      <c r="H887">
        <v>233.331467</v>
      </c>
      <c r="I887" s="4">
        <v>4</v>
      </c>
      <c r="P887">
        <v>2</v>
      </c>
      <c r="Q887" t="str">
        <f t="shared" si="14"/>
        <v>34</v>
      </c>
    </row>
    <row r="888" spans="1:17" x14ac:dyDescent="0.25">
      <c r="A888">
        <v>887</v>
      </c>
      <c r="F888">
        <v>232.05536000000001</v>
      </c>
      <c r="G888" s="5">
        <v>3</v>
      </c>
      <c r="H888">
        <v>233.33187599999999</v>
      </c>
      <c r="I888" s="4">
        <v>4</v>
      </c>
      <c r="P888">
        <v>2</v>
      </c>
      <c r="Q888" t="str">
        <f t="shared" si="14"/>
        <v>34</v>
      </c>
    </row>
    <row r="889" spans="1:17" x14ac:dyDescent="0.25">
      <c r="A889">
        <v>888</v>
      </c>
      <c r="F889">
        <v>232.06484900000001</v>
      </c>
      <c r="G889" s="5">
        <v>3</v>
      </c>
      <c r="H889">
        <v>233.34503599999999</v>
      </c>
      <c r="I889" s="4">
        <v>4</v>
      </c>
      <c r="P889">
        <v>2</v>
      </c>
      <c r="Q889" t="str">
        <f t="shared" si="14"/>
        <v>34</v>
      </c>
    </row>
    <row r="890" spans="1:17" x14ac:dyDescent="0.25">
      <c r="A890">
        <v>889</v>
      </c>
      <c r="F890">
        <v>232.10321299999998</v>
      </c>
      <c r="G890" s="5">
        <v>3</v>
      </c>
      <c r="H890">
        <v>233.351722</v>
      </c>
      <c r="I890" s="4">
        <v>4</v>
      </c>
      <c r="P890">
        <v>2</v>
      </c>
      <c r="Q890" t="str">
        <f t="shared" si="14"/>
        <v>34</v>
      </c>
    </row>
    <row r="891" spans="1:17" x14ac:dyDescent="0.25">
      <c r="A891">
        <v>890</v>
      </c>
      <c r="F891">
        <v>232.13224300000002</v>
      </c>
      <c r="G891" s="5">
        <v>3</v>
      </c>
      <c r="H891">
        <v>233.36421999999999</v>
      </c>
      <c r="I891" s="4">
        <v>4</v>
      </c>
      <c r="P891">
        <v>2</v>
      </c>
      <c r="Q891" t="str">
        <f t="shared" si="14"/>
        <v>34</v>
      </c>
    </row>
    <row r="892" spans="1:17" x14ac:dyDescent="0.25">
      <c r="A892">
        <v>891</v>
      </c>
      <c r="F892">
        <v>232.09627599999999</v>
      </c>
      <c r="G892" s="5">
        <v>3</v>
      </c>
      <c r="H892">
        <v>233.28320400000001</v>
      </c>
      <c r="I892" s="4">
        <v>4</v>
      </c>
      <c r="P892">
        <v>2</v>
      </c>
      <c r="Q892" t="str">
        <f t="shared" si="14"/>
        <v>34</v>
      </c>
    </row>
    <row r="893" spans="1:17" x14ac:dyDescent="0.25">
      <c r="A893">
        <v>892</v>
      </c>
      <c r="F893">
        <v>232.07693899999998</v>
      </c>
      <c r="G893" s="5">
        <v>3</v>
      </c>
      <c r="H893">
        <v>233.28320400000001</v>
      </c>
      <c r="I893" s="4">
        <v>4</v>
      </c>
      <c r="P893">
        <v>2</v>
      </c>
      <c r="Q893" t="str">
        <f t="shared" si="14"/>
        <v>34</v>
      </c>
    </row>
    <row r="894" spans="1:17" x14ac:dyDescent="0.25">
      <c r="A894">
        <v>893</v>
      </c>
      <c r="P894">
        <v>0</v>
      </c>
      <c r="Q894" t="str">
        <f t="shared" si="14"/>
        <v/>
      </c>
    </row>
    <row r="895" spans="1:17" x14ac:dyDescent="0.25">
      <c r="A895">
        <v>894</v>
      </c>
      <c r="P895">
        <v>0</v>
      </c>
      <c r="Q895" t="str">
        <f t="shared" si="14"/>
        <v/>
      </c>
    </row>
    <row r="896" spans="1:17" x14ac:dyDescent="0.25">
      <c r="A896">
        <v>895</v>
      </c>
      <c r="P896">
        <v>0</v>
      </c>
      <c r="Q896" t="str">
        <f t="shared" si="14"/>
        <v/>
      </c>
    </row>
    <row r="897" spans="1:17" x14ac:dyDescent="0.25">
      <c r="A897">
        <v>896</v>
      </c>
      <c r="P897">
        <v>0</v>
      </c>
      <c r="Q897" t="str">
        <f t="shared" si="14"/>
        <v/>
      </c>
    </row>
    <row r="898" spans="1:17" x14ac:dyDescent="0.25">
      <c r="A898">
        <v>897</v>
      </c>
      <c r="P898">
        <v>0</v>
      </c>
      <c r="Q898" t="str">
        <f t="shared" ref="Q898:Q961" si="15">CONCATENATE(C898,E898,G898,I898)</f>
        <v/>
      </c>
    </row>
    <row r="899" spans="1:17" x14ac:dyDescent="0.25">
      <c r="A899">
        <v>898</v>
      </c>
      <c r="P899">
        <v>0</v>
      </c>
      <c r="Q899" t="str">
        <f t="shared" si="15"/>
        <v/>
      </c>
    </row>
    <row r="900" spans="1:17" x14ac:dyDescent="0.25">
      <c r="A900">
        <v>899</v>
      </c>
      <c r="D900">
        <v>209.37709000000001</v>
      </c>
      <c r="E900" s="2">
        <v>2</v>
      </c>
      <c r="P900">
        <v>1</v>
      </c>
      <c r="Q900" t="str">
        <f t="shared" si="15"/>
        <v>2</v>
      </c>
    </row>
    <row r="901" spans="1:17" x14ac:dyDescent="0.25">
      <c r="A901">
        <v>900</v>
      </c>
      <c r="B901">
        <v>207.37173799999999</v>
      </c>
      <c r="C901" s="3">
        <v>1</v>
      </c>
      <c r="D901">
        <v>209.41397799999999</v>
      </c>
      <c r="E901" s="2">
        <v>2</v>
      </c>
      <c r="P901">
        <v>2</v>
      </c>
      <c r="Q901" t="str">
        <f t="shared" si="15"/>
        <v>12</v>
      </c>
    </row>
    <row r="902" spans="1:17" x14ac:dyDescent="0.25">
      <c r="A902">
        <v>901</v>
      </c>
      <c r="B902">
        <v>207.41836899999998</v>
      </c>
      <c r="C902" s="3">
        <v>1</v>
      </c>
      <c r="D902">
        <v>209.430103</v>
      </c>
      <c r="E902" s="2">
        <v>2</v>
      </c>
      <c r="P902">
        <v>2</v>
      </c>
      <c r="Q902" t="str">
        <f t="shared" si="15"/>
        <v>12</v>
      </c>
    </row>
    <row r="903" spans="1:17" x14ac:dyDescent="0.25">
      <c r="A903">
        <v>902</v>
      </c>
      <c r="B903">
        <v>207.412757</v>
      </c>
      <c r="C903" s="3">
        <v>1</v>
      </c>
      <c r="D903">
        <v>209.385513</v>
      </c>
      <c r="E903" s="2">
        <v>2</v>
      </c>
      <c r="P903">
        <v>2</v>
      </c>
      <c r="Q903" t="str">
        <f t="shared" si="15"/>
        <v>12</v>
      </c>
    </row>
    <row r="904" spans="1:17" x14ac:dyDescent="0.25">
      <c r="A904">
        <v>903</v>
      </c>
      <c r="B904">
        <v>207.41203999999999</v>
      </c>
      <c r="C904" s="3">
        <v>1</v>
      </c>
      <c r="D904">
        <v>209.37709000000001</v>
      </c>
      <c r="E904" s="2">
        <v>2</v>
      </c>
      <c r="P904">
        <v>2</v>
      </c>
      <c r="Q904" t="str">
        <f t="shared" si="15"/>
        <v>12</v>
      </c>
    </row>
    <row r="905" spans="1:17" x14ac:dyDescent="0.25">
      <c r="A905">
        <v>904</v>
      </c>
      <c r="B905">
        <v>207.43382600000001</v>
      </c>
      <c r="C905" s="3">
        <v>1</v>
      </c>
      <c r="D905">
        <v>209.37709000000001</v>
      </c>
      <c r="E905" s="2">
        <v>2</v>
      </c>
      <c r="P905">
        <v>2</v>
      </c>
      <c r="Q905" t="str">
        <f t="shared" si="15"/>
        <v>12</v>
      </c>
    </row>
    <row r="906" spans="1:17" x14ac:dyDescent="0.25">
      <c r="A906">
        <v>905</v>
      </c>
      <c r="B906">
        <v>207.37173799999999</v>
      </c>
      <c r="C906" s="3">
        <v>1</v>
      </c>
      <c r="P906">
        <v>1</v>
      </c>
      <c r="Q906" t="str">
        <f t="shared" si="15"/>
        <v>1</v>
      </c>
    </row>
    <row r="907" spans="1:17" x14ac:dyDescent="0.25">
      <c r="A907">
        <v>906</v>
      </c>
      <c r="B907">
        <v>207.37173799999999</v>
      </c>
      <c r="C907" s="3">
        <v>1</v>
      </c>
      <c r="P907">
        <v>1</v>
      </c>
      <c r="Q907" t="str">
        <f t="shared" si="15"/>
        <v>1</v>
      </c>
    </row>
    <row r="908" spans="1:17" x14ac:dyDescent="0.25">
      <c r="A908">
        <v>907</v>
      </c>
      <c r="P908">
        <v>0</v>
      </c>
      <c r="Q908" t="str">
        <f t="shared" si="15"/>
        <v/>
      </c>
    </row>
    <row r="909" spans="1:17" x14ac:dyDescent="0.25">
      <c r="A909">
        <v>908</v>
      </c>
      <c r="F909">
        <v>205.57648</v>
      </c>
      <c r="G909" s="5">
        <v>3</v>
      </c>
      <c r="H909">
        <v>205.096889</v>
      </c>
      <c r="I909" s="4">
        <v>4</v>
      </c>
      <c r="P909">
        <v>2</v>
      </c>
      <c r="Q909" t="str">
        <f t="shared" si="15"/>
        <v>34</v>
      </c>
    </row>
    <row r="910" spans="1:17" x14ac:dyDescent="0.25">
      <c r="A910">
        <v>909</v>
      </c>
      <c r="F910">
        <v>205.613879</v>
      </c>
      <c r="G910" s="5">
        <v>3</v>
      </c>
      <c r="H910">
        <v>205.07091800000001</v>
      </c>
      <c r="I910" s="4">
        <v>4</v>
      </c>
      <c r="P910">
        <v>2</v>
      </c>
      <c r="Q910" t="str">
        <f t="shared" si="15"/>
        <v>34</v>
      </c>
    </row>
    <row r="911" spans="1:17" x14ac:dyDescent="0.25">
      <c r="A911">
        <v>910</v>
      </c>
      <c r="F911">
        <v>205.596225</v>
      </c>
      <c r="G911" s="5">
        <v>3</v>
      </c>
      <c r="H911">
        <v>205.086127</v>
      </c>
      <c r="I911" s="4">
        <v>4</v>
      </c>
      <c r="P911">
        <v>2</v>
      </c>
      <c r="Q911" t="str">
        <f t="shared" si="15"/>
        <v>34</v>
      </c>
    </row>
    <row r="912" spans="1:17" x14ac:dyDescent="0.25">
      <c r="A912">
        <v>911</v>
      </c>
      <c r="F912">
        <v>205.58826400000001</v>
      </c>
      <c r="G912" s="5">
        <v>3</v>
      </c>
      <c r="H912">
        <v>205.09357399999999</v>
      </c>
      <c r="I912" s="4">
        <v>4</v>
      </c>
      <c r="P912">
        <v>2</v>
      </c>
      <c r="Q912" t="str">
        <f t="shared" si="15"/>
        <v>34</v>
      </c>
    </row>
    <row r="913" spans="1:17" x14ac:dyDescent="0.25">
      <c r="A913">
        <v>912</v>
      </c>
      <c r="F913">
        <v>205.59204</v>
      </c>
      <c r="G913" s="5">
        <v>3</v>
      </c>
      <c r="H913">
        <v>205.14036099999998</v>
      </c>
      <c r="I913" s="4">
        <v>4</v>
      </c>
      <c r="P913">
        <v>2</v>
      </c>
      <c r="Q913" t="str">
        <f t="shared" si="15"/>
        <v>34</v>
      </c>
    </row>
    <row r="914" spans="1:17" x14ac:dyDescent="0.25">
      <c r="A914">
        <v>913</v>
      </c>
      <c r="F914">
        <v>205.57648</v>
      </c>
      <c r="G914" s="5">
        <v>3</v>
      </c>
      <c r="H914">
        <v>205.096889</v>
      </c>
      <c r="I914" s="4">
        <v>4</v>
      </c>
      <c r="P914">
        <v>2</v>
      </c>
      <c r="Q914" t="str">
        <f t="shared" si="15"/>
        <v>34</v>
      </c>
    </row>
    <row r="915" spans="1:17" x14ac:dyDescent="0.25">
      <c r="A915">
        <v>914</v>
      </c>
      <c r="H915">
        <v>205.094539</v>
      </c>
      <c r="I915" s="4">
        <v>4</v>
      </c>
      <c r="P915">
        <v>1</v>
      </c>
      <c r="Q915" t="str">
        <f t="shared" si="15"/>
        <v>4</v>
      </c>
    </row>
    <row r="916" spans="1:17" x14ac:dyDescent="0.25">
      <c r="A916">
        <v>915</v>
      </c>
      <c r="P916">
        <v>0</v>
      </c>
      <c r="Q916" t="str">
        <f t="shared" si="15"/>
        <v/>
      </c>
    </row>
    <row r="917" spans="1:17" x14ac:dyDescent="0.25">
      <c r="A917">
        <v>916</v>
      </c>
      <c r="P917">
        <v>0</v>
      </c>
      <c r="Q917" t="str">
        <f t="shared" si="15"/>
        <v/>
      </c>
    </row>
    <row r="918" spans="1:17" x14ac:dyDescent="0.25">
      <c r="A918">
        <v>917</v>
      </c>
      <c r="P918">
        <v>0</v>
      </c>
      <c r="Q918" t="str">
        <f t="shared" si="15"/>
        <v/>
      </c>
    </row>
    <row r="919" spans="1:17" x14ac:dyDescent="0.25">
      <c r="A919">
        <v>918</v>
      </c>
      <c r="D919">
        <v>180.45888099999999</v>
      </c>
      <c r="E919" s="2">
        <v>2</v>
      </c>
      <c r="P919">
        <v>1</v>
      </c>
      <c r="Q919" t="str">
        <f t="shared" si="15"/>
        <v>2</v>
      </c>
    </row>
    <row r="920" spans="1:17" x14ac:dyDescent="0.25">
      <c r="A920">
        <v>919</v>
      </c>
      <c r="D920">
        <v>180.50540999999998</v>
      </c>
      <c r="E920" s="2">
        <v>2</v>
      </c>
      <c r="P920">
        <v>1</v>
      </c>
      <c r="Q920" t="str">
        <f t="shared" si="15"/>
        <v>2</v>
      </c>
    </row>
    <row r="921" spans="1:17" x14ac:dyDescent="0.25">
      <c r="A921">
        <v>920</v>
      </c>
      <c r="B921">
        <v>176.963266</v>
      </c>
      <c r="C921" s="3">
        <v>1</v>
      </c>
      <c r="D921">
        <v>180.48923600000001</v>
      </c>
      <c r="E921" s="2">
        <v>2</v>
      </c>
      <c r="P921">
        <v>2</v>
      </c>
      <c r="Q921" t="str">
        <f t="shared" si="15"/>
        <v>12</v>
      </c>
    </row>
    <row r="922" spans="1:17" x14ac:dyDescent="0.25">
      <c r="A922">
        <v>921</v>
      </c>
      <c r="B922">
        <v>176.963266</v>
      </c>
      <c r="C922" s="3">
        <v>1</v>
      </c>
      <c r="D922">
        <v>180.480819</v>
      </c>
      <c r="E922" s="2">
        <v>2</v>
      </c>
      <c r="P922">
        <v>2</v>
      </c>
      <c r="Q922" t="str">
        <f t="shared" si="15"/>
        <v>12</v>
      </c>
    </row>
    <row r="923" spans="1:17" x14ac:dyDescent="0.25">
      <c r="A923">
        <v>922</v>
      </c>
      <c r="B923">
        <v>176.94398000000001</v>
      </c>
      <c r="C923" s="3">
        <v>1</v>
      </c>
      <c r="D923">
        <v>180.47714400000001</v>
      </c>
      <c r="E923" s="2">
        <v>2</v>
      </c>
      <c r="P923">
        <v>2</v>
      </c>
      <c r="Q923" t="str">
        <f t="shared" si="15"/>
        <v>12</v>
      </c>
    </row>
    <row r="924" spans="1:17" x14ac:dyDescent="0.25">
      <c r="A924">
        <v>923</v>
      </c>
      <c r="B924">
        <v>176.91979700000002</v>
      </c>
      <c r="C924" s="3">
        <v>1</v>
      </c>
      <c r="D924">
        <v>180.480052</v>
      </c>
      <c r="E924" s="2">
        <v>2</v>
      </c>
      <c r="P924">
        <v>2</v>
      </c>
      <c r="Q924" t="str">
        <f t="shared" si="15"/>
        <v>12</v>
      </c>
    </row>
    <row r="925" spans="1:17" x14ac:dyDescent="0.25">
      <c r="A925">
        <v>924</v>
      </c>
      <c r="B925">
        <v>176.97112200000001</v>
      </c>
      <c r="C925" s="3">
        <v>1</v>
      </c>
      <c r="D925">
        <v>180.45888099999999</v>
      </c>
      <c r="E925" s="2">
        <v>2</v>
      </c>
      <c r="P925">
        <v>2</v>
      </c>
      <c r="Q925" t="str">
        <f t="shared" si="15"/>
        <v>12</v>
      </c>
    </row>
    <row r="926" spans="1:17" x14ac:dyDescent="0.25">
      <c r="A926">
        <v>925</v>
      </c>
      <c r="B926">
        <v>177.04311300000001</v>
      </c>
      <c r="C926" s="3">
        <v>1</v>
      </c>
      <c r="P926">
        <v>1</v>
      </c>
      <c r="Q926" t="str">
        <f t="shared" si="15"/>
        <v>1</v>
      </c>
    </row>
    <row r="927" spans="1:17" x14ac:dyDescent="0.25">
      <c r="A927">
        <v>926</v>
      </c>
      <c r="B927">
        <v>176.963266</v>
      </c>
      <c r="C927" s="3">
        <v>1</v>
      </c>
      <c r="P927">
        <v>1</v>
      </c>
      <c r="Q927" t="str">
        <f t="shared" si="15"/>
        <v>1</v>
      </c>
    </row>
    <row r="928" spans="1:17" x14ac:dyDescent="0.25">
      <c r="A928">
        <v>927</v>
      </c>
      <c r="F928">
        <v>175.939235</v>
      </c>
      <c r="G928" s="5">
        <v>3</v>
      </c>
      <c r="H928">
        <v>175.347961</v>
      </c>
      <c r="I928" s="4">
        <v>4</v>
      </c>
      <c r="P928">
        <v>2</v>
      </c>
      <c r="Q928" t="str">
        <f t="shared" si="15"/>
        <v>34</v>
      </c>
    </row>
    <row r="929" spans="1:17" x14ac:dyDescent="0.25">
      <c r="A929">
        <v>928</v>
      </c>
      <c r="F929">
        <v>175.98107299999998</v>
      </c>
      <c r="G929" s="5">
        <v>3</v>
      </c>
      <c r="H929">
        <v>175.33602300000001</v>
      </c>
      <c r="I929" s="4">
        <v>4</v>
      </c>
      <c r="P929">
        <v>2</v>
      </c>
      <c r="Q929" t="str">
        <f t="shared" si="15"/>
        <v>34</v>
      </c>
    </row>
    <row r="930" spans="1:17" x14ac:dyDescent="0.25">
      <c r="A930">
        <v>929</v>
      </c>
      <c r="F930">
        <v>175.94796099999999</v>
      </c>
      <c r="G930" s="5">
        <v>3</v>
      </c>
      <c r="H930">
        <v>175.35923700000001</v>
      </c>
      <c r="I930" s="4">
        <v>4</v>
      </c>
      <c r="P930">
        <v>2</v>
      </c>
      <c r="Q930" t="str">
        <f t="shared" si="15"/>
        <v>34</v>
      </c>
    </row>
    <row r="931" spans="1:17" x14ac:dyDescent="0.25">
      <c r="A931">
        <v>930</v>
      </c>
      <c r="F931">
        <v>175.96933899999999</v>
      </c>
      <c r="G931" s="5">
        <v>3</v>
      </c>
      <c r="H931">
        <v>175.37826699999999</v>
      </c>
      <c r="I931" s="4">
        <v>4</v>
      </c>
      <c r="P931">
        <v>2</v>
      </c>
      <c r="Q931" t="str">
        <f t="shared" si="15"/>
        <v>34</v>
      </c>
    </row>
    <row r="932" spans="1:17" x14ac:dyDescent="0.25">
      <c r="A932">
        <v>931</v>
      </c>
      <c r="F932">
        <v>175.987809</v>
      </c>
      <c r="G932" s="5">
        <v>3</v>
      </c>
      <c r="H932">
        <v>175.402602</v>
      </c>
      <c r="I932" s="4">
        <v>4</v>
      </c>
      <c r="P932">
        <v>2</v>
      </c>
      <c r="Q932" t="str">
        <f t="shared" si="15"/>
        <v>34</v>
      </c>
    </row>
    <row r="933" spans="1:17" x14ac:dyDescent="0.25">
      <c r="A933">
        <v>932</v>
      </c>
      <c r="F933">
        <v>175.939235</v>
      </c>
      <c r="G933" s="5">
        <v>3</v>
      </c>
      <c r="H933">
        <v>175.347961</v>
      </c>
      <c r="I933" s="4">
        <v>4</v>
      </c>
      <c r="P933">
        <v>2</v>
      </c>
      <c r="Q933" t="str">
        <f t="shared" si="15"/>
        <v>34</v>
      </c>
    </row>
    <row r="934" spans="1:17" x14ac:dyDescent="0.25">
      <c r="A934">
        <v>933</v>
      </c>
      <c r="H934">
        <v>175.347961</v>
      </c>
      <c r="I934" s="4">
        <v>4</v>
      </c>
      <c r="P934">
        <v>1</v>
      </c>
      <c r="Q934" t="str">
        <f t="shared" si="15"/>
        <v>4</v>
      </c>
    </row>
    <row r="935" spans="1:17" x14ac:dyDescent="0.25">
      <c r="A935">
        <v>934</v>
      </c>
      <c r="P935">
        <v>0</v>
      </c>
      <c r="Q935" t="str">
        <f t="shared" si="15"/>
        <v/>
      </c>
    </row>
    <row r="936" spans="1:17" x14ac:dyDescent="0.25">
      <c r="A936">
        <v>935</v>
      </c>
      <c r="P936">
        <v>0</v>
      </c>
      <c r="Q936" t="str">
        <f t="shared" si="15"/>
        <v/>
      </c>
    </row>
    <row r="937" spans="1:17" x14ac:dyDescent="0.25">
      <c r="A937">
        <v>936</v>
      </c>
      <c r="P937">
        <v>0</v>
      </c>
      <c r="Q937" t="str">
        <f t="shared" si="15"/>
        <v/>
      </c>
    </row>
    <row r="938" spans="1:17" x14ac:dyDescent="0.25">
      <c r="A938">
        <v>937</v>
      </c>
      <c r="P938">
        <v>0</v>
      </c>
      <c r="Q938" t="str">
        <f t="shared" si="15"/>
        <v/>
      </c>
    </row>
    <row r="939" spans="1:17" x14ac:dyDescent="0.25">
      <c r="A939">
        <v>938</v>
      </c>
      <c r="P939">
        <v>0</v>
      </c>
      <c r="Q939" t="str">
        <f t="shared" si="15"/>
        <v/>
      </c>
    </row>
    <row r="940" spans="1:17" x14ac:dyDescent="0.25">
      <c r="A940">
        <v>939</v>
      </c>
      <c r="P940">
        <v>0</v>
      </c>
      <c r="Q940" t="str">
        <f t="shared" si="15"/>
        <v/>
      </c>
    </row>
    <row r="941" spans="1:17" x14ac:dyDescent="0.25">
      <c r="A941">
        <v>940</v>
      </c>
      <c r="P941">
        <v>0</v>
      </c>
      <c r="Q941" t="str">
        <f t="shared" si="15"/>
        <v/>
      </c>
    </row>
    <row r="942" spans="1:17" x14ac:dyDescent="0.25">
      <c r="A942">
        <v>941</v>
      </c>
      <c r="B942">
        <v>149.82525699999999</v>
      </c>
      <c r="C942" s="3">
        <v>1</v>
      </c>
      <c r="P942">
        <v>1</v>
      </c>
      <c r="Q942" t="str">
        <f t="shared" si="15"/>
        <v>1</v>
      </c>
    </row>
    <row r="943" spans="1:17" x14ac:dyDescent="0.25">
      <c r="A943">
        <v>942</v>
      </c>
      <c r="B943">
        <v>149.82525699999999</v>
      </c>
      <c r="C943" s="3">
        <v>1</v>
      </c>
      <c r="P943">
        <v>1</v>
      </c>
      <c r="Q943" t="str">
        <f t="shared" si="15"/>
        <v>1</v>
      </c>
    </row>
    <row r="944" spans="1:17" x14ac:dyDescent="0.25">
      <c r="A944">
        <v>943</v>
      </c>
      <c r="B944">
        <v>149.82525699999999</v>
      </c>
      <c r="C944" s="3">
        <v>1</v>
      </c>
      <c r="D944">
        <v>136.097059</v>
      </c>
      <c r="E944" s="2">
        <v>2</v>
      </c>
      <c r="P944">
        <v>2</v>
      </c>
      <c r="Q944" t="str">
        <f t="shared" si="15"/>
        <v>12</v>
      </c>
    </row>
    <row r="945" spans="1:17" x14ac:dyDescent="0.25">
      <c r="A945">
        <v>944</v>
      </c>
      <c r="B945">
        <v>149.82525699999999</v>
      </c>
      <c r="C945" s="3">
        <v>1</v>
      </c>
      <c r="D945">
        <v>136.097059</v>
      </c>
      <c r="E945" s="2">
        <v>2</v>
      </c>
      <c r="P945">
        <v>2</v>
      </c>
      <c r="Q945" t="str">
        <f t="shared" si="15"/>
        <v>12</v>
      </c>
    </row>
    <row r="946" spans="1:17" x14ac:dyDescent="0.25">
      <c r="A946">
        <v>945</v>
      </c>
      <c r="B946">
        <v>149.82525699999999</v>
      </c>
      <c r="C946" s="3">
        <v>1</v>
      </c>
      <c r="D946">
        <v>136.04153200000002</v>
      </c>
      <c r="E946" s="2">
        <v>2</v>
      </c>
      <c r="P946">
        <v>2</v>
      </c>
      <c r="Q946" t="str">
        <f t="shared" si="15"/>
        <v>12</v>
      </c>
    </row>
    <row r="947" spans="1:17" x14ac:dyDescent="0.25">
      <c r="A947">
        <v>946</v>
      </c>
      <c r="B947">
        <v>149.82525699999999</v>
      </c>
      <c r="C947" s="3">
        <v>1</v>
      </c>
      <c r="D947">
        <v>136.07825300000002</v>
      </c>
      <c r="E947" s="2">
        <v>2</v>
      </c>
      <c r="P947">
        <v>2</v>
      </c>
      <c r="Q947" t="str">
        <f t="shared" si="15"/>
        <v>12</v>
      </c>
    </row>
    <row r="948" spans="1:17" x14ac:dyDescent="0.25">
      <c r="A948">
        <v>947</v>
      </c>
      <c r="D948">
        <v>136.097059</v>
      </c>
      <c r="E948" s="2">
        <v>2</v>
      </c>
      <c r="P948">
        <v>1</v>
      </c>
      <c r="Q948" t="str">
        <f t="shared" si="15"/>
        <v>2</v>
      </c>
    </row>
    <row r="949" spans="1:17" x14ac:dyDescent="0.25">
      <c r="A949">
        <v>948</v>
      </c>
      <c r="P949">
        <v>0</v>
      </c>
      <c r="Q949" t="str">
        <f t="shared" si="15"/>
        <v/>
      </c>
    </row>
    <row r="950" spans="1:17" x14ac:dyDescent="0.25">
      <c r="A950">
        <v>949</v>
      </c>
      <c r="F950">
        <v>134.08502800000002</v>
      </c>
      <c r="G950" s="5">
        <v>3</v>
      </c>
      <c r="H950">
        <v>134.51073300000002</v>
      </c>
      <c r="I950" s="4">
        <v>4</v>
      </c>
      <c r="P950">
        <v>2</v>
      </c>
      <c r="Q950" t="str">
        <f t="shared" si="15"/>
        <v>34</v>
      </c>
    </row>
    <row r="951" spans="1:17" x14ac:dyDescent="0.25">
      <c r="A951">
        <v>950</v>
      </c>
      <c r="F951">
        <v>134.112471</v>
      </c>
      <c r="G951" s="5">
        <v>3</v>
      </c>
      <c r="H951">
        <v>134.72020499999999</v>
      </c>
      <c r="I951" s="4">
        <v>4</v>
      </c>
      <c r="P951">
        <v>2</v>
      </c>
      <c r="Q951" t="str">
        <f t="shared" si="15"/>
        <v>34</v>
      </c>
    </row>
    <row r="952" spans="1:17" x14ac:dyDescent="0.25">
      <c r="A952">
        <v>951</v>
      </c>
      <c r="F952">
        <v>134.17970800000001</v>
      </c>
      <c r="G952" s="5">
        <v>3</v>
      </c>
      <c r="H952">
        <v>134.69759200000001</v>
      </c>
      <c r="I952" s="4">
        <v>4</v>
      </c>
      <c r="P952">
        <v>2</v>
      </c>
      <c r="Q952" t="str">
        <f t="shared" si="15"/>
        <v>34</v>
      </c>
    </row>
    <row r="953" spans="1:17" x14ac:dyDescent="0.25">
      <c r="A953">
        <v>952</v>
      </c>
      <c r="F953">
        <v>134.28559300000001</v>
      </c>
      <c r="G953" s="5">
        <v>3</v>
      </c>
      <c r="H953">
        <v>134.76139600000002</v>
      </c>
      <c r="I953" s="4">
        <v>4</v>
      </c>
      <c r="P953">
        <v>2</v>
      </c>
      <c r="Q953" t="str">
        <f t="shared" si="15"/>
        <v>34</v>
      </c>
    </row>
    <row r="954" spans="1:17" x14ac:dyDescent="0.25">
      <c r="A954">
        <v>953</v>
      </c>
      <c r="F954">
        <v>134.08502800000002</v>
      </c>
      <c r="G954" s="5">
        <v>3</v>
      </c>
      <c r="H954">
        <v>134.51073300000002</v>
      </c>
      <c r="I954" s="4">
        <v>4</v>
      </c>
      <c r="P954">
        <v>2</v>
      </c>
      <c r="Q954" t="str">
        <f t="shared" si="15"/>
        <v>34</v>
      </c>
    </row>
    <row r="955" spans="1:17" x14ac:dyDescent="0.25">
      <c r="A955">
        <v>954</v>
      </c>
      <c r="P955">
        <v>0</v>
      </c>
      <c r="Q955" t="str">
        <f t="shared" si="15"/>
        <v/>
      </c>
    </row>
    <row r="956" spans="1:17" x14ac:dyDescent="0.25">
      <c r="A956">
        <v>955</v>
      </c>
      <c r="P956">
        <v>0</v>
      </c>
      <c r="Q956" t="str">
        <f t="shared" si="15"/>
        <v/>
      </c>
    </row>
    <row r="957" spans="1:17" x14ac:dyDescent="0.25">
      <c r="A957">
        <v>956</v>
      </c>
      <c r="P957">
        <v>0</v>
      </c>
      <c r="Q957" t="str">
        <f t="shared" si="15"/>
        <v/>
      </c>
    </row>
    <row r="958" spans="1:17" x14ac:dyDescent="0.25">
      <c r="A958">
        <v>957</v>
      </c>
      <c r="P958">
        <v>0</v>
      </c>
      <c r="Q958" t="str">
        <f t="shared" si="15"/>
        <v/>
      </c>
    </row>
    <row r="959" spans="1:17" x14ac:dyDescent="0.25">
      <c r="A959">
        <v>958</v>
      </c>
      <c r="P959">
        <v>0</v>
      </c>
      <c r="Q959" t="str">
        <f t="shared" si="15"/>
        <v/>
      </c>
    </row>
    <row r="960" spans="1:17" x14ac:dyDescent="0.25">
      <c r="A960">
        <v>959</v>
      </c>
      <c r="P960">
        <v>0</v>
      </c>
      <c r="Q960" t="str">
        <f t="shared" si="15"/>
        <v/>
      </c>
    </row>
    <row r="961" spans="1:17" x14ac:dyDescent="0.25">
      <c r="A961">
        <v>960</v>
      </c>
      <c r="P961">
        <v>0</v>
      </c>
      <c r="Q961" t="str">
        <f t="shared" si="15"/>
        <v/>
      </c>
    </row>
    <row r="962" spans="1:17" x14ac:dyDescent="0.25">
      <c r="A962">
        <v>961</v>
      </c>
      <c r="P962">
        <v>0</v>
      </c>
      <c r="Q962" t="str">
        <f t="shared" ref="Q962:Q1025" si="16">CONCATENATE(C962,E962,G962,I962)</f>
        <v/>
      </c>
    </row>
    <row r="963" spans="1:17" x14ac:dyDescent="0.25">
      <c r="A963">
        <v>962</v>
      </c>
      <c r="B963">
        <v>101.223009</v>
      </c>
      <c r="C963" s="3">
        <v>1</v>
      </c>
      <c r="P963">
        <v>1</v>
      </c>
      <c r="Q963" t="str">
        <f t="shared" si="16"/>
        <v>1</v>
      </c>
    </row>
    <row r="964" spans="1:17" x14ac:dyDescent="0.25">
      <c r="A964">
        <v>963</v>
      </c>
      <c r="B964">
        <v>101.20280100000001</v>
      </c>
      <c r="C964" s="3">
        <v>1</v>
      </c>
      <c r="P964">
        <v>1</v>
      </c>
      <c r="Q964" t="str">
        <f t="shared" si="16"/>
        <v>1</v>
      </c>
    </row>
    <row r="965" spans="1:17" x14ac:dyDescent="0.25">
      <c r="A965">
        <v>964</v>
      </c>
      <c r="B965">
        <v>101.22379100000001</v>
      </c>
      <c r="C965" s="3">
        <v>1</v>
      </c>
      <c r="D965">
        <v>97.133645999999999</v>
      </c>
      <c r="E965" s="2">
        <v>2</v>
      </c>
      <c r="P965">
        <v>2</v>
      </c>
      <c r="Q965" t="str">
        <f t="shared" si="16"/>
        <v>12</v>
      </c>
    </row>
    <row r="966" spans="1:17" x14ac:dyDescent="0.25">
      <c r="A966">
        <v>965</v>
      </c>
      <c r="B966">
        <v>101.19650100000001</v>
      </c>
      <c r="C966" s="3">
        <v>1</v>
      </c>
      <c r="D966">
        <v>97.121880000000004</v>
      </c>
      <c r="E966" s="2">
        <v>2</v>
      </c>
      <c r="P966">
        <v>2</v>
      </c>
      <c r="Q966" t="str">
        <f t="shared" si="16"/>
        <v>12</v>
      </c>
    </row>
    <row r="967" spans="1:17" x14ac:dyDescent="0.25">
      <c r="A967">
        <v>966</v>
      </c>
      <c r="B967">
        <v>101.23550800000001</v>
      </c>
      <c r="C967" s="3">
        <v>1</v>
      </c>
      <c r="D967">
        <v>97.15692700000001</v>
      </c>
      <c r="E967" s="2">
        <v>2</v>
      </c>
      <c r="P967">
        <v>2</v>
      </c>
      <c r="Q967" t="str">
        <f t="shared" si="16"/>
        <v>12</v>
      </c>
    </row>
    <row r="968" spans="1:17" x14ac:dyDescent="0.25">
      <c r="A968">
        <v>967</v>
      </c>
      <c r="B968">
        <v>101.223009</v>
      </c>
      <c r="C968" s="3">
        <v>1</v>
      </c>
      <c r="D968">
        <v>97.099119000000002</v>
      </c>
      <c r="E968" s="2">
        <v>2</v>
      </c>
      <c r="P968">
        <v>2</v>
      </c>
      <c r="Q968" t="str">
        <f t="shared" si="16"/>
        <v>12</v>
      </c>
    </row>
    <row r="969" spans="1:17" x14ac:dyDescent="0.25">
      <c r="A969">
        <v>968</v>
      </c>
      <c r="D969">
        <v>97.133645999999999</v>
      </c>
      <c r="E969" s="2">
        <v>2</v>
      </c>
      <c r="P969">
        <v>1</v>
      </c>
      <c r="Q969" t="str">
        <f t="shared" si="16"/>
        <v>2</v>
      </c>
    </row>
    <row r="970" spans="1:17" x14ac:dyDescent="0.25">
      <c r="A970">
        <v>969</v>
      </c>
      <c r="P970">
        <v>0</v>
      </c>
      <c r="Q970" t="str">
        <f t="shared" si="16"/>
        <v/>
      </c>
    </row>
    <row r="971" spans="1:17" x14ac:dyDescent="0.25">
      <c r="A971">
        <v>970</v>
      </c>
      <c r="F971">
        <v>95.910902000000007</v>
      </c>
      <c r="G971" s="5">
        <v>3</v>
      </c>
      <c r="H971">
        <v>95.771067000000002</v>
      </c>
      <c r="I971" s="4">
        <v>4</v>
      </c>
      <c r="P971">
        <v>2</v>
      </c>
      <c r="Q971" t="str">
        <f t="shared" si="16"/>
        <v>34</v>
      </c>
    </row>
    <row r="972" spans="1:17" x14ac:dyDescent="0.25">
      <c r="A972">
        <v>971</v>
      </c>
      <c r="F972">
        <v>95.917255000000011</v>
      </c>
      <c r="G972" s="5">
        <v>3</v>
      </c>
      <c r="H972">
        <v>95.803251000000003</v>
      </c>
      <c r="I972" s="4">
        <v>4</v>
      </c>
      <c r="P972">
        <v>2</v>
      </c>
      <c r="Q972" t="str">
        <f t="shared" si="16"/>
        <v>34</v>
      </c>
    </row>
    <row r="973" spans="1:17" x14ac:dyDescent="0.25">
      <c r="A973">
        <v>972</v>
      </c>
      <c r="F973">
        <v>95.916422000000011</v>
      </c>
      <c r="G973" s="5">
        <v>3</v>
      </c>
      <c r="H973">
        <v>95.862467000000009</v>
      </c>
      <c r="I973" s="4">
        <v>4</v>
      </c>
      <c r="P973">
        <v>2</v>
      </c>
      <c r="Q973" t="str">
        <f t="shared" si="16"/>
        <v>34</v>
      </c>
    </row>
    <row r="974" spans="1:17" x14ac:dyDescent="0.25">
      <c r="A974">
        <v>973</v>
      </c>
      <c r="F974">
        <v>95.908609000000013</v>
      </c>
      <c r="G974" s="5">
        <v>3</v>
      </c>
      <c r="H974">
        <v>95.845697000000001</v>
      </c>
      <c r="I974" s="4">
        <v>4</v>
      </c>
      <c r="P974">
        <v>2</v>
      </c>
      <c r="Q974" t="str">
        <f t="shared" si="16"/>
        <v>34</v>
      </c>
    </row>
    <row r="975" spans="1:17" x14ac:dyDescent="0.25">
      <c r="A975">
        <v>974</v>
      </c>
      <c r="F975">
        <v>95.85647800000001</v>
      </c>
      <c r="G975" s="5">
        <v>3</v>
      </c>
      <c r="H975">
        <v>95.781586000000004</v>
      </c>
      <c r="I975" s="4">
        <v>4</v>
      </c>
      <c r="P975">
        <v>2</v>
      </c>
      <c r="Q975" t="str">
        <f t="shared" si="16"/>
        <v>34</v>
      </c>
    </row>
    <row r="976" spans="1:17" x14ac:dyDescent="0.25">
      <c r="A976">
        <v>975</v>
      </c>
      <c r="F976">
        <v>95.910902000000007</v>
      </c>
      <c r="G976" s="5">
        <v>3</v>
      </c>
      <c r="H976">
        <v>95.771067000000002</v>
      </c>
      <c r="I976" s="4">
        <v>4</v>
      </c>
      <c r="P976">
        <v>2</v>
      </c>
      <c r="Q976" t="str">
        <f t="shared" si="16"/>
        <v>34</v>
      </c>
    </row>
    <row r="977" spans="1:17" x14ac:dyDescent="0.25">
      <c r="A977">
        <v>976</v>
      </c>
      <c r="P977">
        <v>0</v>
      </c>
      <c r="Q977" t="str">
        <f t="shared" si="16"/>
        <v/>
      </c>
    </row>
    <row r="978" spans="1:17" x14ac:dyDescent="0.25">
      <c r="A978">
        <v>977</v>
      </c>
      <c r="P978">
        <v>0</v>
      </c>
      <c r="Q978" t="str">
        <f t="shared" si="16"/>
        <v/>
      </c>
    </row>
    <row r="979" spans="1:17" x14ac:dyDescent="0.25">
      <c r="A979">
        <v>978</v>
      </c>
      <c r="P979">
        <v>0</v>
      </c>
      <c r="Q979" t="str">
        <f t="shared" si="16"/>
        <v/>
      </c>
    </row>
    <row r="980" spans="1:17" x14ac:dyDescent="0.25">
      <c r="A980">
        <v>979</v>
      </c>
      <c r="P980">
        <v>0</v>
      </c>
      <c r="Q980" t="str">
        <f t="shared" si="16"/>
        <v/>
      </c>
    </row>
    <row r="981" spans="1:17" x14ac:dyDescent="0.25">
      <c r="A981">
        <v>980</v>
      </c>
      <c r="B981">
        <v>71.894497000000001</v>
      </c>
      <c r="C981" s="3">
        <v>1</v>
      </c>
      <c r="P981">
        <v>1</v>
      </c>
      <c r="Q981" t="str">
        <f t="shared" si="16"/>
        <v>1</v>
      </c>
    </row>
    <row r="982" spans="1:17" x14ac:dyDescent="0.25">
      <c r="A982">
        <v>981</v>
      </c>
      <c r="B982">
        <v>71.858040000000003</v>
      </c>
      <c r="C982" s="3">
        <v>1</v>
      </c>
      <c r="D982">
        <v>68.315372000000011</v>
      </c>
      <c r="E982" s="2">
        <v>2</v>
      </c>
      <c r="P982">
        <v>2</v>
      </c>
      <c r="Q982" t="str">
        <f t="shared" si="16"/>
        <v>12</v>
      </c>
    </row>
    <row r="983" spans="1:17" x14ac:dyDescent="0.25">
      <c r="A983">
        <v>982</v>
      </c>
      <c r="B983">
        <v>71.934026000000003</v>
      </c>
      <c r="C983" s="3">
        <v>1</v>
      </c>
      <c r="D983">
        <v>68.346531000000013</v>
      </c>
      <c r="E983" s="2">
        <v>2</v>
      </c>
      <c r="P983">
        <v>2</v>
      </c>
      <c r="Q983" t="str">
        <f t="shared" si="16"/>
        <v>12</v>
      </c>
    </row>
    <row r="984" spans="1:17" x14ac:dyDescent="0.25">
      <c r="A984">
        <v>983</v>
      </c>
      <c r="B984">
        <v>71.908819000000008</v>
      </c>
      <c r="C984" s="3">
        <v>1</v>
      </c>
      <c r="D984">
        <v>68.347633000000002</v>
      </c>
      <c r="E984" s="2">
        <v>2</v>
      </c>
      <c r="P984">
        <v>2</v>
      </c>
      <c r="Q984" t="str">
        <f t="shared" si="16"/>
        <v>12</v>
      </c>
    </row>
    <row r="985" spans="1:17" x14ac:dyDescent="0.25">
      <c r="A985">
        <v>984</v>
      </c>
      <c r="B985">
        <v>71.920381000000006</v>
      </c>
      <c r="C985" s="3">
        <v>1</v>
      </c>
      <c r="D985">
        <v>68.332317000000018</v>
      </c>
      <c r="E985" s="2">
        <v>2</v>
      </c>
      <c r="P985">
        <v>2</v>
      </c>
      <c r="Q985" t="str">
        <f t="shared" si="16"/>
        <v>12</v>
      </c>
    </row>
    <row r="986" spans="1:17" x14ac:dyDescent="0.25">
      <c r="A986">
        <v>985</v>
      </c>
      <c r="B986">
        <v>71.894497000000001</v>
      </c>
      <c r="C986" s="3">
        <v>1</v>
      </c>
      <c r="D986">
        <v>68.317318000000014</v>
      </c>
      <c r="E986" s="2">
        <v>2</v>
      </c>
      <c r="P986">
        <v>2</v>
      </c>
      <c r="Q986" t="str">
        <f t="shared" si="16"/>
        <v>12</v>
      </c>
    </row>
    <row r="987" spans="1:17" x14ac:dyDescent="0.25">
      <c r="A987">
        <v>986</v>
      </c>
      <c r="D987">
        <v>68.315372000000011</v>
      </c>
      <c r="E987" s="2">
        <v>2</v>
      </c>
      <c r="P987">
        <v>1</v>
      </c>
      <c r="Q987" t="str">
        <f t="shared" si="16"/>
        <v>2</v>
      </c>
    </row>
    <row r="988" spans="1:17" x14ac:dyDescent="0.25">
      <c r="A988">
        <v>987</v>
      </c>
      <c r="P988">
        <v>0</v>
      </c>
      <c r="Q988" t="str">
        <f t="shared" si="16"/>
        <v/>
      </c>
    </row>
    <row r="989" spans="1:17" x14ac:dyDescent="0.25">
      <c r="A989">
        <v>988</v>
      </c>
      <c r="F989">
        <v>66.173756000000012</v>
      </c>
      <c r="G989" s="5">
        <v>3</v>
      </c>
      <c r="P989">
        <v>1</v>
      </c>
      <c r="Q989" t="str">
        <f t="shared" si="16"/>
        <v>3</v>
      </c>
    </row>
    <row r="990" spans="1:17" x14ac:dyDescent="0.25">
      <c r="A990">
        <v>989</v>
      </c>
      <c r="F990">
        <v>66.216072000000011</v>
      </c>
      <c r="G990" s="5">
        <v>3</v>
      </c>
      <c r="H990">
        <v>65.76572800000001</v>
      </c>
      <c r="I990" s="4">
        <v>4</v>
      </c>
      <c r="P990">
        <v>2</v>
      </c>
      <c r="Q990" t="str">
        <f t="shared" si="16"/>
        <v>34</v>
      </c>
    </row>
    <row r="991" spans="1:17" x14ac:dyDescent="0.25">
      <c r="A991">
        <v>990</v>
      </c>
      <c r="F991">
        <v>66.16759900000001</v>
      </c>
      <c r="G991" s="5">
        <v>3</v>
      </c>
      <c r="H991">
        <v>65.713833000000008</v>
      </c>
      <c r="I991" s="4">
        <v>4</v>
      </c>
      <c r="P991">
        <v>2</v>
      </c>
      <c r="Q991" t="str">
        <f t="shared" si="16"/>
        <v>34</v>
      </c>
    </row>
    <row r="992" spans="1:17" x14ac:dyDescent="0.25">
      <c r="A992">
        <v>991</v>
      </c>
      <c r="F992">
        <v>66.101864000000006</v>
      </c>
      <c r="G992" s="5">
        <v>3</v>
      </c>
      <c r="H992">
        <v>65.659519000000017</v>
      </c>
      <c r="I992" s="4">
        <v>4</v>
      </c>
      <c r="P992">
        <v>2</v>
      </c>
      <c r="Q992" t="str">
        <f t="shared" si="16"/>
        <v>34</v>
      </c>
    </row>
    <row r="993" spans="1:17" x14ac:dyDescent="0.25">
      <c r="A993">
        <v>992</v>
      </c>
      <c r="F993">
        <v>66.167915000000022</v>
      </c>
      <c r="G993" s="5">
        <v>3</v>
      </c>
      <c r="H993">
        <v>65.694416000000018</v>
      </c>
      <c r="I993" s="4">
        <v>4</v>
      </c>
      <c r="P993">
        <v>2</v>
      </c>
      <c r="Q993" t="str">
        <f t="shared" si="16"/>
        <v>34</v>
      </c>
    </row>
    <row r="994" spans="1:17" x14ac:dyDescent="0.25">
      <c r="A994">
        <v>993</v>
      </c>
      <c r="F994">
        <v>66.169598000000008</v>
      </c>
      <c r="G994" s="5">
        <v>3</v>
      </c>
      <c r="H994">
        <v>65.711517000000015</v>
      </c>
      <c r="I994" s="4">
        <v>4</v>
      </c>
      <c r="P994">
        <v>2</v>
      </c>
      <c r="Q994" t="str">
        <f t="shared" si="16"/>
        <v>34</v>
      </c>
    </row>
    <row r="995" spans="1:17" x14ac:dyDescent="0.25">
      <c r="A995">
        <v>994</v>
      </c>
      <c r="F995">
        <v>66.173756000000012</v>
      </c>
      <c r="G995" s="5">
        <v>3</v>
      </c>
      <c r="H995">
        <v>65.772568000000007</v>
      </c>
      <c r="I995" s="4">
        <v>4</v>
      </c>
      <c r="P995">
        <v>2</v>
      </c>
      <c r="Q995" t="str">
        <f t="shared" si="16"/>
        <v>34</v>
      </c>
    </row>
    <row r="996" spans="1:17" x14ac:dyDescent="0.25">
      <c r="A996">
        <v>995</v>
      </c>
      <c r="H996">
        <v>65.76572800000001</v>
      </c>
      <c r="I996" s="4">
        <v>4</v>
      </c>
      <c r="P996">
        <v>1</v>
      </c>
      <c r="Q996" t="str">
        <f t="shared" si="16"/>
        <v>4</v>
      </c>
    </row>
    <row r="997" spans="1:17" x14ac:dyDescent="0.25">
      <c r="A997">
        <v>996</v>
      </c>
      <c r="P997">
        <v>0</v>
      </c>
      <c r="Q997" t="str">
        <f t="shared" si="16"/>
        <v/>
      </c>
    </row>
    <row r="998" spans="1:17" x14ac:dyDescent="0.25">
      <c r="A998">
        <v>997</v>
      </c>
      <c r="P998">
        <v>0</v>
      </c>
      <c r="Q998" t="str">
        <f t="shared" si="16"/>
        <v/>
      </c>
    </row>
    <row r="999" spans="1:17" x14ac:dyDescent="0.25">
      <c r="A999">
        <v>998</v>
      </c>
      <c r="P999">
        <v>0</v>
      </c>
      <c r="Q999" t="str">
        <f t="shared" si="16"/>
        <v/>
      </c>
    </row>
    <row r="1000" spans="1:17" x14ac:dyDescent="0.25">
      <c r="A1000">
        <v>999</v>
      </c>
      <c r="B1000">
        <v>41.350502000000013</v>
      </c>
      <c r="C1000" s="3">
        <v>1</v>
      </c>
      <c r="P1000">
        <v>1</v>
      </c>
      <c r="Q1000" t="str">
        <f t="shared" si="16"/>
        <v>1</v>
      </c>
    </row>
    <row r="1001" spans="1:17" x14ac:dyDescent="0.25">
      <c r="A1001">
        <v>1000</v>
      </c>
      <c r="B1001">
        <v>41.333977000000012</v>
      </c>
      <c r="C1001" s="3">
        <v>1</v>
      </c>
      <c r="D1001">
        <v>38.87047900000001</v>
      </c>
      <c r="E1001" s="2">
        <v>2</v>
      </c>
      <c r="P1001">
        <v>2</v>
      </c>
      <c r="Q1001" t="str">
        <f t="shared" si="16"/>
        <v>12</v>
      </c>
    </row>
    <row r="1002" spans="1:17" x14ac:dyDescent="0.25">
      <c r="A1002">
        <v>1001</v>
      </c>
      <c r="B1002">
        <v>41.292923000000009</v>
      </c>
      <c r="C1002" s="3">
        <v>1</v>
      </c>
      <c r="D1002">
        <v>38.833588000000013</v>
      </c>
      <c r="E1002" s="2">
        <v>2</v>
      </c>
      <c r="P1002">
        <v>2</v>
      </c>
      <c r="Q1002" t="str">
        <f t="shared" si="16"/>
        <v>12</v>
      </c>
    </row>
    <row r="1003" spans="1:17" x14ac:dyDescent="0.25">
      <c r="A1003">
        <v>1002</v>
      </c>
      <c r="B1003">
        <v>41.37492000000001</v>
      </c>
      <c r="C1003" s="3">
        <v>1</v>
      </c>
      <c r="D1003">
        <v>38.833168000000015</v>
      </c>
      <c r="E1003" s="2">
        <v>2</v>
      </c>
      <c r="P1003">
        <v>2</v>
      </c>
      <c r="Q1003" t="str">
        <f t="shared" si="16"/>
        <v>12</v>
      </c>
    </row>
    <row r="1004" spans="1:17" x14ac:dyDescent="0.25">
      <c r="A1004">
        <v>1003</v>
      </c>
      <c r="B1004">
        <v>41.332447000000009</v>
      </c>
      <c r="C1004" s="3">
        <v>1</v>
      </c>
      <c r="D1004">
        <v>38.832271000000013</v>
      </c>
      <c r="E1004" s="2">
        <v>2</v>
      </c>
      <c r="P1004">
        <v>2</v>
      </c>
      <c r="Q1004" t="str">
        <f t="shared" si="16"/>
        <v>12</v>
      </c>
    </row>
    <row r="1005" spans="1:17" x14ac:dyDescent="0.25">
      <c r="A1005">
        <v>1004</v>
      </c>
      <c r="B1005">
        <v>41.364132000000012</v>
      </c>
      <c r="C1005" s="3">
        <v>1</v>
      </c>
      <c r="D1005">
        <v>38.797802000000011</v>
      </c>
      <c r="E1005" s="2">
        <v>2</v>
      </c>
      <c r="P1005">
        <v>2</v>
      </c>
      <c r="Q1005" t="str">
        <f t="shared" si="16"/>
        <v>12</v>
      </c>
    </row>
    <row r="1006" spans="1:17" x14ac:dyDescent="0.25">
      <c r="A1006">
        <v>1005</v>
      </c>
      <c r="B1006">
        <v>41.350502000000013</v>
      </c>
      <c r="C1006" s="3">
        <v>1</v>
      </c>
      <c r="D1006">
        <v>38.782432000000014</v>
      </c>
      <c r="E1006" s="2">
        <v>2</v>
      </c>
      <c r="P1006">
        <v>2</v>
      </c>
      <c r="Q1006" t="str">
        <f t="shared" si="16"/>
        <v>12</v>
      </c>
    </row>
    <row r="1007" spans="1:17" x14ac:dyDescent="0.25">
      <c r="A1007">
        <v>1006</v>
      </c>
      <c r="D1007">
        <v>38.782066000000015</v>
      </c>
      <c r="E1007" s="2">
        <v>2</v>
      </c>
      <c r="P1007">
        <v>1</v>
      </c>
      <c r="Q1007" t="str">
        <f t="shared" si="16"/>
        <v>2</v>
      </c>
    </row>
    <row r="1008" spans="1:17" x14ac:dyDescent="0.25">
      <c r="A1008">
        <v>1007</v>
      </c>
      <c r="D1008">
        <v>38.87047900000001</v>
      </c>
      <c r="E1008" s="2">
        <v>2</v>
      </c>
      <c r="P1008">
        <v>1</v>
      </c>
      <c r="Q1008" t="str">
        <f t="shared" si="16"/>
        <v>2</v>
      </c>
    </row>
    <row r="1009" spans="1:17" x14ac:dyDescent="0.25">
      <c r="A1009">
        <v>1008</v>
      </c>
      <c r="P1009">
        <v>0</v>
      </c>
      <c r="Q1009" t="str">
        <f t="shared" si="16"/>
        <v/>
      </c>
    </row>
    <row r="1010" spans="1:17" x14ac:dyDescent="0.25">
      <c r="A1010">
        <v>1009</v>
      </c>
      <c r="P1010">
        <v>0</v>
      </c>
      <c r="Q1010" t="str">
        <f t="shared" si="16"/>
        <v/>
      </c>
    </row>
    <row r="1011" spans="1:17" x14ac:dyDescent="0.25">
      <c r="A1011">
        <v>1010</v>
      </c>
      <c r="H1011">
        <v>34.816654000000014</v>
      </c>
      <c r="I1011" s="4">
        <v>4</v>
      </c>
      <c r="P1011">
        <v>1</v>
      </c>
      <c r="Q1011" t="str">
        <f t="shared" si="16"/>
        <v>4</v>
      </c>
    </row>
    <row r="1012" spans="1:17" x14ac:dyDescent="0.25">
      <c r="A1012">
        <v>1011</v>
      </c>
      <c r="F1012">
        <v>33.96959300000001</v>
      </c>
      <c r="G1012" s="5">
        <v>3</v>
      </c>
      <c r="H1012">
        <v>34.897964000000016</v>
      </c>
      <c r="I1012" s="4">
        <v>4</v>
      </c>
      <c r="P1012">
        <v>2</v>
      </c>
      <c r="Q1012" t="str">
        <f t="shared" si="16"/>
        <v>34</v>
      </c>
    </row>
    <row r="1013" spans="1:17" x14ac:dyDescent="0.25">
      <c r="A1013">
        <v>1012</v>
      </c>
      <c r="F1013">
        <v>33.947227000000012</v>
      </c>
      <c r="G1013" s="5">
        <v>3</v>
      </c>
      <c r="H1013">
        <v>34.847231000000008</v>
      </c>
      <c r="I1013" s="4">
        <v>4</v>
      </c>
      <c r="P1013">
        <v>2</v>
      </c>
      <c r="Q1013" t="str">
        <f t="shared" si="16"/>
        <v>34</v>
      </c>
    </row>
    <row r="1014" spans="1:17" x14ac:dyDescent="0.25">
      <c r="A1014">
        <v>1013</v>
      </c>
      <c r="F1014">
        <v>33.964540000000014</v>
      </c>
      <c r="G1014" s="5">
        <v>3</v>
      </c>
      <c r="H1014">
        <v>34.845335000000013</v>
      </c>
      <c r="I1014" s="4">
        <v>4</v>
      </c>
      <c r="P1014">
        <v>2</v>
      </c>
      <c r="Q1014" t="str">
        <f t="shared" si="16"/>
        <v>34</v>
      </c>
    </row>
    <row r="1015" spans="1:17" x14ac:dyDescent="0.25">
      <c r="A1015">
        <v>1014</v>
      </c>
      <c r="F1015">
        <v>33.947491000000014</v>
      </c>
      <c r="G1015" s="5">
        <v>3</v>
      </c>
      <c r="H1015">
        <v>34.905910000000013</v>
      </c>
      <c r="I1015" s="4">
        <v>4</v>
      </c>
      <c r="P1015">
        <v>2</v>
      </c>
      <c r="Q1015" t="str">
        <f t="shared" si="16"/>
        <v>34</v>
      </c>
    </row>
    <row r="1016" spans="1:17" x14ac:dyDescent="0.25">
      <c r="A1016">
        <v>1015</v>
      </c>
      <c r="F1016">
        <v>33.906017000000013</v>
      </c>
      <c r="G1016" s="5">
        <v>3</v>
      </c>
      <c r="H1016">
        <v>34.84123000000001</v>
      </c>
      <c r="I1016" s="4">
        <v>4</v>
      </c>
      <c r="P1016">
        <v>2</v>
      </c>
      <c r="Q1016" t="str">
        <f t="shared" si="16"/>
        <v>34</v>
      </c>
    </row>
    <row r="1017" spans="1:17" x14ac:dyDescent="0.25">
      <c r="A1017">
        <v>1016</v>
      </c>
      <c r="F1017">
        <v>33.905649000000011</v>
      </c>
      <c r="G1017" s="5">
        <v>3</v>
      </c>
      <c r="H1017">
        <v>34.849968000000011</v>
      </c>
      <c r="I1017" s="4">
        <v>4</v>
      </c>
      <c r="P1017">
        <v>2</v>
      </c>
      <c r="Q1017" t="str">
        <f t="shared" si="16"/>
        <v>34</v>
      </c>
    </row>
    <row r="1018" spans="1:17" x14ac:dyDescent="0.25">
      <c r="A1018">
        <v>1017</v>
      </c>
      <c r="B1018">
        <v>18.354775000000011</v>
      </c>
      <c r="C1018" s="3">
        <v>1</v>
      </c>
      <c r="F1018">
        <v>33.96959300000001</v>
      </c>
      <c r="G1018" s="5">
        <v>3</v>
      </c>
      <c r="H1018">
        <v>34.825863000000012</v>
      </c>
      <c r="I1018" s="4">
        <v>4</v>
      </c>
      <c r="P1018">
        <v>3</v>
      </c>
      <c r="Q1018" t="str">
        <f t="shared" si="16"/>
        <v>134</v>
      </c>
    </row>
    <row r="1019" spans="1:17" x14ac:dyDescent="0.25">
      <c r="A1019">
        <v>1018</v>
      </c>
      <c r="B1019">
        <v>18.354775000000011</v>
      </c>
      <c r="C1019" s="3">
        <v>1</v>
      </c>
      <c r="F1019">
        <v>33.973963000000012</v>
      </c>
      <c r="G1019" s="5">
        <v>3</v>
      </c>
      <c r="P1019">
        <v>2</v>
      </c>
      <c r="Q1019" t="str">
        <f t="shared" si="16"/>
        <v>13</v>
      </c>
    </row>
    <row r="1020" spans="1:17" x14ac:dyDescent="0.25">
      <c r="A1020">
        <v>1019</v>
      </c>
      <c r="B1020">
        <v>18.354775000000011</v>
      </c>
      <c r="C1020" s="3">
        <v>1</v>
      </c>
      <c r="P1020">
        <v>1</v>
      </c>
      <c r="Q1020" t="str">
        <f t="shared" si="16"/>
        <v>1</v>
      </c>
    </row>
    <row r="1021" spans="1:17" x14ac:dyDescent="0.25">
      <c r="A1021">
        <v>1020</v>
      </c>
      <c r="B1021">
        <v>18.354775000000011</v>
      </c>
      <c r="C1021" s="3">
        <v>1</v>
      </c>
      <c r="D1021">
        <v>15.91538400000001</v>
      </c>
      <c r="E1021" s="2">
        <v>2</v>
      </c>
      <c r="J1021">
        <v>39.040420000000012</v>
      </c>
      <c r="K1021" t="s">
        <v>22</v>
      </c>
      <c r="Q1021" t="str">
        <f t="shared" si="16"/>
        <v>12</v>
      </c>
    </row>
    <row r="1022" spans="1:17" x14ac:dyDescent="0.25">
      <c r="A1022">
        <v>1021</v>
      </c>
      <c r="Q1022" t="str">
        <f t="shared" si="16"/>
        <v/>
      </c>
    </row>
    <row r="1023" spans="1:17" x14ac:dyDescent="0.25">
      <c r="A1023">
        <v>1022</v>
      </c>
      <c r="J1023">
        <v>236.06581399999999</v>
      </c>
      <c r="K1023" t="s">
        <v>22</v>
      </c>
      <c r="Q1023" t="str">
        <f t="shared" si="16"/>
        <v/>
      </c>
    </row>
    <row r="1024" spans="1:17" x14ac:dyDescent="0.25">
      <c r="A1024">
        <v>1023</v>
      </c>
      <c r="D1024">
        <v>224.77329</v>
      </c>
      <c r="E1024" s="2">
        <v>2</v>
      </c>
      <c r="P1024">
        <v>1</v>
      </c>
      <c r="Q1024" t="str">
        <f t="shared" si="16"/>
        <v>2</v>
      </c>
    </row>
    <row r="1025" spans="1:17" x14ac:dyDescent="0.25">
      <c r="A1025">
        <v>1024</v>
      </c>
      <c r="D1025">
        <v>224.77410599999999</v>
      </c>
      <c r="E1025" s="2">
        <v>2</v>
      </c>
      <c r="P1025">
        <v>1</v>
      </c>
      <c r="Q1025" t="str">
        <f t="shared" si="16"/>
        <v>2</v>
      </c>
    </row>
    <row r="1026" spans="1:17" x14ac:dyDescent="0.25">
      <c r="A1026">
        <v>1025</v>
      </c>
      <c r="D1026">
        <v>224.78196299999999</v>
      </c>
      <c r="E1026" s="2">
        <v>2</v>
      </c>
      <c r="P1026">
        <v>1</v>
      </c>
      <c r="Q1026" t="str">
        <f t="shared" ref="Q1026:Q1089" si="17">CONCATENATE(C1026,E1026,G1026,I1026)</f>
        <v>2</v>
      </c>
    </row>
    <row r="1027" spans="1:17" x14ac:dyDescent="0.25">
      <c r="A1027">
        <v>1026</v>
      </c>
      <c r="D1027">
        <v>224.723038</v>
      </c>
      <c r="E1027" s="2">
        <v>2</v>
      </c>
      <c r="P1027">
        <v>1</v>
      </c>
      <c r="Q1027" t="str">
        <f t="shared" si="17"/>
        <v>2</v>
      </c>
    </row>
    <row r="1028" spans="1:17" x14ac:dyDescent="0.25">
      <c r="A1028">
        <v>1027</v>
      </c>
      <c r="B1028">
        <v>221.24332000000001</v>
      </c>
      <c r="C1028" s="3">
        <v>1</v>
      </c>
      <c r="D1028">
        <v>224.759872</v>
      </c>
      <c r="E1028" s="2">
        <v>2</v>
      </c>
      <c r="P1028">
        <v>2</v>
      </c>
      <c r="Q1028" t="str">
        <f t="shared" si="17"/>
        <v>12</v>
      </c>
    </row>
    <row r="1029" spans="1:17" x14ac:dyDescent="0.25">
      <c r="A1029">
        <v>1028</v>
      </c>
      <c r="B1029">
        <v>221.232404</v>
      </c>
      <c r="C1029" s="3">
        <v>1</v>
      </c>
      <c r="D1029">
        <v>224.79262499999999</v>
      </c>
      <c r="E1029" s="2">
        <v>2</v>
      </c>
      <c r="P1029">
        <v>2</v>
      </c>
      <c r="Q1029" t="str">
        <f t="shared" si="17"/>
        <v>12</v>
      </c>
    </row>
    <row r="1030" spans="1:17" x14ac:dyDescent="0.25">
      <c r="A1030">
        <v>1029</v>
      </c>
      <c r="B1030">
        <v>221.26581899999999</v>
      </c>
      <c r="C1030" s="3">
        <v>1</v>
      </c>
      <c r="D1030">
        <v>224.77329</v>
      </c>
      <c r="E1030" s="2">
        <v>2</v>
      </c>
      <c r="P1030">
        <v>2</v>
      </c>
      <c r="Q1030" t="str">
        <f t="shared" si="17"/>
        <v>12</v>
      </c>
    </row>
    <row r="1031" spans="1:17" x14ac:dyDescent="0.25">
      <c r="A1031">
        <v>1030</v>
      </c>
      <c r="B1031">
        <v>221.278931</v>
      </c>
      <c r="C1031" s="3">
        <v>1</v>
      </c>
      <c r="D1031">
        <v>224.77329</v>
      </c>
      <c r="E1031" s="2">
        <v>2</v>
      </c>
      <c r="P1031">
        <v>2</v>
      </c>
      <c r="Q1031" t="str">
        <f t="shared" si="17"/>
        <v>12</v>
      </c>
    </row>
    <row r="1032" spans="1:17" x14ac:dyDescent="0.25">
      <c r="A1032">
        <v>1031</v>
      </c>
      <c r="B1032">
        <v>221.21367900000001</v>
      </c>
      <c r="C1032" s="3">
        <v>1</v>
      </c>
      <c r="F1032">
        <v>224.32683399999999</v>
      </c>
      <c r="G1032" s="5">
        <v>3</v>
      </c>
      <c r="H1032">
        <v>223.71426299999999</v>
      </c>
      <c r="I1032" s="4">
        <v>4</v>
      </c>
      <c r="P1032">
        <v>3</v>
      </c>
      <c r="Q1032" t="str">
        <f t="shared" si="17"/>
        <v>134</v>
      </c>
    </row>
    <row r="1033" spans="1:17" x14ac:dyDescent="0.25">
      <c r="A1033">
        <v>1032</v>
      </c>
      <c r="B1033">
        <v>221.24332000000001</v>
      </c>
      <c r="C1033" s="3">
        <v>1</v>
      </c>
      <c r="F1033">
        <v>224.30413099999998</v>
      </c>
      <c r="G1033" s="5">
        <v>3</v>
      </c>
      <c r="H1033">
        <v>223.71426299999999</v>
      </c>
      <c r="I1033" s="4">
        <v>4</v>
      </c>
      <c r="P1033">
        <v>3</v>
      </c>
      <c r="Q1033" t="str">
        <f t="shared" si="17"/>
        <v>134</v>
      </c>
    </row>
    <row r="1034" spans="1:17" x14ac:dyDescent="0.25">
      <c r="A1034">
        <v>1033</v>
      </c>
      <c r="F1034">
        <v>224.355403</v>
      </c>
      <c r="G1034" s="5">
        <v>3</v>
      </c>
      <c r="H1034">
        <v>223.71426299999999</v>
      </c>
      <c r="I1034" s="4">
        <v>4</v>
      </c>
      <c r="P1034">
        <v>2</v>
      </c>
      <c r="Q1034" t="str">
        <f t="shared" si="17"/>
        <v>34</v>
      </c>
    </row>
    <row r="1035" spans="1:17" x14ac:dyDescent="0.25">
      <c r="A1035">
        <v>1034</v>
      </c>
      <c r="F1035">
        <v>224.29555999999999</v>
      </c>
      <c r="G1035" s="5">
        <v>3</v>
      </c>
      <c r="H1035">
        <v>223.683143</v>
      </c>
      <c r="I1035" s="4">
        <v>4</v>
      </c>
      <c r="P1035">
        <v>2</v>
      </c>
      <c r="Q1035" t="str">
        <f t="shared" si="17"/>
        <v>34</v>
      </c>
    </row>
    <row r="1036" spans="1:17" x14ac:dyDescent="0.25">
      <c r="A1036">
        <v>1035</v>
      </c>
      <c r="F1036">
        <v>224.290356</v>
      </c>
      <c r="G1036" s="5">
        <v>3</v>
      </c>
      <c r="H1036">
        <v>223.697632</v>
      </c>
      <c r="I1036" s="4">
        <v>4</v>
      </c>
      <c r="P1036">
        <v>2</v>
      </c>
      <c r="Q1036" t="str">
        <f t="shared" si="17"/>
        <v>34</v>
      </c>
    </row>
    <row r="1037" spans="1:17" x14ac:dyDescent="0.25">
      <c r="A1037">
        <v>1036</v>
      </c>
      <c r="F1037">
        <v>224.29693700000001</v>
      </c>
      <c r="G1037" s="5">
        <v>3</v>
      </c>
      <c r="H1037">
        <v>223.72900799999999</v>
      </c>
      <c r="I1037" s="4">
        <v>4</v>
      </c>
      <c r="P1037">
        <v>2</v>
      </c>
      <c r="Q1037" t="str">
        <f t="shared" si="17"/>
        <v>34</v>
      </c>
    </row>
    <row r="1038" spans="1:17" x14ac:dyDescent="0.25">
      <c r="A1038">
        <v>1037</v>
      </c>
      <c r="F1038">
        <v>224.32683399999999</v>
      </c>
      <c r="G1038" s="5">
        <v>3</v>
      </c>
      <c r="H1038">
        <v>223.74497600000001</v>
      </c>
      <c r="I1038" s="4">
        <v>4</v>
      </c>
      <c r="P1038">
        <v>2</v>
      </c>
      <c r="Q1038" t="str">
        <f t="shared" si="17"/>
        <v>34</v>
      </c>
    </row>
    <row r="1039" spans="1:17" x14ac:dyDescent="0.25">
      <c r="A1039">
        <v>1038</v>
      </c>
      <c r="H1039">
        <v>223.71426299999999</v>
      </c>
      <c r="I1039" s="4">
        <v>4</v>
      </c>
      <c r="P1039">
        <v>1</v>
      </c>
      <c r="Q1039" t="str">
        <f t="shared" si="17"/>
        <v>4</v>
      </c>
    </row>
    <row r="1040" spans="1:17" x14ac:dyDescent="0.25">
      <c r="A1040">
        <v>1039</v>
      </c>
      <c r="P1040">
        <v>0</v>
      </c>
      <c r="Q1040" t="str">
        <f t="shared" si="17"/>
        <v/>
      </c>
    </row>
    <row r="1041" spans="1:17" x14ac:dyDescent="0.25">
      <c r="A1041">
        <v>1040</v>
      </c>
      <c r="P1041">
        <v>0</v>
      </c>
      <c r="Q1041" t="str">
        <f t="shared" si="17"/>
        <v/>
      </c>
    </row>
    <row r="1042" spans="1:17" x14ac:dyDescent="0.25">
      <c r="A1042">
        <v>1041</v>
      </c>
      <c r="P1042">
        <v>0</v>
      </c>
      <c r="Q1042" t="str">
        <f t="shared" si="17"/>
        <v/>
      </c>
    </row>
    <row r="1043" spans="1:17" x14ac:dyDescent="0.25">
      <c r="A1043">
        <v>1042</v>
      </c>
      <c r="P1043">
        <v>0</v>
      </c>
      <c r="Q1043" t="str">
        <f t="shared" si="17"/>
        <v/>
      </c>
    </row>
    <row r="1044" spans="1:17" x14ac:dyDescent="0.25">
      <c r="A1044">
        <v>1043</v>
      </c>
      <c r="P1044">
        <v>0</v>
      </c>
      <c r="Q1044" t="str">
        <f t="shared" si="17"/>
        <v/>
      </c>
    </row>
    <row r="1045" spans="1:17" x14ac:dyDescent="0.25">
      <c r="A1045">
        <v>1044</v>
      </c>
      <c r="P1045">
        <v>0</v>
      </c>
      <c r="Q1045" t="str">
        <f t="shared" si="17"/>
        <v/>
      </c>
    </row>
    <row r="1046" spans="1:17" x14ac:dyDescent="0.25">
      <c r="A1046">
        <v>1045</v>
      </c>
      <c r="P1046">
        <v>0</v>
      </c>
      <c r="Q1046" t="str">
        <f t="shared" si="17"/>
        <v/>
      </c>
    </row>
    <row r="1047" spans="1:17" x14ac:dyDescent="0.25">
      <c r="A1047">
        <v>1046</v>
      </c>
      <c r="P1047">
        <v>0</v>
      </c>
      <c r="Q1047" t="str">
        <f t="shared" si="17"/>
        <v/>
      </c>
    </row>
    <row r="1048" spans="1:17" x14ac:dyDescent="0.25">
      <c r="A1048">
        <v>1047</v>
      </c>
      <c r="P1048">
        <v>0</v>
      </c>
      <c r="Q1048" t="str">
        <f t="shared" si="17"/>
        <v/>
      </c>
    </row>
    <row r="1049" spans="1:17" x14ac:dyDescent="0.25">
      <c r="A1049">
        <v>1048</v>
      </c>
      <c r="D1049">
        <v>192.09903299999999</v>
      </c>
      <c r="E1049" s="2">
        <v>2</v>
      </c>
      <c r="P1049">
        <v>1</v>
      </c>
      <c r="Q1049" t="str">
        <f t="shared" si="17"/>
        <v>2</v>
      </c>
    </row>
    <row r="1050" spans="1:17" x14ac:dyDescent="0.25">
      <c r="A1050">
        <v>1049</v>
      </c>
      <c r="D1050">
        <v>192.09944100000001</v>
      </c>
      <c r="E1050" s="2">
        <v>2</v>
      </c>
      <c r="P1050">
        <v>1</v>
      </c>
      <c r="Q1050" t="str">
        <f t="shared" si="17"/>
        <v>2</v>
      </c>
    </row>
    <row r="1051" spans="1:17" x14ac:dyDescent="0.25">
      <c r="A1051">
        <v>1050</v>
      </c>
      <c r="D1051">
        <v>192.071586</v>
      </c>
      <c r="E1051" s="2">
        <v>2</v>
      </c>
      <c r="P1051">
        <v>1</v>
      </c>
      <c r="Q1051" t="str">
        <f t="shared" si="17"/>
        <v>2</v>
      </c>
    </row>
    <row r="1052" spans="1:17" x14ac:dyDescent="0.25">
      <c r="A1052">
        <v>1051</v>
      </c>
      <c r="B1052">
        <v>187.59438599999999</v>
      </c>
      <c r="C1052" s="3">
        <v>1</v>
      </c>
      <c r="D1052">
        <v>192.084541</v>
      </c>
      <c r="E1052" s="2">
        <v>2</v>
      </c>
      <c r="P1052">
        <v>2</v>
      </c>
      <c r="Q1052" t="str">
        <f t="shared" si="17"/>
        <v>12</v>
      </c>
    </row>
    <row r="1053" spans="1:17" x14ac:dyDescent="0.25">
      <c r="A1053">
        <v>1052</v>
      </c>
      <c r="B1053">
        <v>187.59438599999999</v>
      </c>
      <c r="C1053" s="3">
        <v>1</v>
      </c>
      <c r="D1053">
        <v>192.039897</v>
      </c>
      <c r="E1053" s="2">
        <v>2</v>
      </c>
      <c r="P1053">
        <v>2</v>
      </c>
      <c r="Q1053" t="str">
        <f t="shared" si="17"/>
        <v>12</v>
      </c>
    </row>
    <row r="1054" spans="1:17" x14ac:dyDescent="0.25">
      <c r="A1054">
        <v>1053</v>
      </c>
      <c r="B1054">
        <v>187.52679000000001</v>
      </c>
      <c r="C1054" s="3">
        <v>1</v>
      </c>
      <c r="D1054">
        <v>192.066024</v>
      </c>
      <c r="E1054" s="2">
        <v>2</v>
      </c>
      <c r="P1054">
        <v>2</v>
      </c>
      <c r="Q1054" t="str">
        <f t="shared" si="17"/>
        <v>12</v>
      </c>
    </row>
    <row r="1055" spans="1:17" x14ac:dyDescent="0.25">
      <c r="A1055">
        <v>1054</v>
      </c>
      <c r="B1055">
        <v>187.55883</v>
      </c>
      <c r="C1055" s="3">
        <v>1</v>
      </c>
      <c r="D1055">
        <v>192.09903299999999</v>
      </c>
      <c r="E1055" s="2">
        <v>2</v>
      </c>
      <c r="P1055">
        <v>2</v>
      </c>
      <c r="Q1055" t="str">
        <f t="shared" si="17"/>
        <v>12</v>
      </c>
    </row>
    <row r="1056" spans="1:17" x14ac:dyDescent="0.25">
      <c r="A1056">
        <v>1055</v>
      </c>
      <c r="B1056">
        <v>187.59438599999999</v>
      </c>
      <c r="C1056" s="3">
        <v>1</v>
      </c>
      <c r="P1056">
        <v>1</v>
      </c>
      <c r="Q1056" t="str">
        <f t="shared" si="17"/>
        <v>1</v>
      </c>
    </row>
    <row r="1057" spans="1:17" x14ac:dyDescent="0.25">
      <c r="A1057">
        <v>1056</v>
      </c>
      <c r="B1057">
        <v>187.59438599999999</v>
      </c>
      <c r="C1057" s="3">
        <v>1</v>
      </c>
      <c r="F1057">
        <v>187.30086800000001</v>
      </c>
      <c r="G1057" s="5">
        <v>3</v>
      </c>
      <c r="H1057">
        <v>187.83086700000001</v>
      </c>
      <c r="I1057" s="4">
        <v>4</v>
      </c>
      <c r="P1057">
        <v>3</v>
      </c>
      <c r="Q1057" t="str">
        <f t="shared" si="17"/>
        <v>134</v>
      </c>
    </row>
    <row r="1058" spans="1:17" x14ac:dyDescent="0.25">
      <c r="A1058">
        <v>1057</v>
      </c>
      <c r="F1058">
        <v>187.33188899999999</v>
      </c>
      <c r="G1058" s="5">
        <v>3</v>
      </c>
      <c r="H1058">
        <v>187.83739800000001</v>
      </c>
      <c r="I1058" s="4">
        <v>4</v>
      </c>
      <c r="P1058">
        <v>2</v>
      </c>
      <c r="Q1058" t="str">
        <f t="shared" si="17"/>
        <v>34</v>
      </c>
    </row>
    <row r="1059" spans="1:17" x14ac:dyDescent="0.25">
      <c r="A1059">
        <v>1058</v>
      </c>
      <c r="F1059">
        <v>187.281532</v>
      </c>
      <c r="G1059" s="5">
        <v>3</v>
      </c>
      <c r="H1059">
        <v>187.79137700000001</v>
      </c>
      <c r="I1059" s="4">
        <v>4</v>
      </c>
      <c r="P1059">
        <v>2</v>
      </c>
      <c r="Q1059" t="str">
        <f t="shared" si="17"/>
        <v>34</v>
      </c>
    </row>
    <row r="1060" spans="1:17" x14ac:dyDescent="0.25">
      <c r="A1060">
        <v>1059</v>
      </c>
      <c r="F1060">
        <v>187.32693799999998</v>
      </c>
      <c r="G1060" s="5">
        <v>3</v>
      </c>
      <c r="H1060">
        <v>187.81979699999999</v>
      </c>
      <c r="I1060" s="4">
        <v>4</v>
      </c>
      <c r="P1060">
        <v>2</v>
      </c>
      <c r="Q1060" t="str">
        <f t="shared" si="17"/>
        <v>34</v>
      </c>
    </row>
    <row r="1061" spans="1:17" x14ac:dyDescent="0.25">
      <c r="A1061">
        <v>1060</v>
      </c>
      <c r="F1061">
        <v>187.33485000000002</v>
      </c>
      <c r="G1061" s="5">
        <v>3</v>
      </c>
      <c r="H1061">
        <v>187.85229799999999</v>
      </c>
      <c r="I1061" s="4">
        <v>4</v>
      </c>
      <c r="P1061">
        <v>2</v>
      </c>
      <c r="Q1061" t="str">
        <f t="shared" si="17"/>
        <v>34</v>
      </c>
    </row>
    <row r="1062" spans="1:17" x14ac:dyDescent="0.25">
      <c r="A1062">
        <v>1061</v>
      </c>
      <c r="F1062">
        <v>187.30086800000001</v>
      </c>
      <c r="G1062" s="5">
        <v>3</v>
      </c>
      <c r="H1062">
        <v>187.83086700000001</v>
      </c>
      <c r="I1062" s="4">
        <v>4</v>
      </c>
      <c r="P1062">
        <v>2</v>
      </c>
      <c r="Q1062" t="str">
        <f t="shared" si="17"/>
        <v>34</v>
      </c>
    </row>
    <row r="1063" spans="1:17" x14ac:dyDescent="0.25">
      <c r="A1063">
        <v>1062</v>
      </c>
      <c r="P1063">
        <v>0</v>
      </c>
      <c r="Q1063" t="str">
        <f t="shared" si="17"/>
        <v/>
      </c>
    </row>
    <row r="1064" spans="1:17" x14ac:dyDescent="0.25">
      <c r="A1064">
        <v>1063</v>
      </c>
      <c r="P1064">
        <v>0</v>
      </c>
      <c r="Q1064" t="str">
        <f t="shared" si="17"/>
        <v/>
      </c>
    </row>
    <row r="1065" spans="1:17" x14ac:dyDescent="0.25">
      <c r="A1065">
        <v>1064</v>
      </c>
      <c r="P1065">
        <v>0</v>
      </c>
      <c r="Q1065" t="str">
        <f t="shared" si="17"/>
        <v/>
      </c>
    </row>
    <row r="1066" spans="1:17" x14ac:dyDescent="0.25">
      <c r="A1066">
        <v>1065</v>
      </c>
      <c r="P1066">
        <v>0</v>
      </c>
      <c r="Q1066" t="str">
        <f t="shared" si="17"/>
        <v/>
      </c>
    </row>
    <row r="1067" spans="1:17" x14ac:dyDescent="0.25">
      <c r="A1067">
        <v>1066</v>
      </c>
      <c r="P1067">
        <v>0</v>
      </c>
      <c r="Q1067" t="str">
        <f t="shared" si="17"/>
        <v/>
      </c>
    </row>
    <row r="1068" spans="1:17" x14ac:dyDescent="0.25">
      <c r="A1068">
        <v>1067</v>
      </c>
      <c r="P1068">
        <v>0</v>
      </c>
      <c r="Q1068" t="str">
        <f t="shared" si="17"/>
        <v/>
      </c>
    </row>
    <row r="1069" spans="1:17" x14ac:dyDescent="0.25">
      <c r="A1069">
        <v>1068</v>
      </c>
      <c r="P1069">
        <v>0</v>
      </c>
      <c r="Q1069" t="str">
        <f t="shared" si="17"/>
        <v/>
      </c>
    </row>
    <row r="1070" spans="1:17" x14ac:dyDescent="0.25">
      <c r="A1070">
        <v>1069</v>
      </c>
      <c r="D1070">
        <v>157.65821599999998</v>
      </c>
      <c r="E1070" s="2">
        <v>2</v>
      </c>
      <c r="P1070">
        <v>1</v>
      </c>
      <c r="Q1070" t="str">
        <f t="shared" si="17"/>
        <v>2</v>
      </c>
    </row>
    <row r="1071" spans="1:17" x14ac:dyDescent="0.25">
      <c r="A1071">
        <v>1070</v>
      </c>
      <c r="D1071">
        <v>157.73597100000001</v>
      </c>
      <c r="E1071" s="2">
        <v>2</v>
      </c>
      <c r="P1071">
        <v>1</v>
      </c>
      <c r="Q1071" t="str">
        <f t="shared" si="17"/>
        <v>2</v>
      </c>
    </row>
    <row r="1072" spans="1:17" x14ac:dyDescent="0.25">
      <c r="A1072">
        <v>1071</v>
      </c>
      <c r="B1072">
        <v>154.95479699999999</v>
      </c>
      <c r="C1072" s="3">
        <v>1</v>
      </c>
      <c r="D1072">
        <v>157.79663399999998</v>
      </c>
      <c r="E1072" s="2">
        <v>2</v>
      </c>
      <c r="P1072">
        <v>2</v>
      </c>
      <c r="Q1072" t="str">
        <f t="shared" si="17"/>
        <v>12</v>
      </c>
    </row>
    <row r="1073" spans="1:17" x14ac:dyDescent="0.25">
      <c r="A1073">
        <v>1072</v>
      </c>
      <c r="B1073">
        <v>154.95479699999999</v>
      </c>
      <c r="C1073" s="3">
        <v>1</v>
      </c>
      <c r="D1073">
        <v>157.786226</v>
      </c>
      <c r="E1073" s="2">
        <v>2</v>
      </c>
      <c r="P1073">
        <v>2</v>
      </c>
      <c r="Q1073" t="str">
        <f t="shared" si="17"/>
        <v>12</v>
      </c>
    </row>
    <row r="1074" spans="1:17" x14ac:dyDescent="0.25">
      <c r="A1074">
        <v>1073</v>
      </c>
      <c r="B1074">
        <v>154.95479699999999</v>
      </c>
      <c r="C1074" s="3">
        <v>1</v>
      </c>
      <c r="D1074">
        <v>157.66739999999999</v>
      </c>
      <c r="E1074" s="2">
        <v>2</v>
      </c>
      <c r="P1074">
        <v>2</v>
      </c>
      <c r="Q1074" t="str">
        <f t="shared" si="17"/>
        <v>12</v>
      </c>
    </row>
    <row r="1075" spans="1:17" x14ac:dyDescent="0.25">
      <c r="A1075">
        <v>1074</v>
      </c>
      <c r="B1075">
        <v>154.95479699999999</v>
      </c>
      <c r="C1075" s="3">
        <v>1</v>
      </c>
      <c r="D1075">
        <v>157.65821599999998</v>
      </c>
      <c r="E1075" s="2">
        <v>2</v>
      </c>
      <c r="P1075">
        <v>2</v>
      </c>
      <c r="Q1075" t="str">
        <f t="shared" si="17"/>
        <v>12</v>
      </c>
    </row>
    <row r="1076" spans="1:17" x14ac:dyDescent="0.25">
      <c r="A1076">
        <v>1075</v>
      </c>
      <c r="B1076">
        <v>154.95479699999999</v>
      </c>
      <c r="C1076" s="3">
        <v>1</v>
      </c>
      <c r="P1076">
        <v>1</v>
      </c>
      <c r="Q1076" t="str">
        <f t="shared" si="17"/>
        <v>1</v>
      </c>
    </row>
    <row r="1077" spans="1:17" x14ac:dyDescent="0.25">
      <c r="A1077">
        <v>1076</v>
      </c>
      <c r="P1077">
        <v>0</v>
      </c>
      <c r="Q1077" t="str">
        <f t="shared" si="17"/>
        <v/>
      </c>
    </row>
    <row r="1078" spans="1:17" x14ac:dyDescent="0.25">
      <c r="A1078">
        <v>1077</v>
      </c>
      <c r="F1078">
        <v>153.41642999999999</v>
      </c>
      <c r="G1078" s="5">
        <v>3</v>
      </c>
      <c r="P1078">
        <v>1</v>
      </c>
      <c r="Q1078" t="str">
        <f t="shared" si="17"/>
        <v>3</v>
      </c>
    </row>
    <row r="1079" spans="1:17" x14ac:dyDescent="0.25">
      <c r="A1079">
        <v>1078</v>
      </c>
      <c r="F1079">
        <v>153.41642999999999</v>
      </c>
      <c r="G1079" s="5">
        <v>3</v>
      </c>
      <c r="H1079">
        <v>152.73699099999999</v>
      </c>
      <c r="I1079" s="4">
        <v>4</v>
      </c>
      <c r="P1079">
        <v>2</v>
      </c>
      <c r="Q1079" t="str">
        <f t="shared" si="17"/>
        <v>34</v>
      </c>
    </row>
    <row r="1080" spans="1:17" x14ac:dyDescent="0.25">
      <c r="A1080">
        <v>1079</v>
      </c>
      <c r="F1080">
        <v>153.41642999999999</v>
      </c>
      <c r="G1080" s="5">
        <v>3</v>
      </c>
      <c r="H1080">
        <v>152.65714400000002</v>
      </c>
      <c r="I1080" s="4">
        <v>4</v>
      </c>
      <c r="P1080">
        <v>2</v>
      </c>
      <c r="Q1080" t="str">
        <f t="shared" si="17"/>
        <v>34</v>
      </c>
    </row>
    <row r="1081" spans="1:17" x14ac:dyDescent="0.25">
      <c r="A1081">
        <v>1080</v>
      </c>
      <c r="F1081">
        <v>153.41642999999999</v>
      </c>
      <c r="G1081" s="5">
        <v>3</v>
      </c>
      <c r="H1081">
        <v>152.73699099999999</v>
      </c>
      <c r="I1081" s="4">
        <v>4</v>
      </c>
      <c r="P1081">
        <v>2</v>
      </c>
      <c r="Q1081" t="str">
        <f t="shared" si="17"/>
        <v>34</v>
      </c>
    </row>
    <row r="1082" spans="1:17" x14ac:dyDescent="0.25">
      <c r="A1082">
        <v>1081</v>
      </c>
      <c r="F1082">
        <v>153.41642999999999</v>
      </c>
      <c r="G1082" s="5">
        <v>3</v>
      </c>
      <c r="H1082">
        <v>152.73699099999999</v>
      </c>
      <c r="I1082" s="4">
        <v>4</v>
      </c>
      <c r="P1082">
        <v>2</v>
      </c>
      <c r="Q1082" t="str">
        <f t="shared" si="17"/>
        <v>34</v>
      </c>
    </row>
    <row r="1083" spans="1:17" x14ac:dyDescent="0.25">
      <c r="A1083">
        <v>1082</v>
      </c>
      <c r="F1083">
        <v>153.41642999999999</v>
      </c>
      <c r="G1083" s="5">
        <v>3</v>
      </c>
      <c r="H1083">
        <v>152.73699099999999</v>
      </c>
      <c r="I1083" s="4">
        <v>4</v>
      </c>
      <c r="P1083">
        <v>2</v>
      </c>
      <c r="Q1083" t="str">
        <f t="shared" si="17"/>
        <v>34</v>
      </c>
    </row>
    <row r="1084" spans="1:17" x14ac:dyDescent="0.25">
      <c r="A1084">
        <v>1083</v>
      </c>
      <c r="H1084">
        <v>152.73699099999999</v>
      </c>
      <c r="I1084" s="4">
        <v>4</v>
      </c>
      <c r="P1084">
        <v>1</v>
      </c>
      <c r="Q1084" t="str">
        <f t="shared" si="17"/>
        <v>4</v>
      </c>
    </row>
    <row r="1085" spans="1:17" x14ac:dyDescent="0.25">
      <c r="A1085">
        <v>1084</v>
      </c>
      <c r="P1085">
        <v>0</v>
      </c>
      <c r="Q1085" t="str">
        <f t="shared" si="17"/>
        <v/>
      </c>
    </row>
    <row r="1086" spans="1:17" x14ac:dyDescent="0.25">
      <c r="A1086">
        <v>1085</v>
      </c>
      <c r="P1086">
        <v>0</v>
      </c>
      <c r="Q1086" t="str">
        <f t="shared" si="17"/>
        <v/>
      </c>
    </row>
    <row r="1087" spans="1:17" x14ac:dyDescent="0.25">
      <c r="A1087">
        <v>1086</v>
      </c>
      <c r="P1087">
        <v>0</v>
      </c>
      <c r="Q1087" t="str">
        <f t="shared" si="17"/>
        <v/>
      </c>
    </row>
    <row r="1088" spans="1:17" x14ac:dyDescent="0.25">
      <c r="A1088">
        <v>1087</v>
      </c>
      <c r="P1088">
        <v>0</v>
      </c>
      <c r="Q1088" t="str">
        <f t="shared" si="17"/>
        <v/>
      </c>
    </row>
    <row r="1089" spans="1:17" x14ac:dyDescent="0.25">
      <c r="A1089">
        <v>1088</v>
      </c>
      <c r="P1089">
        <v>0</v>
      </c>
      <c r="Q1089" t="str">
        <f t="shared" si="17"/>
        <v/>
      </c>
    </row>
    <row r="1090" spans="1:17" x14ac:dyDescent="0.25">
      <c r="A1090">
        <v>1089</v>
      </c>
      <c r="P1090">
        <v>0</v>
      </c>
      <c r="Q1090" t="str">
        <f t="shared" ref="Q1090:Q1153" si="18">CONCATENATE(C1090,E1090,G1090,I1090)</f>
        <v/>
      </c>
    </row>
    <row r="1091" spans="1:17" x14ac:dyDescent="0.25">
      <c r="A1091">
        <v>1090</v>
      </c>
      <c r="P1091">
        <v>0</v>
      </c>
      <c r="Q1091" t="str">
        <f t="shared" si="18"/>
        <v/>
      </c>
    </row>
    <row r="1092" spans="1:17" x14ac:dyDescent="0.25">
      <c r="A1092">
        <v>1091</v>
      </c>
      <c r="D1092">
        <v>112.922426</v>
      </c>
      <c r="E1092" s="2">
        <v>2</v>
      </c>
      <c r="P1092">
        <v>1</v>
      </c>
      <c r="Q1092" t="str">
        <f t="shared" si="18"/>
        <v>2</v>
      </c>
    </row>
    <row r="1093" spans="1:17" x14ac:dyDescent="0.25">
      <c r="A1093">
        <v>1092</v>
      </c>
      <c r="B1093">
        <v>109.622816</v>
      </c>
      <c r="C1093" s="3">
        <v>1</v>
      </c>
      <c r="D1093">
        <v>112.956591</v>
      </c>
      <c r="E1093" s="2">
        <v>2</v>
      </c>
      <c r="P1093">
        <v>2</v>
      </c>
      <c r="Q1093" t="str">
        <f t="shared" si="18"/>
        <v>12</v>
      </c>
    </row>
    <row r="1094" spans="1:17" x14ac:dyDescent="0.25">
      <c r="A1094">
        <v>1093</v>
      </c>
      <c r="B1094">
        <v>109.589167</v>
      </c>
      <c r="C1094" s="3">
        <v>1</v>
      </c>
      <c r="D1094">
        <v>112.97211300000001</v>
      </c>
      <c r="E1094" s="2">
        <v>2</v>
      </c>
      <c r="P1094">
        <v>2</v>
      </c>
      <c r="Q1094" t="str">
        <f t="shared" si="18"/>
        <v>12</v>
      </c>
    </row>
    <row r="1095" spans="1:17" x14ac:dyDescent="0.25">
      <c r="A1095">
        <v>1094</v>
      </c>
      <c r="B1095">
        <v>109.601305</v>
      </c>
      <c r="C1095" s="3">
        <v>1</v>
      </c>
      <c r="D1095">
        <v>112.922686</v>
      </c>
      <c r="E1095" s="2">
        <v>2</v>
      </c>
      <c r="P1095">
        <v>2</v>
      </c>
      <c r="Q1095" t="str">
        <f t="shared" si="18"/>
        <v>12</v>
      </c>
    </row>
    <row r="1096" spans="1:17" x14ac:dyDescent="0.25">
      <c r="A1096">
        <v>1095</v>
      </c>
      <c r="B1096">
        <v>109.59786800000001</v>
      </c>
      <c r="C1096" s="3">
        <v>1</v>
      </c>
      <c r="D1096">
        <v>112.922426</v>
      </c>
      <c r="E1096" s="2">
        <v>2</v>
      </c>
      <c r="P1096">
        <v>2</v>
      </c>
      <c r="Q1096" t="str">
        <f t="shared" si="18"/>
        <v>12</v>
      </c>
    </row>
    <row r="1097" spans="1:17" x14ac:dyDescent="0.25">
      <c r="A1097">
        <v>1096</v>
      </c>
      <c r="B1097">
        <v>109.622816</v>
      </c>
      <c r="C1097" s="3">
        <v>1</v>
      </c>
      <c r="P1097">
        <v>1</v>
      </c>
      <c r="Q1097" t="str">
        <f t="shared" si="18"/>
        <v>1</v>
      </c>
    </row>
    <row r="1098" spans="1:17" x14ac:dyDescent="0.25">
      <c r="A1098">
        <v>1097</v>
      </c>
      <c r="B1098">
        <v>109.622816</v>
      </c>
      <c r="C1098" s="3">
        <v>1</v>
      </c>
      <c r="P1098">
        <v>1</v>
      </c>
      <c r="Q1098" t="str">
        <f t="shared" si="18"/>
        <v>1</v>
      </c>
    </row>
    <row r="1099" spans="1:17" x14ac:dyDescent="0.25">
      <c r="A1099">
        <v>1098</v>
      </c>
      <c r="P1099">
        <v>0</v>
      </c>
      <c r="Q1099" t="str">
        <f t="shared" si="18"/>
        <v/>
      </c>
    </row>
    <row r="1100" spans="1:17" x14ac:dyDescent="0.25">
      <c r="A1100">
        <v>1099</v>
      </c>
      <c r="F1100">
        <v>106.39861500000001</v>
      </c>
      <c r="G1100" s="5">
        <v>3</v>
      </c>
      <c r="H1100">
        <v>106.14138600000001</v>
      </c>
      <c r="I1100" s="4">
        <v>4</v>
      </c>
      <c r="P1100">
        <v>2</v>
      </c>
      <c r="Q1100" t="str">
        <f t="shared" si="18"/>
        <v>34</v>
      </c>
    </row>
    <row r="1101" spans="1:17" x14ac:dyDescent="0.25">
      <c r="A1101">
        <v>1100</v>
      </c>
      <c r="F1101">
        <v>106.36892900000001</v>
      </c>
      <c r="G1101" s="5">
        <v>3</v>
      </c>
      <c r="H1101">
        <v>106.156282</v>
      </c>
      <c r="I1101" s="4">
        <v>4</v>
      </c>
      <c r="P1101">
        <v>2</v>
      </c>
      <c r="Q1101" t="str">
        <f t="shared" si="18"/>
        <v>34</v>
      </c>
    </row>
    <row r="1102" spans="1:17" x14ac:dyDescent="0.25">
      <c r="A1102">
        <v>1101</v>
      </c>
      <c r="F1102">
        <v>106.37747000000002</v>
      </c>
      <c r="G1102" s="5">
        <v>3</v>
      </c>
      <c r="H1102">
        <v>106.186384</v>
      </c>
      <c r="I1102" s="4">
        <v>4</v>
      </c>
      <c r="P1102">
        <v>2</v>
      </c>
      <c r="Q1102" t="str">
        <f t="shared" si="18"/>
        <v>34</v>
      </c>
    </row>
    <row r="1103" spans="1:17" x14ac:dyDescent="0.25">
      <c r="A1103">
        <v>1102</v>
      </c>
      <c r="F1103">
        <v>106.373198</v>
      </c>
      <c r="G1103" s="5">
        <v>3</v>
      </c>
      <c r="H1103">
        <v>106.16956500000001</v>
      </c>
      <c r="I1103" s="4">
        <v>4</v>
      </c>
      <c r="P1103">
        <v>2</v>
      </c>
      <c r="Q1103" t="str">
        <f t="shared" si="18"/>
        <v>34</v>
      </c>
    </row>
    <row r="1104" spans="1:17" x14ac:dyDescent="0.25">
      <c r="A1104">
        <v>1103</v>
      </c>
      <c r="F1104">
        <v>106.39861500000001</v>
      </c>
      <c r="G1104" s="5">
        <v>3</v>
      </c>
      <c r="H1104">
        <v>106.15112500000001</v>
      </c>
      <c r="I1104" s="4">
        <v>4</v>
      </c>
      <c r="P1104">
        <v>2</v>
      </c>
      <c r="Q1104" t="str">
        <f t="shared" si="18"/>
        <v>34</v>
      </c>
    </row>
    <row r="1105" spans="1:17" x14ac:dyDescent="0.25">
      <c r="A1105">
        <v>1104</v>
      </c>
      <c r="F1105">
        <v>106.39861500000001</v>
      </c>
      <c r="G1105" s="5">
        <v>3</v>
      </c>
      <c r="H1105">
        <v>106.14138600000001</v>
      </c>
      <c r="I1105" s="4">
        <v>4</v>
      </c>
      <c r="P1105">
        <v>2</v>
      </c>
      <c r="Q1105" t="str">
        <f t="shared" si="18"/>
        <v>34</v>
      </c>
    </row>
    <row r="1106" spans="1:17" x14ac:dyDescent="0.25">
      <c r="A1106">
        <v>1105</v>
      </c>
      <c r="P1106">
        <v>0</v>
      </c>
      <c r="Q1106" t="str">
        <f t="shared" si="18"/>
        <v/>
      </c>
    </row>
    <row r="1107" spans="1:17" x14ac:dyDescent="0.25">
      <c r="A1107">
        <v>1106</v>
      </c>
      <c r="P1107">
        <v>0</v>
      </c>
      <c r="Q1107" t="str">
        <f t="shared" si="18"/>
        <v/>
      </c>
    </row>
    <row r="1108" spans="1:17" x14ac:dyDescent="0.25">
      <c r="A1108">
        <v>1107</v>
      </c>
      <c r="P1108">
        <v>0</v>
      </c>
      <c r="Q1108" t="str">
        <f t="shared" si="18"/>
        <v/>
      </c>
    </row>
    <row r="1109" spans="1:17" x14ac:dyDescent="0.25">
      <c r="A1109">
        <v>1108</v>
      </c>
      <c r="P1109">
        <v>0</v>
      </c>
      <c r="Q1109" t="str">
        <f t="shared" si="18"/>
        <v/>
      </c>
    </row>
    <row r="1110" spans="1:17" x14ac:dyDescent="0.25">
      <c r="A1110">
        <v>1109</v>
      </c>
      <c r="P1110">
        <v>0</v>
      </c>
      <c r="Q1110" t="str">
        <f t="shared" si="18"/>
        <v/>
      </c>
    </row>
    <row r="1111" spans="1:17" x14ac:dyDescent="0.25">
      <c r="A1111">
        <v>1110</v>
      </c>
      <c r="P1111">
        <v>0</v>
      </c>
      <c r="Q1111" t="str">
        <f t="shared" si="18"/>
        <v/>
      </c>
    </row>
    <row r="1112" spans="1:17" x14ac:dyDescent="0.25">
      <c r="A1112">
        <v>1111</v>
      </c>
      <c r="D1112">
        <v>77.488880000000009</v>
      </c>
      <c r="E1112" s="2">
        <v>2</v>
      </c>
      <c r="P1112">
        <v>1</v>
      </c>
      <c r="Q1112" t="str">
        <f t="shared" si="18"/>
        <v>2</v>
      </c>
    </row>
    <row r="1113" spans="1:17" x14ac:dyDescent="0.25">
      <c r="A1113">
        <v>1112</v>
      </c>
      <c r="D1113">
        <v>77.44742500000001</v>
      </c>
      <c r="E1113" s="2">
        <v>2</v>
      </c>
      <c r="P1113">
        <v>1</v>
      </c>
      <c r="Q1113" t="str">
        <f t="shared" si="18"/>
        <v>2</v>
      </c>
    </row>
    <row r="1114" spans="1:17" x14ac:dyDescent="0.25">
      <c r="A1114">
        <v>1113</v>
      </c>
      <c r="B1114">
        <v>74.054744000000014</v>
      </c>
      <c r="C1114" s="3">
        <v>1</v>
      </c>
      <c r="D1114">
        <v>77.434925000000007</v>
      </c>
      <c r="E1114" s="2">
        <v>2</v>
      </c>
      <c r="P1114">
        <v>2</v>
      </c>
      <c r="Q1114" t="str">
        <f t="shared" si="18"/>
        <v>12</v>
      </c>
    </row>
    <row r="1115" spans="1:17" x14ac:dyDescent="0.25">
      <c r="A1115">
        <v>1114</v>
      </c>
      <c r="B1115">
        <v>74.054744000000014</v>
      </c>
      <c r="C1115" s="3">
        <v>1</v>
      </c>
      <c r="D1115">
        <v>77.43570600000001</v>
      </c>
      <c r="E1115" s="2">
        <v>2</v>
      </c>
      <c r="P1115">
        <v>2</v>
      </c>
      <c r="Q1115" t="str">
        <f t="shared" si="18"/>
        <v>12</v>
      </c>
    </row>
    <row r="1116" spans="1:17" x14ac:dyDescent="0.25">
      <c r="A1116">
        <v>1115</v>
      </c>
      <c r="B1116">
        <v>74.054744000000014</v>
      </c>
      <c r="C1116" s="3">
        <v>1</v>
      </c>
      <c r="D1116">
        <v>77.434300000000007</v>
      </c>
      <c r="E1116" s="2">
        <v>2</v>
      </c>
      <c r="P1116">
        <v>2</v>
      </c>
      <c r="Q1116" t="str">
        <f t="shared" si="18"/>
        <v>12</v>
      </c>
    </row>
    <row r="1117" spans="1:17" x14ac:dyDescent="0.25">
      <c r="A1117">
        <v>1116</v>
      </c>
      <c r="B1117">
        <v>74.054744000000014</v>
      </c>
      <c r="C1117" s="3">
        <v>1</v>
      </c>
      <c r="D1117">
        <v>77.488880000000009</v>
      </c>
      <c r="E1117" s="2">
        <v>2</v>
      </c>
      <c r="P1117">
        <v>2</v>
      </c>
      <c r="Q1117" t="str">
        <f t="shared" si="18"/>
        <v>12</v>
      </c>
    </row>
    <row r="1118" spans="1:17" x14ac:dyDescent="0.25">
      <c r="A1118">
        <v>1117</v>
      </c>
      <c r="B1118">
        <v>74.054744000000014</v>
      </c>
      <c r="C1118" s="3">
        <v>1</v>
      </c>
      <c r="P1118">
        <v>1</v>
      </c>
      <c r="Q1118" t="str">
        <f t="shared" si="18"/>
        <v>1</v>
      </c>
    </row>
    <row r="1119" spans="1:17" x14ac:dyDescent="0.25">
      <c r="A1119">
        <v>1118</v>
      </c>
      <c r="B1119">
        <v>74.054744000000014</v>
      </c>
      <c r="C1119" s="3">
        <v>1</v>
      </c>
      <c r="P1119">
        <v>1</v>
      </c>
      <c r="Q1119" t="str">
        <f t="shared" si="18"/>
        <v>1</v>
      </c>
    </row>
    <row r="1120" spans="1:17" x14ac:dyDescent="0.25">
      <c r="A1120">
        <v>1119</v>
      </c>
      <c r="B1120">
        <v>74.054744000000014</v>
      </c>
      <c r="C1120" s="3">
        <v>1</v>
      </c>
      <c r="P1120">
        <v>1</v>
      </c>
      <c r="Q1120" t="str">
        <f t="shared" si="18"/>
        <v>1</v>
      </c>
    </row>
    <row r="1121" spans="1:17" x14ac:dyDescent="0.25">
      <c r="A1121">
        <v>1120</v>
      </c>
      <c r="P1121">
        <v>0</v>
      </c>
      <c r="Q1121" t="str">
        <f t="shared" si="18"/>
        <v/>
      </c>
    </row>
    <row r="1122" spans="1:17" x14ac:dyDescent="0.25">
      <c r="A1122">
        <v>1121</v>
      </c>
      <c r="F1122">
        <v>71.122872000000001</v>
      </c>
      <c r="G1122" s="5">
        <v>3</v>
      </c>
      <c r="P1122">
        <v>1</v>
      </c>
      <c r="Q1122" t="str">
        <f t="shared" si="18"/>
        <v>3</v>
      </c>
    </row>
    <row r="1123" spans="1:17" x14ac:dyDescent="0.25">
      <c r="A1123">
        <v>1122</v>
      </c>
      <c r="F1123">
        <v>71.190785000000005</v>
      </c>
      <c r="G1123" s="5">
        <v>3</v>
      </c>
      <c r="H1123">
        <v>70.764141000000009</v>
      </c>
      <c r="I1123" s="4">
        <v>4</v>
      </c>
      <c r="P1123">
        <v>2</v>
      </c>
      <c r="Q1123" t="str">
        <f t="shared" si="18"/>
        <v>34</v>
      </c>
    </row>
    <row r="1124" spans="1:17" x14ac:dyDescent="0.25">
      <c r="A1124">
        <v>1123</v>
      </c>
      <c r="F1124">
        <v>71.128913000000011</v>
      </c>
      <c r="G1124" s="5">
        <v>3</v>
      </c>
      <c r="H1124">
        <v>70.764141000000009</v>
      </c>
      <c r="I1124" s="4">
        <v>4</v>
      </c>
      <c r="P1124">
        <v>2</v>
      </c>
      <c r="Q1124" t="str">
        <f t="shared" si="18"/>
        <v>34</v>
      </c>
    </row>
    <row r="1125" spans="1:17" x14ac:dyDescent="0.25">
      <c r="A1125">
        <v>1124</v>
      </c>
      <c r="F1125">
        <v>71.180733000000004</v>
      </c>
      <c r="G1125" s="5">
        <v>3</v>
      </c>
      <c r="H1125">
        <v>70.781953000000001</v>
      </c>
      <c r="I1125" s="4">
        <v>4</v>
      </c>
      <c r="P1125">
        <v>2</v>
      </c>
      <c r="Q1125" t="str">
        <f t="shared" si="18"/>
        <v>34</v>
      </c>
    </row>
    <row r="1126" spans="1:17" x14ac:dyDescent="0.25">
      <c r="A1126">
        <v>1125</v>
      </c>
      <c r="F1126">
        <v>71.17505700000001</v>
      </c>
      <c r="G1126" s="5">
        <v>3</v>
      </c>
      <c r="H1126">
        <v>70.784036</v>
      </c>
      <c r="I1126" s="4">
        <v>4</v>
      </c>
      <c r="P1126">
        <v>2</v>
      </c>
      <c r="Q1126" t="str">
        <f t="shared" si="18"/>
        <v>34</v>
      </c>
    </row>
    <row r="1127" spans="1:17" x14ac:dyDescent="0.25">
      <c r="A1127">
        <v>1126</v>
      </c>
      <c r="F1127">
        <v>71.122872000000001</v>
      </c>
      <c r="G1127" s="5">
        <v>3</v>
      </c>
      <c r="H1127">
        <v>70.76554800000001</v>
      </c>
      <c r="I1127" s="4">
        <v>4</v>
      </c>
      <c r="P1127">
        <v>2</v>
      </c>
      <c r="Q1127" t="str">
        <f t="shared" si="18"/>
        <v>34</v>
      </c>
    </row>
    <row r="1128" spans="1:17" x14ac:dyDescent="0.25">
      <c r="A1128">
        <v>1127</v>
      </c>
      <c r="F1128">
        <v>71.122872000000001</v>
      </c>
      <c r="G1128" s="5">
        <v>3</v>
      </c>
      <c r="H1128">
        <v>70.764141000000009</v>
      </c>
      <c r="I1128" s="4">
        <v>4</v>
      </c>
      <c r="P1128">
        <v>2</v>
      </c>
      <c r="Q1128" t="str">
        <f t="shared" si="18"/>
        <v>34</v>
      </c>
    </row>
    <row r="1129" spans="1:17" x14ac:dyDescent="0.25">
      <c r="A1129">
        <v>1128</v>
      </c>
      <c r="P1129">
        <v>0</v>
      </c>
      <c r="Q1129" t="str">
        <f t="shared" si="18"/>
        <v/>
      </c>
    </row>
    <row r="1130" spans="1:17" x14ac:dyDescent="0.25">
      <c r="A1130">
        <v>1129</v>
      </c>
      <c r="D1130">
        <v>49.866764000000011</v>
      </c>
      <c r="E1130" s="2">
        <v>2</v>
      </c>
      <c r="P1130">
        <v>1</v>
      </c>
      <c r="Q1130" t="str">
        <f t="shared" si="18"/>
        <v>2</v>
      </c>
    </row>
    <row r="1131" spans="1:17" x14ac:dyDescent="0.25">
      <c r="A1131">
        <v>1130</v>
      </c>
      <c r="D1131">
        <v>49.866764000000011</v>
      </c>
      <c r="E1131" s="2">
        <v>2</v>
      </c>
      <c r="P1131">
        <v>1</v>
      </c>
      <c r="Q1131" t="str">
        <f t="shared" si="18"/>
        <v>2</v>
      </c>
    </row>
    <row r="1132" spans="1:17" x14ac:dyDescent="0.25">
      <c r="A1132">
        <v>1131</v>
      </c>
      <c r="D1132">
        <v>49.866764000000011</v>
      </c>
      <c r="E1132" s="2">
        <v>2</v>
      </c>
      <c r="P1132">
        <v>1</v>
      </c>
      <c r="Q1132" t="str">
        <f t="shared" si="18"/>
        <v>2</v>
      </c>
    </row>
    <row r="1133" spans="1:17" x14ac:dyDescent="0.25">
      <c r="A1133">
        <v>1132</v>
      </c>
      <c r="D1133">
        <v>49.866764000000011</v>
      </c>
      <c r="E1133" s="2">
        <v>2</v>
      </c>
      <c r="P1133">
        <v>1</v>
      </c>
      <c r="Q1133" t="str">
        <f t="shared" si="18"/>
        <v>2</v>
      </c>
    </row>
    <row r="1134" spans="1:17" x14ac:dyDescent="0.25">
      <c r="A1134">
        <v>1133</v>
      </c>
      <c r="B1134">
        <v>43.464226000000011</v>
      </c>
      <c r="C1134" s="3">
        <v>1</v>
      </c>
      <c r="D1134">
        <v>49.866764000000011</v>
      </c>
      <c r="E1134" s="2">
        <v>2</v>
      </c>
      <c r="P1134">
        <v>2</v>
      </c>
      <c r="Q1134" t="str">
        <f t="shared" si="18"/>
        <v>12</v>
      </c>
    </row>
    <row r="1135" spans="1:17" x14ac:dyDescent="0.25">
      <c r="A1135">
        <v>1134</v>
      </c>
      <c r="B1135">
        <v>43.455437000000011</v>
      </c>
      <c r="C1135" s="3">
        <v>1</v>
      </c>
      <c r="D1135">
        <v>49.866764000000011</v>
      </c>
      <c r="E1135" s="2">
        <v>2</v>
      </c>
      <c r="P1135">
        <v>2</v>
      </c>
      <c r="Q1135" t="str">
        <f t="shared" si="18"/>
        <v>12</v>
      </c>
    </row>
    <row r="1136" spans="1:17" x14ac:dyDescent="0.25">
      <c r="A1136">
        <v>1135</v>
      </c>
      <c r="B1136">
        <v>43.46459200000001</v>
      </c>
      <c r="C1136" s="3">
        <v>1</v>
      </c>
      <c r="D1136">
        <v>49.866764000000011</v>
      </c>
      <c r="E1136" s="2">
        <v>2</v>
      </c>
      <c r="P1136">
        <v>2</v>
      </c>
      <c r="Q1136" t="str">
        <f t="shared" si="18"/>
        <v>12</v>
      </c>
    </row>
    <row r="1137" spans="1:17" x14ac:dyDescent="0.25">
      <c r="A1137">
        <v>1136</v>
      </c>
      <c r="B1137">
        <v>43.45348700000001</v>
      </c>
      <c r="C1137" s="3">
        <v>1</v>
      </c>
      <c r="P1137">
        <v>1</v>
      </c>
      <c r="Q1137" t="str">
        <f t="shared" si="18"/>
        <v>1</v>
      </c>
    </row>
    <row r="1138" spans="1:17" x14ac:dyDescent="0.25">
      <c r="A1138">
        <v>1137</v>
      </c>
      <c r="B1138">
        <v>43.467014000000013</v>
      </c>
      <c r="C1138" s="3">
        <v>1</v>
      </c>
      <c r="P1138">
        <v>1</v>
      </c>
      <c r="Q1138" t="str">
        <f t="shared" si="18"/>
        <v>1</v>
      </c>
    </row>
    <row r="1139" spans="1:17" x14ac:dyDescent="0.25">
      <c r="A1139">
        <v>1138</v>
      </c>
      <c r="B1139">
        <v>43.47896200000001</v>
      </c>
      <c r="C1139" s="3">
        <v>1</v>
      </c>
      <c r="P1139">
        <v>1</v>
      </c>
      <c r="Q1139" t="str">
        <f t="shared" si="18"/>
        <v>1</v>
      </c>
    </row>
    <row r="1140" spans="1:17" x14ac:dyDescent="0.25">
      <c r="A1140">
        <v>1139</v>
      </c>
      <c r="B1140">
        <v>43.464226000000011</v>
      </c>
      <c r="C1140" s="3">
        <v>1</v>
      </c>
      <c r="P1140">
        <v>1</v>
      </c>
      <c r="Q1140" t="str">
        <f t="shared" si="18"/>
        <v>1</v>
      </c>
    </row>
    <row r="1141" spans="1:17" x14ac:dyDescent="0.25">
      <c r="A1141">
        <v>1140</v>
      </c>
      <c r="B1141">
        <v>43.464226000000011</v>
      </c>
      <c r="C1141" s="3">
        <v>1</v>
      </c>
      <c r="P1141">
        <v>1</v>
      </c>
      <c r="Q1141" t="str">
        <f t="shared" si="18"/>
        <v>1</v>
      </c>
    </row>
    <row r="1142" spans="1:17" x14ac:dyDescent="0.25">
      <c r="A1142">
        <v>1141</v>
      </c>
      <c r="P1142">
        <v>0</v>
      </c>
      <c r="Q1142" t="str">
        <f t="shared" si="18"/>
        <v/>
      </c>
    </row>
    <row r="1143" spans="1:17" x14ac:dyDescent="0.25">
      <c r="A1143">
        <v>1142</v>
      </c>
      <c r="J1143">
        <v>39.080154000000014</v>
      </c>
      <c r="K1143" t="s">
        <v>22</v>
      </c>
      <c r="Q1143" t="str">
        <f t="shared" si="18"/>
        <v/>
      </c>
    </row>
    <row r="1144" spans="1:17" x14ac:dyDescent="0.25">
      <c r="A1144">
        <v>1143</v>
      </c>
      <c r="Q1144" t="str">
        <f t="shared" si="18"/>
        <v/>
      </c>
    </row>
    <row r="1145" spans="1:17" x14ac:dyDescent="0.25">
      <c r="A1145">
        <v>1144</v>
      </c>
      <c r="J1145">
        <v>39.040420000000012</v>
      </c>
      <c r="K1145" t="s">
        <v>22</v>
      </c>
      <c r="Q1145" t="str">
        <f t="shared" si="18"/>
        <v/>
      </c>
    </row>
    <row r="1146" spans="1:17" x14ac:dyDescent="0.25">
      <c r="A1146">
        <v>1145</v>
      </c>
      <c r="D1146">
        <v>55.014900000000011</v>
      </c>
      <c r="E1146" s="2">
        <v>2</v>
      </c>
      <c r="P1146">
        <v>1</v>
      </c>
      <c r="Q1146" t="str">
        <f t="shared" si="18"/>
        <v>2</v>
      </c>
    </row>
    <row r="1147" spans="1:17" x14ac:dyDescent="0.25">
      <c r="A1147">
        <v>1146</v>
      </c>
      <c r="D1147">
        <v>55.105789000000009</v>
      </c>
      <c r="E1147" s="2">
        <v>2</v>
      </c>
      <c r="P1147">
        <v>1</v>
      </c>
      <c r="Q1147" t="str">
        <f t="shared" si="18"/>
        <v>2</v>
      </c>
    </row>
    <row r="1148" spans="1:17" x14ac:dyDescent="0.25">
      <c r="A1148">
        <v>1147</v>
      </c>
      <c r="B1148">
        <v>57.328037000000009</v>
      </c>
      <c r="C1148" s="3">
        <v>1</v>
      </c>
      <c r="D1148">
        <v>55.057320000000011</v>
      </c>
      <c r="E1148" s="2">
        <v>2</v>
      </c>
      <c r="P1148">
        <v>2</v>
      </c>
      <c r="Q1148" t="str">
        <f t="shared" si="18"/>
        <v>12</v>
      </c>
    </row>
    <row r="1149" spans="1:17" x14ac:dyDescent="0.25">
      <c r="A1149">
        <v>1148</v>
      </c>
      <c r="B1149">
        <v>57.328037000000009</v>
      </c>
      <c r="C1149" s="3">
        <v>1</v>
      </c>
      <c r="D1149">
        <v>55.047214000000011</v>
      </c>
      <c r="E1149" s="2">
        <v>2</v>
      </c>
      <c r="P1149">
        <v>2</v>
      </c>
      <c r="Q1149" t="str">
        <f t="shared" si="18"/>
        <v>12</v>
      </c>
    </row>
    <row r="1150" spans="1:17" x14ac:dyDescent="0.25">
      <c r="A1150">
        <v>1149</v>
      </c>
      <c r="B1150">
        <v>57.298881000000009</v>
      </c>
      <c r="C1150" s="3">
        <v>1</v>
      </c>
      <c r="D1150">
        <v>55.061790000000009</v>
      </c>
      <c r="E1150" s="2">
        <v>2</v>
      </c>
      <c r="P1150">
        <v>2</v>
      </c>
      <c r="Q1150" t="str">
        <f t="shared" si="18"/>
        <v>12</v>
      </c>
    </row>
    <row r="1151" spans="1:17" x14ac:dyDescent="0.25">
      <c r="A1151">
        <v>1150</v>
      </c>
      <c r="B1151">
        <v>57.260094000000009</v>
      </c>
      <c r="C1151" s="3">
        <v>1</v>
      </c>
      <c r="D1151">
        <v>55.056530000000009</v>
      </c>
      <c r="E1151" s="2">
        <v>2</v>
      </c>
      <c r="P1151">
        <v>2</v>
      </c>
      <c r="Q1151" t="str">
        <f t="shared" si="18"/>
        <v>12</v>
      </c>
    </row>
    <row r="1152" spans="1:17" x14ac:dyDescent="0.25">
      <c r="A1152">
        <v>1151</v>
      </c>
      <c r="B1152">
        <v>57.274670000000015</v>
      </c>
      <c r="C1152" s="3">
        <v>1</v>
      </c>
      <c r="D1152">
        <v>55.028427000000015</v>
      </c>
      <c r="E1152" s="2">
        <v>2</v>
      </c>
      <c r="P1152">
        <v>2</v>
      </c>
      <c r="Q1152" t="str">
        <f t="shared" si="18"/>
        <v>12</v>
      </c>
    </row>
    <row r="1153" spans="1:17" x14ac:dyDescent="0.25">
      <c r="A1153">
        <v>1152</v>
      </c>
      <c r="B1153">
        <v>57.288040000000009</v>
      </c>
      <c r="C1153" s="3">
        <v>1</v>
      </c>
      <c r="D1153">
        <v>55.04947700000001</v>
      </c>
      <c r="E1153" s="2">
        <v>2</v>
      </c>
      <c r="P1153">
        <v>2</v>
      </c>
      <c r="Q1153" t="str">
        <f t="shared" si="18"/>
        <v>12</v>
      </c>
    </row>
    <row r="1154" spans="1:17" x14ac:dyDescent="0.25">
      <c r="A1154">
        <v>1153</v>
      </c>
      <c r="B1154">
        <v>57.24683000000001</v>
      </c>
      <c r="C1154" s="3">
        <v>1</v>
      </c>
      <c r="D1154">
        <v>55.014900000000011</v>
      </c>
      <c r="E1154" s="2">
        <v>2</v>
      </c>
      <c r="P1154">
        <v>2</v>
      </c>
      <c r="Q1154" t="str">
        <f t="shared" ref="Q1154:Q1217" si="19">CONCATENATE(C1154,E1154,G1154,I1154)</f>
        <v>12</v>
      </c>
    </row>
    <row r="1155" spans="1:17" x14ac:dyDescent="0.25">
      <c r="A1155">
        <v>1154</v>
      </c>
      <c r="B1155">
        <v>57.278881000000013</v>
      </c>
      <c r="C1155" s="3">
        <v>1</v>
      </c>
      <c r="P1155">
        <v>1</v>
      </c>
      <c r="Q1155" t="str">
        <f t="shared" si="19"/>
        <v>1</v>
      </c>
    </row>
    <row r="1156" spans="1:17" x14ac:dyDescent="0.25">
      <c r="A1156">
        <v>1155</v>
      </c>
      <c r="B1156">
        <v>57.328037000000009</v>
      </c>
      <c r="C1156" s="3">
        <v>1</v>
      </c>
      <c r="F1156">
        <v>55.801224000000012</v>
      </c>
      <c r="G1156" s="5">
        <v>3</v>
      </c>
      <c r="P1156">
        <v>2</v>
      </c>
      <c r="Q1156" t="str">
        <f t="shared" si="19"/>
        <v>13</v>
      </c>
    </row>
    <row r="1157" spans="1:17" x14ac:dyDescent="0.25">
      <c r="A1157">
        <v>1156</v>
      </c>
      <c r="B1157">
        <v>57.328037000000009</v>
      </c>
      <c r="C1157" s="3">
        <v>1</v>
      </c>
      <c r="F1157">
        <v>55.801224000000012</v>
      </c>
      <c r="G1157" s="5">
        <v>3</v>
      </c>
      <c r="H1157">
        <v>56.516342000000009</v>
      </c>
      <c r="I1157" s="4">
        <v>4</v>
      </c>
      <c r="P1157">
        <v>3</v>
      </c>
      <c r="Q1157" t="str">
        <f t="shared" si="19"/>
        <v>134</v>
      </c>
    </row>
    <row r="1158" spans="1:17" x14ac:dyDescent="0.25">
      <c r="A1158">
        <v>1157</v>
      </c>
      <c r="F1158">
        <v>55.886852000000012</v>
      </c>
      <c r="G1158" s="5">
        <v>3</v>
      </c>
      <c r="H1158">
        <v>56.54223600000001</v>
      </c>
      <c r="I1158" s="4">
        <v>4</v>
      </c>
      <c r="P1158">
        <v>2</v>
      </c>
      <c r="Q1158" t="str">
        <f t="shared" si="19"/>
        <v>34</v>
      </c>
    </row>
    <row r="1159" spans="1:17" x14ac:dyDescent="0.25">
      <c r="A1159">
        <v>1158</v>
      </c>
      <c r="F1159">
        <v>55.827434000000011</v>
      </c>
      <c r="G1159" s="5">
        <v>3</v>
      </c>
      <c r="H1159">
        <v>56.593025000000011</v>
      </c>
      <c r="I1159" s="4">
        <v>4</v>
      </c>
      <c r="P1159">
        <v>2</v>
      </c>
      <c r="Q1159" t="str">
        <f t="shared" si="19"/>
        <v>34</v>
      </c>
    </row>
    <row r="1160" spans="1:17" x14ac:dyDescent="0.25">
      <c r="A1160">
        <v>1159</v>
      </c>
      <c r="F1160">
        <v>55.837223000000009</v>
      </c>
      <c r="G1160" s="5">
        <v>3</v>
      </c>
      <c r="H1160">
        <v>56.55444700000001</v>
      </c>
      <c r="I1160" s="4">
        <v>4</v>
      </c>
      <c r="P1160">
        <v>2</v>
      </c>
      <c r="Q1160" t="str">
        <f t="shared" si="19"/>
        <v>34</v>
      </c>
    </row>
    <row r="1161" spans="1:17" x14ac:dyDescent="0.25">
      <c r="A1161">
        <v>1160</v>
      </c>
      <c r="F1161">
        <v>55.869644000000008</v>
      </c>
      <c r="G1161" s="5">
        <v>3</v>
      </c>
      <c r="H1161">
        <v>56.55455400000001</v>
      </c>
      <c r="I1161" s="4">
        <v>4</v>
      </c>
      <c r="P1161">
        <v>2</v>
      </c>
      <c r="Q1161" t="str">
        <f t="shared" si="19"/>
        <v>34</v>
      </c>
    </row>
    <row r="1162" spans="1:17" x14ac:dyDescent="0.25">
      <c r="A1162">
        <v>1161</v>
      </c>
      <c r="F1162">
        <v>55.887485000000012</v>
      </c>
      <c r="G1162" s="5">
        <v>3</v>
      </c>
      <c r="H1162">
        <v>56.516342000000009</v>
      </c>
      <c r="I1162" s="4">
        <v>4</v>
      </c>
      <c r="P1162">
        <v>2</v>
      </c>
      <c r="Q1162" t="str">
        <f t="shared" si="19"/>
        <v>34</v>
      </c>
    </row>
    <row r="1163" spans="1:17" x14ac:dyDescent="0.25">
      <c r="A1163">
        <v>1162</v>
      </c>
      <c r="F1163">
        <v>55.801224000000012</v>
      </c>
      <c r="G1163" s="5">
        <v>3</v>
      </c>
      <c r="H1163">
        <v>56.516342000000009</v>
      </c>
      <c r="I1163" s="4">
        <v>4</v>
      </c>
      <c r="P1163">
        <v>2</v>
      </c>
      <c r="Q1163" t="str">
        <f t="shared" si="19"/>
        <v>34</v>
      </c>
    </row>
    <row r="1164" spans="1:17" x14ac:dyDescent="0.25">
      <c r="A1164">
        <v>1163</v>
      </c>
      <c r="F1164">
        <v>55.801224000000012</v>
      </c>
      <c r="G1164" s="5">
        <v>3</v>
      </c>
      <c r="H1164">
        <v>56.516342000000009</v>
      </c>
      <c r="I1164" s="4">
        <v>4</v>
      </c>
      <c r="P1164">
        <v>2</v>
      </c>
      <c r="Q1164" t="str">
        <f t="shared" si="19"/>
        <v>34</v>
      </c>
    </row>
    <row r="1165" spans="1:17" x14ac:dyDescent="0.25">
      <c r="A1165">
        <v>1164</v>
      </c>
      <c r="H1165">
        <v>56.516342000000009</v>
      </c>
      <c r="I1165" s="4">
        <v>4</v>
      </c>
      <c r="P1165">
        <v>1</v>
      </c>
      <c r="Q1165" t="str">
        <f t="shared" si="19"/>
        <v>4</v>
      </c>
    </row>
    <row r="1166" spans="1:17" x14ac:dyDescent="0.25">
      <c r="A1166">
        <v>1165</v>
      </c>
      <c r="P1166">
        <v>0</v>
      </c>
      <c r="Q1166" t="str">
        <f t="shared" si="19"/>
        <v/>
      </c>
    </row>
    <row r="1167" spans="1:17" x14ac:dyDescent="0.25">
      <c r="A1167">
        <v>1166</v>
      </c>
      <c r="P1167">
        <v>0</v>
      </c>
      <c r="Q1167" t="str">
        <f t="shared" si="19"/>
        <v/>
      </c>
    </row>
    <row r="1168" spans="1:17" x14ac:dyDescent="0.25">
      <c r="A1168">
        <v>1167</v>
      </c>
      <c r="P1168">
        <v>0</v>
      </c>
      <c r="Q1168" t="str">
        <f t="shared" si="19"/>
        <v/>
      </c>
    </row>
    <row r="1169" spans="1:17" x14ac:dyDescent="0.25">
      <c r="A1169">
        <v>1168</v>
      </c>
      <c r="P1169">
        <v>0</v>
      </c>
      <c r="Q1169" t="str">
        <f t="shared" si="19"/>
        <v/>
      </c>
    </row>
    <row r="1170" spans="1:17" x14ac:dyDescent="0.25">
      <c r="A1170">
        <v>1169</v>
      </c>
      <c r="P1170">
        <v>0</v>
      </c>
      <c r="Q1170" t="str">
        <f t="shared" si="19"/>
        <v/>
      </c>
    </row>
    <row r="1171" spans="1:17" x14ac:dyDescent="0.25">
      <c r="A1171">
        <v>1170</v>
      </c>
      <c r="P1171">
        <v>0</v>
      </c>
      <c r="Q1171" t="str">
        <f t="shared" si="19"/>
        <v/>
      </c>
    </row>
    <row r="1172" spans="1:17" x14ac:dyDescent="0.25">
      <c r="A1172">
        <v>1171</v>
      </c>
      <c r="P1172">
        <v>0</v>
      </c>
      <c r="Q1172" t="str">
        <f t="shared" si="19"/>
        <v/>
      </c>
    </row>
    <row r="1173" spans="1:17" x14ac:dyDescent="0.25">
      <c r="A1173">
        <v>1172</v>
      </c>
      <c r="P1173">
        <v>0</v>
      </c>
      <c r="Q1173" t="str">
        <f t="shared" si="19"/>
        <v/>
      </c>
    </row>
    <row r="1174" spans="1:17" x14ac:dyDescent="0.25">
      <c r="A1174">
        <v>1173</v>
      </c>
      <c r="B1174">
        <v>84.718957000000003</v>
      </c>
      <c r="C1174" s="3">
        <v>1</v>
      </c>
      <c r="D1174">
        <v>84.117895000000004</v>
      </c>
      <c r="E1174" s="2">
        <v>2</v>
      </c>
      <c r="P1174">
        <v>2</v>
      </c>
      <c r="Q1174" t="str">
        <f t="shared" si="19"/>
        <v>12</v>
      </c>
    </row>
    <row r="1175" spans="1:17" x14ac:dyDescent="0.25">
      <c r="A1175">
        <v>1174</v>
      </c>
      <c r="B1175">
        <v>84.718957000000003</v>
      </c>
      <c r="C1175" s="3">
        <v>1</v>
      </c>
      <c r="D1175">
        <v>84.108885000000015</v>
      </c>
      <c r="E1175" s="2">
        <v>2</v>
      </c>
      <c r="P1175">
        <v>2</v>
      </c>
      <c r="Q1175" t="str">
        <f t="shared" si="19"/>
        <v>12</v>
      </c>
    </row>
    <row r="1176" spans="1:17" x14ac:dyDescent="0.25">
      <c r="A1176">
        <v>1175</v>
      </c>
      <c r="B1176">
        <v>84.718957000000003</v>
      </c>
      <c r="C1176" s="3">
        <v>1</v>
      </c>
      <c r="D1176">
        <v>84.108885000000015</v>
      </c>
      <c r="E1176" s="2">
        <v>2</v>
      </c>
      <c r="P1176">
        <v>2</v>
      </c>
      <c r="Q1176" t="str">
        <f t="shared" si="19"/>
        <v>12</v>
      </c>
    </row>
    <row r="1177" spans="1:17" x14ac:dyDescent="0.25">
      <c r="A1177">
        <v>1176</v>
      </c>
      <c r="B1177">
        <v>84.718957000000003</v>
      </c>
      <c r="C1177" s="3">
        <v>1</v>
      </c>
      <c r="D1177">
        <v>84.108885000000015</v>
      </c>
      <c r="E1177" s="2">
        <v>2</v>
      </c>
      <c r="P1177">
        <v>2</v>
      </c>
      <c r="Q1177" t="str">
        <f t="shared" si="19"/>
        <v>12</v>
      </c>
    </row>
    <row r="1178" spans="1:17" x14ac:dyDescent="0.25">
      <c r="A1178">
        <v>1177</v>
      </c>
      <c r="B1178">
        <v>84.718957000000003</v>
      </c>
      <c r="C1178" s="3">
        <v>1</v>
      </c>
      <c r="D1178">
        <v>84.108885000000015</v>
      </c>
      <c r="E1178" s="2">
        <v>2</v>
      </c>
      <c r="P1178">
        <v>2</v>
      </c>
      <c r="Q1178" t="str">
        <f t="shared" si="19"/>
        <v>12</v>
      </c>
    </row>
    <row r="1179" spans="1:17" x14ac:dyDescent="0.25">
      <c r="A1179">
        <v>1178</v>
      </c>
      <c r="B1179">
        <v>84.718957000000003</v>
      </c>
      <c r="C1179" s="3">
        <v>1</v>
      </c>
      <c r="D1179">
        <v>84.108885000000015</v>
      </c>
      <c r="E1179" s="2">
        <v>2</v>
      </c>
      <c r="P1179">
        <v>2</v>
      </c>
      <c r="Q1179" t="str">
        <f t="shared" si="19"/>
        <v>12</v>
      </c>
    </row>
    <row r="1180" spans="1:17" x14ac:dyDescent="0.25">
      <c r="A1180">
        <v>1179</v>
      </c>
      <c r="B1180">
        <v>84.718957000000003</v>
      </c>
      <c r="C1180" s="3">
        <v>1</v>
      </c>
      <c r="D1180">
        <v>84.117895000000004</v>
      </c>
      <c r="E1180" s="2">
        <v>2</v>
      </c>
      <c r="P1180">
        <v>2</v>
      </c>
      <c r="Q1180" t="str">
        <f t="shared" si="19"/>
        <v>12</v>
      </c>
    </row>
    <row r="1181" spans="1:17" x14ac:dyDescent="0.25">
      <c r="A1181">
        <v>1180</v>
      </c>
      <c r="F1181">
        <v>84.845982000000006</v>
      </c>
      <c r="G1181" s="5">
        <v>3</v>
      </c>
      <c r="H1181">
        <v>85.020814999999999</v>
      </c>
      <c r="I1181" s="4">
        <v>4</v>
      </c>
      <c r="P1181">
        <v>2</v>
      </c>
      <c r="Q1181" t="str">
        <f t="shared" si="19"/>
        <v>34</v>
      </c>
    </row>
    <row r="1182" spans="1:17" x14ac:dyDescent="0.25">
      <c r="A1182">
        <v>1181</v>
      </c>
      <c r="F1182">
        <v>84.80931600000001</v>
      </c>
      <c r="G1182" s="5">
        <v>3</v>
      </c>
      <c r="H1182">
        <v>85.025660000000002</v>
      </c>
      <c r="I1182" s="4">
        <v>4</v>
      </c>
      <c r="P1182">
        <v>2</v>
      </c>
      <c r="Q1182" t="str">
        <f t="shared" si="19"/>
        <v>34</v>
      </c>
    </row>
    <row r="1183" spans="1:17" x14ac:dyDescent="0.25">
      <c r="A1183">
        <v>1182</v>
      </c>
      <c r="F1183">
        <v>84.822910000000007</v>
      </c>
      <c r="G1183" s="5">
        <v>3</v>
      </c>
      <c r="H1183">
        <v>85.019566000000012</v>
      </c>
      <c r="I1183" s="4">
        <v>4</v>
      </c>
      <c r="P1183">
        <v>2</v>
      </c>
      <c r="Q1183" t="str">
        <f t="shared" si="19"/>
        <v>34</v>
      </c>
    </row>
    <row r="1184" spans="1:17" x14ac:dyDescent="0.25">
      <c r="A1184">
        <v>1183</v>
      </c>
      <c r="F1184">
        <v>84.826087000000001</v>
      </c>
      <c r="G1184" s="5">
        <v>3</v>
      </c>
      <c r="H1184">
        <v>84.989202000000006</v>
      </c>
      <c r="I1184" s="4">
        <v>4</v>
      </c>
      <c r="P1184">
        <v>2</v>
      </c>
      <c r="Q1184" t="str">
        <f t="shared" si="19"/>
        <v>34</v>
      </c>
    </row>
    <row r="1185" spans="1:17" x14ac:dyDescent="0.25">
      <c r="A1185">
        <v>1184</v>
      </c>
      <c r="F1185">
        <v>84.774474000000012</v>
      </c>
      <c r="G1185" s="5">
        <v>3</v>
      </c>
      <c r="H1185">
        <v>84.970871000000002</v>
      </c>
      <c r="I1185" s="4">
        <v>4</v>
      </c>
      <c r="P1185">
        <v>2</v>
      </c>
      <c r="Q1185" t="str">
        <f t="shared" si="19"/>
        <v>34</v>
      </c>
    </row>
    <row r="1186" spans="1:17" x14ac:dyDescent="0.25">
      <c r="A1186">
        <v>1185</v>
      </c>
      <c r="F1186">
        <v>84.845982000000006</v>
      </c>
      <c r="G1186" s="5">
        <v>3</v>
      </c>
      <c r="H1186">
        <v>84.981599000000003</v>
      </c>
      <c r="I1186" s="4">
        <v>4</v>
      </c>
      <c r="P1186">
        <v>2</v>
      </c>
      <c r="Q1186" t="str">
        <f t="shared" si="19"/>
        <v>34</v>
      </c>
    </row>
    <row r="1187" spans="1:17" x14ac:dyDescent="0.25">
      <c r="A1187">
        <v>1186</v>
      </c>
      <c r="F1187">
        <v>84.845982000000006</v>
      </c>
      <c r="G1187" s="5">
        <v>3</v>
      </c>
      <c r="H1187">
        <v>85.020814999999999</v>
      </c>
      <c r="I1187" s="4">
        <v>4</v>
      </c>
      <c r="P1187">
        <v>2</v>
      </c>
      <c r="Q1187" t="str">
        <f t="shared" si="19"/>
        <v>34</v>
      </c>
    </row>
    <row r="1188" spans="1:17" x14ac:dyDescent="0.25">
      <c r="A1188">
        <v>1187</v>
      </c>
      <c r="P1188">
        <v>0</v>
      </c>
      <c r="Q1188" t="str">
        <f t="shared" si="19"/>
        <v/>
      </c>
    </row>
    <row r="1189" spans="1:17" x14ac:dyDescent="0.25">
      <c r="A1189">
        <v>1188</v>
      </c>
      <c r="P1189">
        <v>0</v>
      </c>
      <c r="Q1189" t="str">
        <f t="shared" si="19"/>
        <v/>
      </c>
    </row>
    <row r="1190" spans="1:17" x14ac:dyDescent="0.25">
      <c r="A1190">
        <v>1189</v>
      </c>
      <c r="P1190">
        <v>0</v>
      </c>
      <c r="Q1190" t="str">
        <f t="shared" si="19"/>
        <v/>
      </c>
    </row>
    <row r="1191" spans="1:17" x14ac:dyDescent="0.25">
      <c r="A1191">
        <v>1190</v>
      </c>
      <c r="P1191">
        <v>0</v>
      </c>
      <c r="Q1191" t="str">
        <f t="shared" si="19"/>
        <v/>
      </c>
    </row>
    <row r="1192" spans="1:17" x14ac:dyDescent="0.25">
      <c r="A1192">
        <v>1191</v>
      </c>
      <c r="P1192">
        <v>0</v>
      </c>
      <c r="Q1192" t="str">
        <f t="shared" si="19"/>
        <v/>
      </c>
    </row>
    <row r="1193" spans="1:17" x14ac:dyDescent="0.25">
      <c r="A1193">
        <v>1192</v>
      </c>
      <c r="P1193">
        <v>0</v>
      </c>
      <c r="Q1193" t="str">
        <f t="shared" si="19"/>
        <v/>
      </c>
    </row>
    <row r="1194" spans="1:17" x14ac:dyDescent="0.25">
      <c r="A1194">
        <v>1193</v>
      </c>
      <c r="P1194">
        <v>0</v>
      </c>
      <c r="Q1194" t="str">
        <f t="shared" si="19"/>
        <v/>
      </c>
    </row>
    <row r="1195" spans="1:17" x14ac:dyDescent="0.25">
      <c r="A1195">
        <v>1194</v>
      </c>
      <c r="B1195">
        <v>116.90497000000001</v>
      </c>
      <c r="C1195" s="3">
        <v>1</v>
      </c>
      <c r="P1195">
        <v>1</v>
      </c>
      <c r="Q1195" t="str">
        <f t="shared" si="19"/>
        <v>1</v>
      </c>
    </row>
    <row r="1196" spans="1:17" x14ac:dyDescent="0.25">
      <c r="A1196">
        <v>1195</v>
      </c>
      <c r="B1196">
        <v>116.93366800000001</v>
      </c>
      <c r="C1196" s="3">
        <v>1</v>
      </c>
      <c r="P1196">
        <v>1</v>
      </c>
      <c r="Q1196" t="str">
        <f t="shared" si="19"/>
        <v>1</v>
      </c>
    </row>
    <row r="1197" spans="1:17" x14ac:dyDescent="0.25">
      <c r="A1197">
        <v>1196</v>
      </c>
      <c r="B1197">
        <v>116.87346100000001</v>
      </c>
      <c r="C1197" s="3">
        <v>1</v>
      </c>
      <c r="D1197">
        <v>118.87179</v>
      </c>
      <c r="E1197" s="2">
        <v>2</v>
      </c>
      <c r="P1197">
        <v>2</v>
      </c>
      <c r="Q1197" t="str">
        <f t="shared" si="19"/>
        <v>12</v>
      </c>
    </row>
    <row r="1198" spans="1:17" x14ac:dyDescent="0.25">
      <c r="A1198">
        <v>1197</v>
      </c>
      <c r="B1198">
        <v>116.91095900000001</v>
      </c>
      <c r="C1198" s="3">
        <v>1</v>
      </c>
      <c r="D1198">
        <v>118.88283000000001</v>
      </c>
      <c r="E1198" s="2">
        <v>2</v>
      </c>
      <c r="P1198">
        <v>2</v>
      </c>
      <c r="Q1198" t="str">
        <f t="shared" si="19"/>
        <v>12</v>
      </c>
    </row>
    <row r="1199" spans="1:17" x14ac:dyDescent="0.25">
      <c r="A1199">
        <v>1198</v>
      </c>
      <c r="B1199">
        <v>116.90465700000001</v>
      </c>
      <c r="C1199" s="3">
        <v>1</v>
      </c>
      <c r="D1199">
        <v>118.887518</v>
      </c>
      <c r="E1199" s="2">
        <v>2</v>
      </c>
      <c r="P1199">
        <v>2</v>
      </c>
      <c r="Q1199" t="str">
        <f t="shared" si="19"/>
        <v>12</v>
      </c>
    </row>
    <row r="1200" spans="1:17" x14ac:dyDescent="0.25">
      <c r="A1200">
        <v>1199</v>
      </c>
      <c r="B1200">
        <v>116.90497000000001</v>
      </c>
      <c r="C1200" s="3">
        <v>1</v>
      </c>
      <c r="D1200">
        <v>118.91199700000001</v>
      </c>
      <c r="E1200" s="2">
        <v>2</v>
      </c>
      <c r="P1200">
        <v>2</v>
      </c>
      <c r="Q1200" t="str">
        <f t="shared" si="19"/>
        <v>12</v>
      </c>
    </row>
    <row r="1201" spans="1:17" x14ac:dyDescent="0.25">
      <c r="A1201">
        <v>1200</v>
      </c>
      <c r="B1201">
        <v>116.90497000000001</v>
      </c>
      <c r="C1201" s="3">
        <v>1</v>
      </c>
      <c r="D1201">
        <v>118.909807</v>
      </c>
      <c r="E1201" s="2">
        <v>2</v>
      </c>
      <c r="P1201">
        <v>2</v>
      </c>
      <c r="Q1201" t="str">
        <f t="shared" si="19"/>
        <v>12</v>
      </c>
    </row>
    <row r="1202" spans="1:17" x14ac:dyDescent="0.25">
      <c r="A1202">
        <v>1201</v>
      </c>
      <c r="D1202">
        <v>118.87179</v>
      </c>
      <c r="E1202" s="2">
        <v>2</v>
      </c>
      <c r="P1202">
        <v>1</v>
      </c>
      <c r="Q1202" t="str">
        <f t="shared" si="19"/>
        <v>2</v>
      </c>
    </row>
    <row r="1203" spans="1:17" x14ac:dyDescent="0.25">
      <c r="A1203">
        <v>1202</v>
      </c>
      <c r="H1203">
        <v>121.47368</v>
      </c>
      <c r="I1203" s="4">
        <v>4</v>
      </c>
      <c r="P1203">
        <v>1</v>
      </c>
      <c r="Q1203" t="str">
        <f t="shared" si="19"/>
        <v>4</v>
      </c>
    </row>
    <row r="1204" spans="1:17" x14ac:dyDescent="0.25">
      <c r="A1204">
        <v>1203</v>
      </c>
      <c r="F1204">
        <v>121.95938700000001</v>
      </c>
      <c r="G1204" s="5">
        <v>3</v>
      </c>
      <c r="H1204">
        <v>121.47368</v>
      </c>
      <c r="I1204" s="4">
        <v>4</v>
      </c>
      <c r="P1204">
        <v>2</v>
      </c>
      <c r="Q1204" t="str">
        <f t="shared" si="19"/>
        <v>34</v>
      </c>
    </row>
    <row r="1205" spans="1:17" x14ac:dyDescent="0.25">
      <c r="A1205">
        <v>1204</v>
      </c>
      <c r="F1205">
        <v>122.01417000000001</v>
      </c>
      <c r="G1205" s="5">
        <v>3</v>
      </c>
      <c r="H1205">
        <v>121.42014500000001</v>
      </c>
      <c r="I1205" s="4">
        <v>4</v>
      </c>
      <c r="P1205">
        <v>2</v>
      </c>
      <c r="Q1205" t="str">
        <f t="shared" si="19"/>
        <v>34</v>
      </c>
    </row>
    <row r="1206" spans="1:17" x14ac:dyDescent="0.25">
      <c r="A1206">
        <v>1205</v>
      </c>
      <c r="F1206">
        <v>121.96308300000001</v>
      </c>
      <c r="G1206" s="5">
        <v>3</v>
      </c>
      <c r="H1206">
        <v>121.378424</v>
      </c>
      <c r="I1206" s="4">
        <v>4</v>
      </c>
      <c r="P1206">
        <v>2</v>
      </c>
      <c r="Q1206" t="str">
        <f t="shared" si="19"/>
        <v>34</v>
      </c>
    </row>
    <row r="1207" spans="1:17" x14ac:dyDescent="0.25">
      <c r="A1207">
        <v>1206</v>
      </c>
      <c r="F1207">
        <v>121.985163</v>
      </c>
      <c r="G1207" s="5">
        <v>3</v>
      </c>
      <c r="H1207">
        <v>121.40196800000001</v>
      </c>
      <c r="I1207" s="4">
        <v>4</v>
      </c>
      <c r="P1207">
        <v>2</v>
      </c>
      <c r="Q1207" t="str">
        <f t="shared" si="19"/>
        <v>34</v>
      </c>
    </row>
    <row r="1208" spans="1:17" x14ac:dyDescent="0.25">
      <c r="A1208">
        <v>1207</v>
      </c>
      <c r="F1208">
        <v>122.03307900000001</v>
      </c>
      <c r="G1208" s="5">
        <v>3</v>
      </c>
      <c r="H1208">
        <v>121.40056000000001</v>
      </c>
      <c r="I1208" s="4">
        <v>4</v>
      </c>
      <c r="P1208">
        <v>2</v>
      </c>
      <c r="Q1208" t="str">
        <f t="shared" si="19"/>
        <v>34</v>
      </c>
    </row>
    <row r="1209" spans="1:17" x14ac:dyDescent="0.25">
      <c r="A1209">
        <v>1208</v>
      </c>
      <c r="F1209">
        <v>121.95938700000001</v>
      </c>
      <c r="G1209" s="5">
        <v>3</v>
      </c>
      <c r="H1209">
        <v>121.47368</v>
      </c>
      <c r="I1209" s="4">
        <v>4</v>
      </c>
      <c r="P1209">
        <v>2</v>
      </c>
      <c r="Q1209" t="str">
        <f t="shared" si="19"/>
        <v>34</v>
      </c>
    </row>
    <row r="1210" spans="1:17" x14ac:dyDescent="0.25">
      <c r="A1210">
        <v>1209</v>
      </c>
      <c r="P1210">
        <v>0</v>
      </c>
      <c r="Q1210" t="str">
        <f t="shared" si="19"/>
        <v/>
      </c>
    </row>
    <row r="1211" spans="1:17" x14ac:dyDescent="0.25">
      <c r="A1211">
        <v>1210</v>
      </c>
      <c r="P1211">
        <v>0</v>
      </c>
      <c r="Q1211" t="str">
        <f t="shared" si="19"/>
        <v/>
      </c>
    </row>
    <row r="1212" spans="1:17" x14ac:dyDescent="0.25">
      <c r="A1212">
        <v>1211</v>
      </c>
      <c r="P1212">
        <v>0</v>
      </c>
      <c r="Q1212" t="str">
        <f t="shared" si="19"/>
        <v/>
      </c>
    </row>
    <row r="1213" spans="1:17" x14ac:dyDescent="0.25">
      <c r="A1213">
        <v>1212</v>
      </c>
      <c r="P1213">
        <v>0</v>
      </c>
      <c r="Q1213" t="str">
        <f t="shared" si="19"/>
        <v/>
      </c>
    </row>
    <row r="1214" spans="1:17" x14ac:dyDescent="0.25">
      <c r="A1214">
        <v>1213</v>
      </c>
      <c r="P1214">
        <v>0</v>
      </c>
      <c r="Q1214" t="str">
        <f t="shared" si="19"/>
        <v/>
      </c>
    </row>
    <row r="1215" spans="1:17" x14ac:dyDescent="0.25">
      <c r="A1215">
        <v>1214</v>
      </c>
      <c r="B1215">
        <v>155.12046100000001</v>
      </c>
      <c r="C1215" s="3">
        <v>1</v>
      </c>
      <c r="D1215">
        <v>156.323318</v>
      </c>
      <c r="E1215" s="2">
        <v>2</v>
      </c>
      <c r="P1215">
        <v>2</v>
      </c>
      <c r="Q1215" t="str">
        <f t="shared" si="19"/>
        <v>12</v>
      </c>
    </row>
    <row r="1216" spans="1:17" x14ac:dyDescent="0.25">
      <c r="A1216">
        <v>1215</v>
      </c>
      <c r="B1216">
        <v>155.12046100000001</v>
      </c>
      <c r="C1216" s="3">
        <v>1</v>
      </c>
      <c r="D1216">
        <v>156.323318</v>
      </c>
      <c r="E1216" s="2">
        <v>2</v>
      </c>
      <c r="P1216">
        <v>2</v>
      </c>
      <c r="Q1216" t="str">
        <f t="shared" si="19"/>
        <v>12</v>
      </c>
    </row>
    <row r="1217" spans="1:17" x14ac:dyDescent="0.25">
      <c r="A1217">
        <v>1216</v>
      </c>
      <c r="B1217">
        <v>155.12046100000001</v>
      </c>
      <c r="C1217" s="3">
        <v>1</v>
      </c>
      <c r="D1217">
        <v>156.323318</v>
      </c>
      <c r="E1217" s="2">
        <v>2</v>
      </c>
      <c r="P1217">
        <v>2</v>
      </c>
      <c r="Q1217" t="str">
        <f t="shared" si="19"/>
        <v>12</v>
      </c>
    </row>
    <row r="1218" spans="1:17" x14ac:dyDescent="0.25">
      <c r="A1218">
        <v>1217</v>
      </c>
      <c r="B1218">
        <v>155.12046100000001</v>
      </c>
      <c r="C1218" s="3">
        <v>1</v>
      </c>
      <c r="D1218">
        <v>156.465971</v>
      </c>
      <c r="E1218" s="2">
        <v>2</v>
      </c>
      <c r="P1218">
        <v>2</v>
      </c>
      <c r="Q1218" t="str">
        <f t="shared" ref="Q1218:Q1281" si="20">CONCATENATE(C1218,E1218,G1218,I1218)</f>
        <v>12</v>
      </c>
    </row>
    <row r="1219" spans="1:17" x14ac:dyDescent="0.25">
      <c r="A1219">
        <v>1218</v>
      </c>
      <c r="B1219">
        <v>155.12046100000001</v>
      </c>
      <c r="C1219" s="3">
        <v>1</v>
      </c>
      <c r="D1219">
        <v>156.49449200000001</v>
      </c>
      <c r="E1219" s="2">
        <v>2</v>
      </c>
      <c r="P1219">
        <v>2</v>
      </c>
      <c r="Q1219" t="str">
        <f t="shared" si="20"/>
        <v>12</v>
      </c>
    </row>
    <row r="1220" spans="1:17" x14ac:dyDescent="0.25">
      <c r="A1220">
        <v>1219</v>
      </c>
      <c r="B1220">
        <v>155.12046100000001</v>
      </c>
      <c r="C1220" s="3">
        <v>1</v>
      </c>
      <c r="D1220">
        <v>156.323318</v>
      </c>
      <c r="E1220" s="2">
        <v>2</v>
      </c>
      <c r="P1220">
        <v>2</v>
      </c>
      <c r="Q1220" t="str">
        <f t="shared" si="20"/>
        <v>12</v>
      </c>
    </row>
    <row r="1221" spans="1:17" x14ac:dyDescent="0.25">
      <c r="A1221">
        <v>1220</v>
      </c>
      <c r="D1221">
        <v>156.323318</v>
      </c>
      <c r="E1221" s="2">
        <v>2</v>
      </c>
      <c r="P1221">
        <v>1</v>
      </c>
      <c r="Q1221" t="str">
        <f t="shared" si="20"/>
        <v>2</v>
      </c>
    </row>
    <row r="1222" spans="1:17" x14ac:dyDescent="0.25">
      <c r="A1222">
        <v>1221</v>
      </c>
      <c r="P1222">
        <v>0</v>
      </c>
      <c r="Q1222" t="str">
        <f t="shared" si="20"/>
        <v/>
      </c>
    </row>
    <row r="1223" spans="1:17" x14ac:dyDescent="0.25">
      <c r="A1223">
        <v>1222</v>
      </c>
      <c r="F1223">
        <v>157.964899</v>
      </c>
      <c r="G1223" s="5">
        <v>3</v>
      </c>
      <c r="H1223">
        <v>158.15760299999999</v>
      </c>
      <c r="I1223" s="4">
        <v>4</v>
      </c>
      <c r="P1223">
        <v>2</v>
      </c>
      <c r="Q1223" t="str">
        <f t="shared" si="20"/>
        <v>34</v>
      </c>
    </row>
    <row r="1224" spans="1:17" x14ac:dyDescent="0.25">
      <c r="A1224">
        <v>1223</v>
      </c>
      <c r="F1224">
        <v>157.906328</v>
      </c>
      <c r="G1224" s="5">
        <v>3</v>
      </c>
      <c r="H1224">
        <v>158.15760299999999</v>
      </c>
      <c r="I1224" s="4">
        <v>4</v>
      </c>
      <c r="P1224">
        <v>2</v>
      </c>
      <c r="Q1224" t="str">
        <f t="shared" si="20"/>
        <v>34</v>
      </c>
    </row>
    <row r="1225" spans="1:17" x14ac:dyDescent="0.25">
      <c r="A1225">
        <v>1224</v>
      </c>
      <c r="F1225">
        <v>157.83122700000001</v>
      </c>
      <c r="G1225" s="5">
        <v>3</v>
      </c>
      <c r="H1225">
        <v>158.15760299999999</v>
      </c>
      <c r="I1225" s="4">
        <v>4</v>
      </c>
      <c r="P1225">
        <v>2</v>
      </c>
      <c r="Q1225" t="str">
        <f t="shared" si="20"/>
        <v>34</v>
      </c>
    </row>
    <row r="1226" spans="1:17" x14ac:dyDescent="0.25">
      <c r="A1226">
        <v>1225</v>
      </c>
      <c r="F1226">
        <v>157.72826700000002</v>
      </c>
      <c r="G1226" s="5">
        <v>3</v>
      </c>
      <c r="H1226">
        <v>158.15760299999999</v>
      </c>
      <c r="I1226" s="4">
        <v>4</v>
      </c>
      <c r="P1226">
        <v>2</v>
      </c>
      <c r="Q1226" t="str">
        <f t="shared" si="20"/>
        <v>34</v>
      </c>
    </row>
    <row r="1227" spans="1:17" x14ac:dyDescent="0.25">
      <c r="A1227">
        <v>1226</v>
      </c>
      <c r="F1227">
        <v>157.964899</v>
      </c>
      <c r="G1227" s="5">
        <v>3</v>
      </c>
      <c r="H1227">
        <v>158.15760299999999</v>
      </c>
      <c r="I1227" s="4">
        <v>4</v>
      </c>
      <c r="P1227">
        <v>2</v>
      </c>
      <c r="Q1227" t="str">
        <f t="shared" si="20"/>
        <v>34</v>
      </c>
    </row>
    <row r="1228" spans="1:17" x14ac:dyDescent="0.25">
      <c r="A1228">
        <v>1227</v>
      </c>
      <c r="P1228">
        <v>0</v>
      </c>
      <c r="Q1228" t="str">
        <f t="shared" si="20"/>
        <v/>
      </c>
    </row>
    <row r="1229" spans="1:17" x14ac:dyDescent="0.25">
      <c r="A1229">
        <v>1228</v>
      </c>
      <c r="P1229">
        <v>0</v>
      </c>
      <c r="Q1229" t="str">
        <f t="shared" si="20"/>
        <v/>
      </c>
    </row>
    <row r="1230" spans="1:17" x14ac:dyDescent="0.25">
      <c r="A1230">
        <v>1229</v>
      </c>
      <c r="P1230">
        <v>0</v>
      </c>
      <c r="Q1230" t="str">
        <f t="shared" si="20"/>
        <v/>
      </c>
    </row>
    <row r="1231" spans="1:17" x14ac:dyDescent="0.25">
      <c r="A1231">
        <v>1230</v>
      </c>
      <c r="P1231">
        <v>0</v>
      </c>
      <c r="Q1231" t="str">
        <f t="shared" si="20"/>
        <v/>
      </c>
    </row>
    <row r="1232" spans="1:17" x14ac:dyDescent="0.25">
      <c r="A1232">
        <v>1231</v>
      </c>
      <c r="P1232">
        <v>0</v>
      </c>
      <c r="Q1232" t="str">
        <f t="shared" si="20"/>
        <v/>
      </c>
    </row>
    <row r="1233" spans="1:17" x14ac:dyDescent="0.25">
      <c r="A1233">
        <v>1232</v>
      </c>
      <c r="P1233">
        <v>0</v>
      </c>
      <c r="Q1233" t="str">
        <f t="shared" si="20"/>
        <v/>
      </c>
    </row>
    <row r="1234" spans="1:17" x14ac:dyDescent="0.25">
      <c r="A1234">
        <v>1233</v>
      </c>
      <c r="P1234">
        <v>0</v>
      </c>
      <c r="Q1234" t="str">
        <f t="shared" si="20"/>
        <v/>
      </c>
    </row>
    <row r="1235" spans="1:17" x14ac:dyDescent="0.25">
      <c r="A1235">
        <v>1234</v>
      </c>
      <c r="P1235">
        <v>0</v>
      </c>
      <c r="Q1235" t="str">
        <f t="shared" si="20"/>
        <v/>
      </c>
    </row>
    <row r="1236" spans="1:17" x14ac:dyDescent="0.25">
      <c r="A1236">
        <v>1235</v>
      </c>
      <c r="P1236">
        <v>0</v>
      </c>
      <c r="Q1236" t="str">
        <f t="shared" si="20"/>
        <v/>
      </c>
    </row>
    <row r="1237" spans="1:17" x14ac:dyDescent="0.25">
      <c r="A1237">
        <v>1236</v>
      </c>
      <c r="P1237">
        <v>0</v>
      </c>
      <c r="Q1237" t="str">
        <f t="shared" si="20"/>
        <v/>
      </c>
    </row>
    <row r="1238" spans="1:17" x14ac:dyDescent="0.25">
      <c r="A1238">
        <v>1237</v>
      </c>
      <c r="B1238">
        <v>190.37403</v>
      </c>
      <c r="C1238" s="3">
        <v>1</v>
      </c>
      <c r="P1238">
        <v>1</v>
      </c>
      <c r="Q1238" t="str">
        <f t="shared" si="20"/>
        <v>1</v>
      </c>
    </row>
    <row r="1239" spans="1:17" x14ac:dyDescent="0.25">
      <c r="A1239">
        <v>1238</v>
      </c>
      <c r="B1239">
        <v>190.36994899999999</v>
      </c>
      <c r="C1239" s="3">
        <v>1</v>
      </c>
      <c r="D1239">
        <v>192.3175</v>
      </c>
      <c r="E1239" s="2">
        <v>2</v>
      </c>
      <c r="P1239">
        <v>2</v>
      </c>
      <c r="Q1239" t="str">
        <f t="shared" si="20"/>
        <v>12</v>
      </c>
    </row>
    <row r="1240" spans="1:17" x14ac:dyDescent="0.25">
      <c r="A1240">
        <v>1239</v>
      </c>
      <c r="B1240">
        <v>190.36525699999999</v>
      </c>
      <c r="C1240" s="3">
        <v>1</v>
      </c>
      <c r="D1240">
        <v>192.3175</v>
      </c>
      <c r="E1240" s="2">
        <v>2</v>
      </c>
      <c r="P1240">
        <v>2</v>
      </c>
      <c r="Q1240" t="str">
        <f t="shared" si="20"/>
        <v>12</v>
      </c>
    </row>
    <row r="1241" spans="1:17" x14ac:dyDescent="0.25">
      <c r="A1241">
        <v>1240</v>
      </c>
      <c r="B1241">
        <v>190.35183599999999</v>
      </c>
      <c r="C1241" s="3">
        <v>1</v>
      </c>
      <c r="D1241">
        <v>192.3175</v>
      </c>
      <c r="E1241" s="2">
        <v>2</v>
      </c>
      <c r="P1241">
        <v>2</v>
      </c>
      <c r="Q1241" t="str">
        <f t="shared" si="20"/>
        <v>12</v>
      </c>
    </row>
    <row r="1242" spans="1:17" x14ac:dyDescent="0.25">
      <c r="A1242">
        <v>1241</v>
      </c>
      <c r="B1242">
        <v>190.37403</v>
      </c>
      <c r="C1242" s="3">
        <v>1</v>
      </c>
      <c r="D1242">
        <v>192.3175</v>
      </c>
      <c r="E1242" s="2">
        <v>2</v>
      </c>
      <c r="P1242">
        <v>2</v>
      </c>
      <c r="Q1242" t="str">
        <f t="shared" si="20"/>
        <v>12</v>
      </c>
    </row>
    <row r="1243" spans="1:17" x14ac:dyDescent="0.25">
      <c r="A1243">
        <v>1242</v>
      </c>
      <c r="B1243">
        <v>190.37403</v>
      </c>
      <c r="C1243" s="3">
        <v>1</v>
      </c>
      <c r="D1243">
        <v>192.3175</v>
      </c>
      <c r="E1243" s="2">
        <v>2</v>
      </c>
      <c r="P1243">
        <v>2</v>
      </c>
      <c r="Q1243" t="str">
        <f t="shared" si="20"/>
        <v>12</v>
      </c>
    </row>
    <row r="1244" spans="1:17" x14ac:dyDescent="0.25">
      <c r="A1244">
        <v>1243</v>
      </c>
      <c r="D1244">
        <v>192.3175</v>
      </c>
      <c r="E1244" s="2">
        <v>2</v>
      </c>
      <c r="P1244">
        <v>1</v>
      </c>
      <c r="Q1244" t="str">
        <f t="shared" si="20"/>
        <v>2</v>
      </c>
    </row>
    <row r="1245" spans="1:17" x14ac:dyDescent="0.25">
      <c r="A1245">
        <v>1244</v>
      </c>
      <c r="P1245">
        <v>0</v>
      </c>
      <c r="Q1245" t="str">
        <f t="shared" si="20"/>
        <v/>
      </c>
    </row>
    <row r="1246" spans="1:17" x14ac:dyDescent="0.25">
      <c r="A1246">
        <v>1245</v>
      </c>
      <c r="F1246">
        <v>195.719032</v>
      </c>
      <c r="G1246" s="5">
        <v>3</v>
      </c>
      <c r="P1246">
        <v>1</v>
      </c>
      <c r="Q1246" t="str">
        <f t="shared" si="20"/>
        <v>3</v>
      </c>
    </row>
    <row r="1247" spans="1:17" x14ac:dyDescent="0.25">
      <c r="A1247">
        <v>1246</v>
      </c>
      <c r="F1247">
        <v>195.75495100000001</v>
      </c>
      <c r="G1247" s="5">
        <v>3</v>
      </c>
      <c r="H1247">
        <v>196.340869</v>
      </c>
      <c r="I1247" s="4">
        <v>4</v>
      </c>
      <c r="P1247">
        <v>2</v>
      </c>
      <c r="Q1247" t="str">
        <f t="shared" si="20"/>
        <v>34</v>
      </c>
    </row>
    <row r="1248" spans="1:17" x14ac:dyDescent="0.25">
      <c r="A1248">
        <v>1247</v>
      </c>
      <c r="F1248">
        <v>195.73479800000001</v>
      </c>
      <c r="G1248" s="5">
        <v>3</v>
      </c>
      <c r="H1248">
        <v>196.38596999999999</v>
      </c>
      <c r="I1248" s="4">
        <v>4</v>
      </c>
      <c r="P1248">
        <v>2</v>
      </c>
      <c r="Q1248" t="str">
        <f t="shared" si="20"/>
        <v>34</v>
      </c>
    </row>
    <row r="1249" spans="1:17" x14ac:dyDescent="0.25">
      <c r="A1249">
        <v>1248</v>
      </c>
      <c r="F1249">
        <v>195.739543</v>
      </c>
      <c r="G1249" s="5">
        <v>3</v>
      </c>
      <c r="H1249">
        <v>196.381381</v>
      </c>
      <c r="I1249" s="4">
        <v>4</v>
      </c>
      <c r="P1249">
        <v>2</v>
      </c>
      <c r="Q1249" t="str">
        <f t="shared" si="20"/>
        <v>34</v>
      </c>
    </row>
    <row r="1250" spans="1:17" x14ac:dyDescent="0.25">
      <c r="A1250">
        <v>1249</v>
      </c>
      <c r="F1250">
        <v>195.719032</v>
      </c>
      <c r="G1250" s="5">
        <v>3</v>
      </c>
      <c r="H1250">
        <v>196.362449</v>
      </c>
      <c r="I1250" s="4">
        <v>4</v>
      </c>
      <c r="P1250">
        <v>2</v>
      </c>
      <c r="Q1250" t="str">
        <f t="shared" si="20"/>
        <v>34</v>
      </c>
    </row>
    <row r="1251" spans="1:17" x14ac:dyDescent="0.25">
      <c r="A1251">
        <v>1250</v>
      </c>
      <c r="F1251">
        <v>195.719032</v>
      </c>
      <c r="G1251" s="5">
        <v>3</v>
      </c>
      <c r="H1251">
        <v>196.360152</v>
      </c>
      <c r="I1251" s="4">
        <v>4</v>
      </c>
      <c r="P1251">
        <v>2</v>
      </c>
      <c r="Q1251" t="str">
        <f t="shared" si="20"/>
        <v>34</v>
      </c>
    </row>
    <row r="1252" spans="1:17" x14ac:dyDescent="0.25">
      <c r="A1252">
        <v>1251</v>
      </c>
      <c r="H1252">
        <v>196.340869</v>
      </c>
      <c r="I1252" s="4">
        <v>4</v>
      </c>
      <c r="P1252">
        <v>1</v>
      </c>
      <c r="Q1252" t="str">
        <f t="shared" si="20"/>
        <v>4</v>
      </c>
    </row>
    <row r="1253" spans="1:17" x14ac:dyDescent="0.25">
      <c r="A1253">
        <v>1252</v>
      </c>
      <c r="P1253">
        <v>0</v>
      </c>
      <c r="Q1253" t="str">
        <f t="shared" si="20"/>
        <v/>
      </c>
    </row>
    <row r="1254" spans="1:17" x14ac:dyDescent="0.25">
      <c r="A1254">
        <v>1253</v>
      </c>
      <c r="P1254">
        <v>0</v>
      </c>
      <c r="Q1254" t="str">
        <f t="shared" si="20"/>
        <v/>
      </c>
    </row>
    <row r="1255" spans="1:17" x14ac:dyDescent="0.25">
      <c r="A1255">
        <v>1254</v>
      </c>
      <c r="B1255">
        <v>218.26837399999999</v>
      </c>
      <c r="C1255" s="3">
        <v>1</v>
      </c>
      <c r="P1255">
        <v>1</v>
      </c>
      <c r="Q1255" t="str">
        <f t="shared" si="20"/>
        <v>1</v>
      </c>
    </row>
    <row r="1256" spans="1:17" x14ac:dyDescent="0.25">
      <c r="A1256">
        <v>1255</v>
      </c>
      <c r="B1256">
        <v>218.29474999999999</v>
      </c>
      <c r="C1256" s="3">
        <v>1</v>
      </c>
      <c r="P1256">
        <v>1</v>
      </c>
      <c r="Q1256" t="str">
        <f t="shared" si="20"/>
        <v>1</v>
      </c>
    </row>
    <row r="1257" spans="1:17" x14ac:dyDescent="0.25">
      <c r="A1257">
        <v>1256</v>
      </c>
      <c r="B1257">
        <v>218.281485</v>
      </c>
      <c r="C1257" s="3">
        <v>1</v>
      </c>
      <c r="D1257">
        <v>220.86640199999999</v>
      </c>
      <c r="E1257" s="2">
        <v>2</v>
      </c>
      <c r="P1257">
        <v>2</v>
      </c>
      <c r="Q1257" t="str">
        <f t="shared" si="20"/>
        <v>12</v>
      </c>
    </row>
    <row r="1258" spans="1:17" x14ac:dyDescent="0.25">
      <c r="A1258">
        <v>1257</v>
      </c>
      <c r="B1258">
        <v>218.30311699999999</v>
      </c>
      <c r="C1258" s="3">
        <v>1</v>
      </c>
      <c r="D1258">
        <v>220.869055</v>
      </c>
      <c r="E1258" s="2">
        <v>2</v>
      </c>
      <c r="P1258">
        <v>2</v>
      </c>
      <c r="Q1258" t="str">
        <f t="shared" si="20"/>
        <v>12</v>
      </c>
    </row>
    <row r="1259" spans="1:17" x14ac:dyDescent="0.25">
      <c r="A1259">
        <v>1258</v>
      </c>
      <c r="B1259">
        <v>218.25403800000001</v>
      </c>
      <c r="C1259" s="3">
        <v>1</v>
      </c>
      <c r="D1259">
        <v>220.89573799999999</v>
      </c>
      <c r="E1259" s="2">
        <v>2</v>
      </c>
      <c r="P1259">
        <v>2</v>
      </c>
      <c r="Q1259" t="str">
        <f t="shared" si="20"/>
        <v>12</v>
      </c>
    </row>
    <row r="1260" spans="1:17" x14ac:dyDescent="0.25">
      <c r="A1260">
        <v>1259</v>
      </c>
      <c r="B1260">
        <v>218.289342</v>
      </c>
      <c r="C1260" s="3">
        <v>1</v>
      </c>
      <c r="D1260">
        <v>220.87966599999999</v>
      </c>
      <c r="E1260" s="2">
        <v>2</v>
      </c>
      <c r="P1260">
        <v>2</v>
      </c>
      <c r="Q1260" t="str">
        <f t="shared" si="20"/>
        <v>12</v>
      </c>
    </row>
    <row r="1261" spans="1:17" x14ac:dyDescent="0.25">
      <c r="A1261">
        <v>1260</v>
      </c>
      <c r="B1261">
        <v>218.26837399999999</v>
      </c>
      <c r="C1261" s="3">
        <v>1</v>
      </c>
      <c r="D1261">
        <v>220.95149900000001</v>
      </c>
      <c r="E1261" s="2">
        <v>2</v>
      </c>
      <c r="P1261">
        <v>2</v>
      </c>
      <c r="Q1261" t="str">
        <f t="shared" si="20"/>
        <v>12</v>
      </c>
    </row>
    <row r="1262" spans="1:17" x14ac:dyDescent="0.25">
      <c r="A1262">
        <v>1261</v>
      </c>
      <c r="D1262">
        <v>220.82191499999999</v>
      </c>
      <c r="E1262" s="2">
        <v>2</v>
      </c>
      <c r="P1262">
        <v>1</v>
      </c>
      <c r="Q1262" t="str">
        <f t="shared" si="20"/>
        <v>2</v>
      </c>
    </row>
    <row r="1263" spans="1:17" x14ac:dyDescent="0.25">
      <c r="A1263">
        <v>1262</v>
      </c>
      <c r="D1263">
        <v>220.86640199999999</v>
      </c>
      <c r="E1263" s="2">
        <v>2</v>
      </c>
      <c r="P1263">
        <v>1</v>
      </c>
      <c r="Q1263" t="str">
        <f t="shared" si="20"/>
        <v>2</v>
      </c>
    </row>
    <row r="1264" spans="1:17" x14ac:dyDescent="0.25">
      <c r="A1264">
        <v>1263</v>
      </c>
      <c r="P1264">
        <v>0</v>
      </c>
      <c r="Q1264" t="str">
        <f t="shared" si="20"/>
        <v/>
      </c>
    </row>
    <row r="1265" spans="1:17" x14ac:dyDescent="0.25">
      <c r="A1265">
        <v>1264</v>
      </c>
      <c r="P1265">
        <v>0</v>
      </c>
      <c r="Q1265" t="str">
        <f t="shared" si="20"/>
        <v/>
      </c>
    </row>
    <row r="1266" spans="1:17" x14ac:dyDescent="0.25">
      <c r="A1266">
        <v>1265</v>
      </c>
      <c r="F1266">
        <v>224.68426399999998</v>
      </c>
      <c r="G1266" s="5">
        <v>3</v>
      </c>
      <c r="H1266">
        <v>224.99067700000001</v>
      </c>
      <c r="I1266" s="4">
        <v>4</v>
      </c>
      <c r="P1266">
        <v>2</v>
      </c>
      <c r="Q1266" t="str">
        <f t="shared" si="20"/>
        <v>34</v>
      </c>
    </row>
    <row r="1267" spans="1:17" x14ac:dyDescent="0.25">
      <c r="A1267">
        <v>1266</v>
      </c>
      <c r="F1267">
        <v>224.68972299999999</v>
      </c>
      <c r="G1267" s="5">
        <v>3</v>
      </c>
      <c r="H1267">
        <v>224.924915</v>
      </c>
      <c r="I1267" s="4">
        <v>4</v>
      </c>
      <c r="P1267">
        <v>2</v>
      </c>
      <c r="Q1267" t="str">
        <f t="shared" si="20"/>
        <v>34</v>
      </c>
    </row>
    <row r="1268" spans="1:17" x14ac:dyDescent="0.25">
      <c r="A1268">
        <v>1267</v>
      </c>
      <c r="F1268">
        <v>224.69461999999999</v>
      </c>
      <c r="G1268" s="5">
        <v>3</v>
      </c>
      <c r="H1268">
        <v>224.93389400000001</v>
      </c>
      <c r="I1268" s="4">
        <v>4</v>
      </c>
      <c r="P1268">
        <v>2</v>
      </c>
      <c r="Q1268" t="str">
        <f t="shared" si="20"/>
        <v>34</v>
      </c>
    </row>
    <row r="1269" spans="1:17" x14ac:dyDescent="0.25">
      <c r="A1269">
        <v>1268</v>
      </c>
      <c r="F1269">
        <v>224.724211</v>
      </c>
      <c r="G1269" s="5">
        <v>3</v>
      </c>
      <c r="H1269">
        <v>224.92945499999999</v>
      </c>
      <c r="I1269" s="4">
        <v>4</v>
      </c>
      <c r="P1269">
        <v>2</v>
      </c>
      <c r="Q1269" t="str">
        <f t="shared" si="20"/>
        <v>34</v>
      </c>
    </row>
    <row r="1270" spans="1:17" x14ac:dyDescent="0.25">
      <c r="A1270">
        <v>1269</v>
      </c>
      <c r="F1270">
        <v>224.690437</v>
      </c>
      <c r="G1270" s="5">
        <v>3</v>
      </c>
      <c r="H1270">
        <v>224.94981100000001</v>
      </c>
      <c r="I1270" s="4">
        <v>4</v>
      </c>
      <c r="P1270">
        <v>2</v>
      </c>
      <c r="Q1270" t="str">
        <f t="shared" si="20"/>
        <v>34</v>
      </c>
    </row>
    <row r="1271" spans="1:17" x14ac:dyDescent="0.25">
      <c r="A1271">
        <v>1270</v>
      </c>
      <c r="F1271">
        <v>224.68426399999998</v>
      </c>
      <c r="G1271" s="5">
        <v>3</v>
      </c>
      <c r="H1271">
        <v>224.92532199999999</v>
      </c>
      <c r="I1271" s="4">
        <v>4</v>
      </c>
      <c r="P1271">
        <v>2</v>
      </c>
      <c r="Q1271" t="str">
        <f t="shared" si="20"/>
        <v>34</v>
      </c>
    </row>
    <row r="1272" spans="1:17" x14ac:dyDescent="0.25">
      <c r="A1272">
        <v>1271</v>
      </c>
      <c r="F1272">
        <v>224.68426399999998</v>
      </c>
      <c r="G1272" s="5">
        <v>3</v>
      </c>
      <c r="H1272">
        <v>224.96659600000001</v>
      </c>
      <c r="I1272" s="4">
        <v>4</v>
      </c>
      <c r="P1272">
        <v>2</v>
      </c>
      <c r="Q1272" t="str">
        <f t="shared" si="20"/>
        <v>34</v>
      </c>
    </row>
    <row r="1273" spans="1:17" x14ac:dyDescent="0.25">
      <c r="A1273">
        <v>1272</v>
      </c>
      <c r="F1273">
        <v>224.68426399999998</v>
      </c>
      <c r="G1273" s="5">
        <v>3</v>
      </c>
      <c r="H1273">
        <v>224.99067700000001</v>
      </c>
      <c r="I1273" s="4">
        <v>4</v>
      </c>
      <c r="P1273">
        <v>2</v>
      </c>
      <c r="Q1273" t="str">
        <f t="shared" si="20"/>
        <v>34</v>
      </c>
    </row>
    <row r="1274" spans="1:17" x14ac:dyDescent="0.25">
      <c r="A1274">
        <v>1273</v>
      </c>
      <c r="P1274">
        <v>0</v>
      </c>
      <c r="Q1274" t="str">
        <f t="shared" si="20"/>
        <v/>
      </c>
    </row>
    <row r="1275" spans="1:17" x14ac:dyDescent="0.25">
      <c r="A1275">
        <v>1274</v>
      </c>
      <c r="P1275">
        <v>0</v>
      </c>
      <c r="Q1275" t="str">
        <f t="shared" si="20"/>
        <v/>
      </c>
    </row>
    <row r="1276" spans="1:17" x14ac:dyDescent="0.25">
      <c r="A1276">
        <v>1275</v>
      </c>
      <c r="P1276">
        <v>0</v>
      </c>
      <c r="Q1276" t="str">
        <f t="shared" si="20"/>
        <v/>
      </c>
    </row>
    <row r="1277" spans="1:17" x14ac:dyDescent="0.25">
      <c r="A1277">
        <v>1276</v>
      </c>
      <c r="B1277">
        <v>248.431905</v>
      </c>
      <c r="C1277" s="3">
        <v>1</v>
      </c>
      <c r="P1277">
        <v>1</v>
      </c>
      <c r="Q1277" t="str">
        <f t="shared" si="20"/>
        <v>1</v>
      </c>
    </row>
    <row r="1278" spans="1:17" x14ac:dyDescent="0.25">
      <c r="A1278">
        <v>1277</v>
      </c>
      <c r="B1278">
        <v>248.408334</v>
      </c>
      <c r="C1278" s="3">
        <v>1</v>
      </c>
      <c r="P1278">
        <v>1</v>
      </c>
      <c r="Q1278" t="str">
        <f t="shared" si="20"/>
        <v>1</v>
      </c>
    </row>
    <row r="1279" spans="1:17" x14ac:dyDescent="0.25">
      <c r="A1279">
        <v>1278</v>
      </c>
      <c r="B1279">
        <v>248.41981200000001</v>
      </c>
      <c r="C1279" s="3">
        <v>1</v>
      </c>
      <c r="D1279">
        <v>251.34966</v>
      </c>
      <c r="E1279" s="2">
        <v>2</v>
      </c>
      <c r="P1279">
        <v>2</v>
      </c>
      <c r="Q1279" t="str">
        <f t="shared" si="20"/>
        <v>12</v>
      </c>
    </row>
    <row r="1280" spans="1:17" x14ac:dyDescent="0.25">
      <c r="A1280">
        <v>1279</v>
      </c>
      <c r="B1280">
        <v>248.44067799999999</v>
      </c>
      <c r="C1280" s="3">
        <v>1</v>
      </c>
      <c r="D1280">
        <v>251.368077</v>
      </c>
      <c r="E1280" s="2">
        <v>2</v>
      </c>
      <c r="P1280">
        <v>2</v>
      </c>
      <c r="Q1280" t="str">
        <f t="shared" si="20"/>
        <v>12</v>
      </c>
    </row>
    <row r="1281" spans="1:17" x14ac:dyDescent="0.25">
      <c r="A1281">
        <v>1280</v>
      </c>
      <c r="B1281">
        <v>248.44613699999999</v>
      </c>
      <c r="C1281" s="3">
        <v>1</v>
      </c>
      <c r="D1281">
        <v>251.39593200000002</v>
      </c>
      <c r="E1281" s="2">
        <v>2</v>
      </c>
      <c r="P1281">
        <v>2</v>
      </c>
      <c r="Q1281" t="str">
        <f t="shared" si="20"/>
        <v>12</v>
      </c>
    </row>
    <row r="1282" spans="1:17" x14ac:dyDescent="0.25">
      <c r="A1282">
        <v>1281</v>
      </c>
      <c r="B1282">
        <v>248.45557500000001</v>
      </c>
      <c r="C1282" s="3">
        <v>1</v>
      </c>
      <c r="D1282">
        <v>251.39874</v>
      </c>
      <c r="E1282" s="2">
        <v>2</v>
      </c>
      <c r="P1282">
        <v>2</v>
      </c>
      <c r="Q1282" t="str">
        <f t="shared" ref="Q1282:Q1345" si="21">CONCATENATE(C1282,E1282,G1282,I1282)</f>
        <v>12</v>
      </c>
    </row>
    <row r="1283" spans="1:17" x14ac:dyDescent="0.25">
      <c r="A1283">
        <v>1282</v>
      </c>
      <c r="B1283">
        <v>248.46343300000001</v>
      </c>
      <c r="C1283" s="3">
        <v>1</v>
      </c>
      <c r="D1283">
        <v>251.39169799999999</v>
      </c>
      <c r="E1283" s="2">
        <v>2</v>
      </c>
      <c r="P1283">
        <v>2</v>
      </c>
      <c r="Q1283" t="str">
        <f t="shared" si="21"/>
        <v>12</v>
      </c>
    </row>
    <row r="1284" spans="1:17" x14ac:dyDescent="0.25">
      <c r="A1284">
        <v>1283</v>
      </c>
      <c r="B1284">
        <v>248.431905</v>
      </c>
      <c r="C1284" s="3">
        <v>1</v>
      </c>
      <c r="D1284">
        <v>251.392922</v>
      </c>
      <c r="E1284" s="2">
        <v>2</v>
      </c>
      <c r="P1284">
        <v>2</v>
      </c>
      <c r="Q1284" t="str">
        <f t="shared" si="21"/>
        <v>12</v>
      </c>
    </row>
    <row r="1285" spans="1:17" x14ac:dyDescent="0.25">
      <c r="A1285">
        <v>1284</v>
      </c>
      <c r="D1285">
        <v>251.43756200000001</v>
      </c>
      <c r="E1285" s="2">
        <v>2</v>
      </c>
      <c r="P1285">
        <v>1</v>
      </c>
      <c r="Q1285" t="str">
        <f t="shared" si="21"/>
        <v>2</v>
      </c>
    </row>
    <row r="1286" spans="1:17" x14ac:dyDescent="0.25">
      <c r="A1286">
        <v>1285</v>
      </c>
      <c r="D1286">
        <v>251.34966</v>
      </c>
      <c r="E1286" s="2">
        <v>2</v>
      </c>
      <c r="P1286">
        <v>1</v>
      </c>
      <c r="Q1286" t="str">
        <f t="shared" si="21"/>
        <v>2</v>
      </c>
    </row>
    <row r="1287" spans="1:17" x14ac:dyDescent="0.25">
      <c r="A1287">
        <v>1286</v>
      </c>
      <c r="D1287">
        <v>251.34966</v>
      </c>
      <c r="E1287" s="2">
        <v>2</v>
      </c>
      <c r="P1287">
        <v>1</v>
      </c>
      <c r="Q1287" t="str">
        <f t="shared" si="21"/>
        <v>2</v>
      </c>
    </row>
    <row r="1288" spans="1:17" x14ac:dyDescent="0.25">
      <c r="A1288">
        <v>1287</v>
      </c>
      <c r="P1288">
        <v>0</v>
      </c>
      <c r="Q1288" t="str">
        <f t="shared" si="21"/>
        <v/>
      </c>
    </row>
    <row r="1289" spans="1:17" x14ac:dyDescent="0.25">
      <c r="A1289">
        <v>1288</v>
      </c>
      <c r="J1289">
        <v>235.950616</v>
      </c>
      <c r="K1289" t="s">
        <v>22</v>
      </c>
      <c r="Q1289" t="str">
        <f t="shared" si="21"/>
        <v/>
      </c>
    </row>
    <row r="1290" spans="1:17" x14ac:dyDescent="0.25">
      <c r="A1290">
        <v>1289</v>
      </c>
      <c r="Q1290" t="str">
        <f t="shared" si="21"/>
        <v/>
      </c>
    </row>
    <row r="1291" spans="1:17" x14ac:dyDescent="0.25">
      <c r="A1291">
        <v>1290</v>
      </c>
      <c r="J1291">
        <v>235.75858399999998</v>
      </c>
      <c r="K1291" t="s">
        <v>22</v>
      </c>
      <c r="Q1291" t="str">
        <f t="shared" si="21"/>
        <v/>
      </c>
    </row>
    <row r="1292" spans="1:17" x14ac:dyDescent="0.25">
      <c r="A1292">
        <v>1291</v>
      </c>
      <c r="B1292">
        <v>248.061768</v>
      </c>
      <c r="C1292" s="3">
        <v>1</v>
      </c>
      <c r="P1292">
        <v>1</v>
      </c>
      <c r="Q1292" t="str">
        <f t="shared" si="21"/>
        <v>1</v>
      </c>
    </row>
    <row r="1293" spans="1:17" x14ac:dyDescent="0.25">
      <c r="A1293">
        <v>1292</v>
      </c>
      <c r="B1293">
        <v>248.052739</v>
      </c>
      <c r="C1293" s="3">
        <v>1</v>
      </c>
      <c r="P1293">
        <v>1</v>
      </c>
      <c r="Q1293" t="str">
        <f t="shared" si="21"/>
        <v>1</v>
      </c>
    </row>
    <row r="1294" spans="1:17" x14ac:dyDescent="0.25">
      <c r="A1294">
        <v>1293</v>
      </c>
      <c r="B1294">
        <v>248.07370800000001</v>
      </c>
      <c r="C1294" s="3">
        <v>1</v>
      </c>
      <c r="P1294">
        <v>1</v>
      </c>
      <c r="Q1294" t="str">
        <f t="shared" si="21"/>
        <v>1</v>
      </c>
    </row>
    <row r="1295" spans="1:17" x14ac:dyDescent="0.25">
      <c r="A1295">
        <v>1294</v>
      </c>
      <c r="B1295">
        <v>248.060292</v>
      </c>
      <c r="C1295" s="3">
        <v>1</v>
      </c>
      <c r="P1295">
        <v>1</v>
      </c>
      <c r="Q1295" t="str">
        <f t="shared" si="21"/>
        <v>1</v>
      </c>
    </row>
    <row r="1296" spans="1:17" x14ac:dyDescent="0.25">
      <c r="A1296">
        <v>1295</v>
      </c>
      <c r="B1296">
        <v>248.07875899999999</v>
      </c>
      <c r="C1296" s="3">
        <v>1</v>
      </c>
      <c r="H1296">
        <v>256.30286899999999</v>
      </c>
      <c r="I1296" s="4">
        <v>4</v>
      </c>
      <c r="P1296">
        <v>2</v>
      </c>
      <c r="Q1296" t="str">
        <f t="shared" si="21"/>
        <v>14</v>
      </c>
    </row>
    <row r="1297" spans="1:17" x14ac:dyDescent="0.25">
      <c r="A1297">
        <v>1296</v>
      </c>
      <c r="B1297">
        <v>248.07054600000001</v>
      </c>
      <c r="C1297" s="3">
        <v>1</v>
      </c>
      <c r="H1297">
        <v>256.37485600000002</v>
      </c>
      <c r="I1297" s="4">
        <v>4</v>
      </c>
      <c r="P1297">
        <v>2</v>
      </c>
      <c r="Q1297" t="str">
        <f t="shared" si="21"/>
        <v>14</v>
      </c>
    </row>
    <row r="1298" spans="1:17" x14ac:dyDescent="0.25">
      <c r="A1298">
        <v>1297</v>
      </c>
      <c r="B1298">
        <v>248.06707499999999</v>
      </c>
      <c r="C1298" s="3">
        <v>1</v>
      </c>
      <c r="H1298">
        <v>256.33756299999999</v>
      </c>
      <c r="I1298" s="4">
        <v>4</v>
      </c>
      <c r="P1298">
        <v>2</v>
      </c>
      <c r="Q1298" t="str">
        <f t="shared" si="21"/>
        <v>14</v>
      </c>
    </row>
    <row r="1299" spans="1:17" x14ac:dyDescent="0.25">
      <c r="A1299">
        <v>1298</v>
      </c>
      <c r="B1299">
        <v>248.07972799999999</v>
      </c>
      <c r="C1299" s="3">
        <v>1</v>
      </c>
      <c r="H1299">
        <v>256.33414499999998</v>
      </c>
      <c r="I1299" s="4">
        <v>4</v>
      </c>
      <c r="P1299">
        <v>2</v>
      </c>
      <c r="Q1299" t="str">
        <f t="shared" si="21"/>
        <v>14</v>
      </c>
    </row>
    <row r="1300" spans="1:17" x14ac:dyDescent="0.25">
      <c r="A1300">
        <v>1299</v>
      </c>
      <c r="B1300">
        <v>248.061768</v>
      </c>
      <c r="C1300" s="3">
        <v>1</v>
      </c>
      <c r="H1300">
        <v>256.369191</v>
      </c>
      <c r="I1300" s="4">
        <v>4</v>
      </c>
      <c r="P1300">
        <v>2</v>
      </c>
      <c r="Q1300" t="str">
        <f t="shared" si="21"/>
        <v>14</v>
      </c>
    </row>
    <row r="1301" spans="1:17" x14ac:dyDescent="0.25">
      <c r="A1301">
        <v>1300</v>
      </c>
      <c r="B1301">
        <v>248.061768</v>
      </c>
      <c r="C1301" s="3">
        <v>1</v>
      </c>
      <c r="H1301">
        <v>256.38817299999999</v>
      </c>
      <c r="I1301" s="4">
        <v>4</v>
      </c>
      <c r="P1301">
        <v>2</v>
      </c>
      <c r="Q1301" t="str">
        <f t="shared" si="21"/>
        <v>14</v>
      </c>
    </row>
    <row r="1302" spans="1:17" x14ac:dyDescent="0.25">
      <c r="A1302">
        <v>1301</v>
      </c>
      <c r="H1302">
        <v>256.36929400000002</v>
      </c>
      <c r="I1302" s="4">
        <v>4</v>
      </c>
      <c r="P1302">
        <v>1</v>
      </c>
      <c r="Q1302" t="str">
        <f t="shared" si="21"/>
        <v>4</v>
      </c>
    </row>
    <row r="1303" spans="1:17" x14ac:dyDescent="0.25">
      <c r="A1303">
        <v>1302</v>
      </c>
      <c r="F1303">
        <v>248.138757</v>
      </c>
      <c r="G1303" s="5">
        <v>3</v>
      </c>
      <c r="H1303">
        <v>256.372613</v>
      </c>
      <c r="I1303" s="4">
        <v>4</v>
      </c>
      <c r="P1303">
        <v>2</v>
      </c>
      <c r="Q1303" t="str">
        <f t="shared" si="21"/>
        <v>34</v>
      </c>
    </row>
    <row r="1304" spans="1:17" x14ac:dyDescent="0.25">
      <c r="A1304">
        <v>1303</v>
      </c>
      <c r="F1304">
        <v>248.15115399999999</v>
      </c>
      <c r="G1304" s="5">
        <v>3</v>
      </c>
      <c r="H1304">
        <v>256.37439799999999</v>
      </c>
      <c r="I1304" s="4">
        <v>4</v>
      </c>
      <c r="P1304">
        <v>2</v>
      </c>
      <c r="Q1304" t="str">
        <f t="shared" si="21"/>
        <v>34</v>
      </c>
    </row>
    <row r="1305" spans="1:17" x14ac:dyDescent="0.25">
      <c r="A1305">
        <v>1304</v>
      </c>
      <c r="F1305">
        <v>248.107789</v>
      </c>
      <c r="G1305" s="5">
        <v>3</v>
      </c>
      <c r="P1305">
        <v>1</v>
      </c>
      <c r="Q1305" t="str">
        <f t="shared" si="21"/>
        <v>3</v>
      </c>
    </row>
    <row r="1306" spans="1:17" x14ac:dyDescent="0.25">
      <c r="A1306">
        <v>1305</v>
      </c>
      <c r="F1306">
        <v>248.09391099999999</v>
      </c>
      <c r="G1306" s="5">
        <v>3</v>
      </c>
      <c r="P1306">
        <v>1</v>
      </c>
      <c r="Q1306" t="str">
        <f t="shared" si="21"/>
        <v>3</v>
      </c>
    </row>
    <row r="1307" spans="1:17" x14ac:dyDescent="0.25">
      <c r="A1307">
        <v>1306</v>
      </c>
      <c r="F1307">
        <v>248.09472700000001</v>
      </c>
      <c r="G1307" s="5">
        <v>3</v>
      </c>
      <c r="P1307">
        <v>1</v>
      </c>
      <c r="Q1307" t="str">
        <f t="shared" si="21"/>
        <v>3</v>
      </c>
    </row>
    <row r="1308" spans="1:17" x14ac:dyDescent="0.25">
      <c r="A1308">
        <v>1307</v>
      </c>
      <c r="F1308">
        <v>248.12701900000002</v>
      </c>
      <c r="G1308" s="5">
        <v>3</v>
      </c>
      <c r="P1308">
        <v>1</v>
      </c>
      <c r="Q1308" t="str">
        <f t="shared" si="21"/>
        <v>3</v>
      </c>
    </row>
    <row r="1309" spans="1:17" x14ac:dyDescent="0.25">
      <c r="A1309">
        <v>1308</v>
      </c>
      <c r="D1309">
        <v>229.63819000000001</v>
      </c>
      <c r="E1309" s="2">
        <v>2</v>
      </c>
      <c r="F1309">
        <v>248.138757</v>
      </c>
      <c r="G1309" s="5">
        <v>3</v>
      </c>
      <c r="P1309">
        <v>2</v>
      </c>
      <c r="Q1309" t="str">
        <f t="shared" si="21"/>
        <v>23</v>
      </c>
    </row>
    <row r="1310" spans="1:17" x14ac:dyDescent="0.25">
      <c r="A1310">
        <v>1309</v>
      </c>
      <c r="D1310">
        <v>229.618649</v>
      </c>
      <c r="E1310" s="2">
        <v>2</v>
      </c>
      <c r="F1310">
        <v>248.138757</v>
      </c>
      <c r="G1310" s="5">
        <v>3</v>
      </c>
      <c r="P1310">
        <v>2</v>
      </c>
      <c r="Q1310" t="str">
        <f t="shared" si="21"/>
        <v>23</v>
      </c>
    </row>
    <row r="1311" spans="1:17" x14ac:dyDescent="0.25">
      <c r="A1311">
        <v>1310</v>
      </c>
      <c r="D1311">
        <v>229.60742500000001</v>
      </c>
      <c r="E1311" s="2">
        <v>2</v>
      </c>
      <c r="P1311">
        <v>1</v>
      </c>
      <c r="Q1311" t="str">
        <f t="shared" si="21"/>
        <v>2</v>
      </c>
    </row>
    <row r="1312" spans="1:17" x14ac:dyDescent="0.25">
      <c r="A1312">
        <v>1311</v>
      </c>
      <c r="D1312">
        <v>229.60783499999999</v>
      </c>
      <c r="E1312" s="2">
        <v>2</v>
      </c>
      <c r="P1312">
        <v>1</v>
      </c>
      <c r="Q1312" t="str">
        <f t="shared" si="21"/>
        <v>2</v>
      </c>
    </row>
    <row r="1313" spans="1:17" x14ac:dyDescent="0.25">
      <c r="A1313">
        <v>1312</v>
      </c>
      <c r="D1313">
        <v>229.58033599999999</v>
      </c>
      <c r="E1313" s="2">
        <v>2</v>
      </c>
      <c r="P1313">
        <v>1</v>
      </c>
      <c r="Q1313" t="str">
        <f t="shared" si="21"/>
        <v>2</v>
      </c>
    </row>
    <row r="1314" spans="1:17" x14ac:dyDescent="0.25">
      <c r="A1314">
        <v>1313</v>
      </c>
      <c r="D1314">
        <v>229.57237699999999</v>
      </c>
      <c r="E1314" s="2">
        <v>2</v>
      </c>
      <c r="P1314">
        <v>1</v>
      </c>
      <c r="Q1314" t="str">
        <f t="shared" si="21"/>
        <v>2</v>
      </c>
    </row>
    <row r="1315" spans="1:17" x14ac:dyDescent="0.25">
      <c r="A1315">
        <v>1314</v>
      </c>
      <c r="B1315">
        <v>224.12470099999999</v>
      </c>
      <c r="C1315" s="3">
        <v>1</v>
      </c>
      <c r="D1315">
        <v>229.57696799999999</v>
      </c>
      <c r="E1315" s="2">
        <v>2</v>
      </c>
      <c r="P1315">
        <v>2</v>
      </c>
      <c r="Q1315" t="str">
        <f t="shared" si="21"/>
        <v>12</v>
      </c>
    </row>
    <row r="1316" spans="1:17" x14ac:dyDescent="0.25">
      <c r="A1316">
        <v>1315</v>
      </c>
      <c r="B1316">
        <v>224.07521399999999</v>
      </c>
      <c r="C1316" s="3">
        <v>1</v>
      </c>
      <c r="D1316">
        <v>229.580949</v>
      </c>
      <c r="E1316" s="2">
        <v>2</v>
      </c>
      <c r="P1316">
        <v>2</v>
      </c>
      <c r="Q1316" t="str">
        <f t="shared" si="21"/>
        <v>12</v>
      </c>
    </row>
    <row r="1317" spans="1:17" x14ac:dyDescent="0.25">
      <c r="A1317">
        <v>1316</v>
      </c>
      <c r="B1317">
        <v>224.14760799999999</v>
      </c>
      <c r="C1317" s="3">
        <v>1</v>
      </c>
      <c r="D1317">
        <v>229.63819000000001</v>
      </c>
      <c r="E1317" s="2">
        <v>2</v>
      </c>
      <c r="P1317">
        <v>2</v>
      </c>
      <c r="Q1317" t="str">
        <f t="shared" si="21"/>
        <v>12</v>
      </c>
    </row>
    <row r="1318" spans="1:17" x14ac:dyDescent="0.25">
      <c r="A1318">
        <v>1317</v>
      </c>
      <c r="B1318">
        <v>224.11954800000001</v>
      </c>
      <c r="C1318" s="3">
        <v>1</v>
      </c>
      <c r="P1318">
        <v>1</v>
      </c>
      <c r="Q1318" t="str">
        <f t="shared" si="21"/>
        <v>1</v>
      </c>
    </row>
    <row r="1319" spans="1:17" x14ac:dyDescent="0.25">
      <c r="A1319">
        <v>1318</v>
      </c>
      <c r="B1319">
        <v>224.12209899999999</v>
      </c>
      <c r="C1319" s="3">
        <v>1</v>
      </c>
      <c r="P1319">
        <v>1</v>
      </c>
      <c r="Q1319" t="str">
        <f t="shared" si="21"/>
        <v>1</v>
      </c>
    </row>
    <row r="1320" spans="1:17" x14ac:dyDescent="0.25">
      <c r="A1320">
        <v>1319</v>
      </c>
      <c r="B1320">
        <v>224.12470099999999</v>
      </c>
      <c r="C1320" s="3">
        <v>1</v>
      </c>
      <c r="H1320">
        <v>225.623705</v>
      </c>
      <c r="I1320" s="4">
        <v>4</v>
      </c>
      <c r="P1320">
        <v>2</v>
      </c>
      <c r="Q1320" t="str">
        <f t="shared" si="21"/>
        <v>14</v>
      </c>
    </row>
    <row r="1321" spans="1:17" x14ac:dyDescent="0.25">
      <c r="A1321">
        <v>1320</v>
      </c>
      <c r="B1321">
        <v>224.12470099999999</v>
      </c>
      <c r="C1321" s="3">
        <v>1</v>
      </c>
      <c r="F1321">
        <v>224.238113</v>
      </c>
      <c r="G1321" s="5">
        <v>3</v>
      </c>
      <c r="H1321">
        <v>225.512843</v>
      </c>
      <c r="I1321" s="4">
        <v>4</v>
      </c>
      <c r="P1321">
        <v>3</v>
      </c>
      <c r="Q1321" t="str">
        <f t="shared" si="21"/>
        <v>134</v>
      </c>
    </row>
    <row r="1322" spans="1:17" x14ac:dyDescent="0.25">
      <c r="A1322">
        <v>1321</v>
      </c>
      <c r="F1322">
        <v>224.231583</v>
      </c>
      <c r="G1322" s="5">
        <v>3</v>
      </c>
      <c r="H1322">
        <v>225.57054399999998</v>
      </c>
      <c r="I1322" s="4">
        <v>4</v>
      </c>
      <c r="P1322">
        <v>2</v>
      </c>
      <c r="Q1322" t="str">
        <f t="shared" si="21"/>
        <v>34</v>
      </c>
    </row>
    <row r="1323" spans="1:17" x14ac:dyDescent="0.25">
      <c r="A1323">
        <v>1322</v>
      </c>
      <c r="F1323">
        <v>224.11510999999999</v>
      </c>
      <c r="G1323" s="5">
        <v>3</v>
      </c>
      <c r="H1323">
        <v>225.57722799999999</v>
      </c>
      <c r="I1323" s="4">
        <v>4</v>
      </c>
      <c r="P1323">
        <v>2</v>
      </c>
      <c r="Q1323" t="str">
        <f t="shared" si="21"/>
        <v>34</v>
      </c>
    </row>
    <row r="1324" spans="1:17" x14ac:dyDescent="0.25">
      <c r="A1324">
        <v>1323</v>
      </c>
      <c r="F1324">
        <v>224.08577500000001</v>
      </c>
      <c r="G1324" s="5">
        <v>3</v>
      </c>
      <c r="H1324">
        <v>225.58120600000001</v>
      </c>
      <c r="I1324" s="4">
        <v>4</v>
      </c>
      <c r="P1324">
        <v>2</v>
      </c>
      <c r="Q1324" t="str">
        <f t="shared" si="21"/>
        <v>34</v>
      </c>
    </row>
    <row r="1325" spans="1:17" x14ac:dyDescent="0.25">
      <c r="A1325">
        <v>1324</v>
      </c>
      <c r="F1325">
        <v>224.16480100000001</v>
      </c>
      <c r="G1325" s="5">
        <v>3</v>
      </c>
      <c r="H1325">
        <v>225.62528599999999</v>
      </c>
      <c r="I1325" s="4">
        <v>4</v>
      </c>
      <c r="P1325">
        <v>2</v>
      </c>
      <c r="Q1325" t="str">
        <f t="shared" si="21"/>
        <v>34</v>
      </c>
    </row>
    <row r="1326" spans="1:17" x14ac:dyDescent="0.25">
      <c r="A1326">
        <v>1325</v>
      </c>
      <c r="F1326">
        <v>224.15597500000001</v>
      </c>
      <c r="G1326" s="5">
        <v>3</v>
      </c>
      <c r="H1326">
        <v>225.59890999999999</v>
      </c>
      <c r="I1326" s="4">
        <v>4</v>
      </c>
      <c r="P1326">
        <v>2</v>
      </c>
      <c r="Q1326" t="str">
        <f t="shared" si="21"/>
        <v>34</v>
      </c>
    </row>
    <row r="1327" spans="1:17" x14ac:dyDescent="0.25">
      <c r="A1327">
        <v>1326</v>
      </c>
      <c r="F1327">
        <v>224.238113</v>
      </c>
      <c r="G1327" s="5">
        <v>3</v>
      </c>
      <c r="H1327">
        <v>225.623705</v>
      </c>
      <c r="I1327" s="4">
        <v>4</v>
      </c>
      <c r="P1327">
        <v>2</v>
      </c>
      <c r="Q1327" t="str">
        <f t="shared" si="21"/>
        <v>34</v>
      </c>
    </row>
    <row r="1328" spans="1:17" x14ac:dyDescent="0.25">
      <c r="A1328">
        <v>1327</v>
      </c>
      <c r="P1328">
        <v>0</v>
      </c>
      <c r="Q1328" t="str">
        <f t="shared" si="21"/>
        <v/>
      </c>
    </row>
    <row r="1329" spans="1:17" x14ac:dyDescent="0.25">
      <c r="A1329">
        <v>1328</v>
      </c>
      <c r="P1329">
        <v>0</v>
      </c>
      <c r="Q1329" t="str">
        <f t="shared" si="21"/>
        <v/>
      </c>
    </row>
    <row r="1330" spans="1:17" x14ac:dyDescent="0.25">
      <c r="A1330">
        <v>1329</v>
      </c>
      <c r="P1330">
        <v>0</v>
      </c>
      <c r="Q1330" t="str">
        <f t="shared" si="21"/>
        <v/>
      </c>
    </row>
    <row r="1331" spans="1:17" x14ac:dyDescent="0.25">
      <c r="A1331">
        <v>1330</v>
      </c>
      <c r="P1331">
        <v>0</v>
      </c>
      <c r="Q1331" t="str">
        <f t="shared" si="21"/>
        <v/>
      </c>
    </row>
    <row r="1332" spans="1:17" x14ac:dyDescent="0.25">
      <c r="A1332">
        <v>1331</v>
      </c>
      <c r="P1332">
        <v>0</v>
      </c>
      <c r="Q1332" t="str">
        <f t="shared" si="21"/>
        <v/>
      </c>
    </row>
    <row r="1333" spans="1:17" x14ac:dyDescent="0.25">
      <c r="A1333">
        <v>1332</v>
      </c>
      <c r="P1333">
        <v>0</v>
      </c>
      <c r="Q1333" t="str">
        <f t="shared" si="21"/>
        <v/>
      </c>
    </row>
    <row r="1334" spans="1:17" x14ac:dyDescent="0.25">
      <c r="A1334">
        <v>1333</v>
      </c>
      <c r="P1334">
        <v>0</v>
      </c>
      <c r="Q1334" t="str">
        <f t="shared" si="21"/>
        <v/>
      </c>
    </row>
    <row r="1335" spans="1:17" x14ac:dyDescent="0.25">
      <c r="A1335">
        <v>1334</v>
      </c>
      <c r="P1335">
        <v>0</v>
      </c>
      <c r="Q1335" t="str">
        <f t="shared" si="21"/>
        <v/>
      </c>
    </row>
    <row r="1336" spans="1:17" x14ac:dyDescent="0.25">
      <c r="A1336">
        <v>1335</v>
      </c>
      <c r="P1336">
        <v>0</v>
      </c>
      <c r="Q1336" t="str">
        <f t="shared" si="21"/>
        <v/>
      </c>
    </row>
    <row r="1337" spans="1:17" x14ac:dyDescent="0.25">
      <c r="A1337">
        <v>1336</v>
      </c>
      <c r="B1337">
        <v>195.94943899999998</v>
      </c>
      <c r="C1337" s="3">
        <v>1</v>
      </c>
      <c r="D1337">
        <v>195.645206</v>
      </c>
      <c r="E1337" s="2">
        <v>2</v>
      </c>
      <c r="P1337">
        <v>2</v>
      </c>
      <c r="Q1337" t="str">
        <f t="shared" si="21"/>
        <v>12</v>
      </c>
    </row>
    <row r="1338" spans="1:17" x14ac:dyDescent="0.25">
      <c r="A1338">
        <v>1337</v>
      </c>
      <c r="B1338">
        <v>195.94943899999998</v>
      </c>
      <c r="C1338" s="3">
        <v>1</v>
      </c>
      <c r="D1338">
        <v>195.645206</v>
      </c>
      <c r="E1338" s="2">
        <v>2</v>
      </c>
      <c r="P1338">
        <v>2</v>
      </c>
      <c r="Q1338" t="str">
        <f t="shared" si="21"/>
        <v>12</v>
      </c>
    </row>
    <row r="1339" spans="1:17" x14ac:dyDescent="0.25">
      <c r="A1339">
        <v>1338</v>
      </c>
      <c r="B1339">
        <v>195.94943899999998</v>
      </c>
      <c r="C1339" s="3">
        <v>1</v>
      </c>
      <c r="D1339">
        <v>195.645206</v>
      </c>
      <c r="E1339" s="2">
        <v>2</v>
      </c>
      <c r="P1339">
        <v>2</v>
      </c>
      <c r="Q1339" t="str">
        <f t="shared" si="21"/>
        <v>12</v>
      </c>
    </row>
    <row r="1340" spans="1:17" x14ac:dyDescent="0.25">
      <c r="A1340">
        <v>1339</v>
      </c>
      <c r="B1340">
        <v>195.94943899999998</v>
      </c>
      <c r="C1340" s="3">
        <v>1</v>
      </c>
      <c r="D1340">
        <v>195.645206</v>
      </c>
      <c r="E1340" s="2">
        <v>2</v>
      </c>
      <c r="P1340">
        <v>2</v>
      </c>
      <c r="Q1340" t="str">
        <f t="shared" si="21"/>
        <v>12</v>
      </c>
    </row>
    <row r="1341" spans="1:17" x14ac:dyDescent="0.25">
      <c r="A1341">
        <v>1340</v>
      </c>
      <c r="B1341">
        <v>195.94943899999998</v>
      </c>
      <c r="C1341" s="3">
        <v>1</v>
      </c>
      <c r="D1341">
        <v>195.645206</v>
      </c>
      <c r="E1341" s="2">
        <v>2</v>
      </c>
      <c r="P1341">
        <v>2</v>
      </c>
      <c r="Q1341" t="str">
        <f t="shared" si="21"/>
        <v>12</v>
      </c>
    </row>
    <row r="1342" spans="1:17" x14ac:dyDescent="0.25">
      <c r="A1342">
        <v>1341</v>
      </c>
      <c r="B1342">
        <v>195.94943899999998</v>
      </c>
      <c r="C1342" s="3">
        <v>1</v>
      </c>
      <c r="D1342">
        <v>195.645206</v>
      </c>
      <c r="E1342" s="2">
        <v>2</v>
      </c>
      <c r="P1342">
        <v>2</v>
      </c>
      <c r="Q1342" t="str">
        <f t="shared" si="21"/>
        <v>12</v>
      </c>
    </row>
    <row r="1343" spans="1:17" x14ac:dyDescent="0.25">
      <c r="A1343">
        <v>1342</v>
      </c>
      <c r="P1343">
        <v>0</v>
      </c>
      <c r="Q1343" t="str">
        <f t="shared" si="21"/>
        <v/>
      </c>
    </row>
    <row r="1344" spans="1:17" x14ac:dyDescent="0.25">
      <c r="A1344">
        <v>1343</v>
      </c>
      <c r="F1344">
        <v>194.24005099999999</v>
      </c>
      <c r="G1344" s="5">
        <v>3</v>
      </c>
      <c r="H1344">
        <v>193.93755300000001</v>
      </c>
      <c r="I1344" s="4">
        <v>4</v>
      </c>
      <c r="P1344">
        <v>2</v>
      </c>
      <c r="Q1344" t="str">
        <f t="shared" si="21"/>
        <v>34</v>
      </c>
    </row>
    <row r="1345" spans="1:17" x14ac:dyDescent="0.25">
      <c r="A1345">
        <v>1344</v>
      </c>
      <c r="F1345">
        <v>194.24678699999998</v>
      </c>
      <c r="G1345" s="5">
        <v>3</v>
      </c>
      <c r="H1345">
        <v>193.92898099999999</v>
      </c>
      <c r="I1345" s="4">
        <v>4</v>
      </c>
      <c r="P1345">
        <v>2</v>
      </c>
      <c r="Q1345" t="str">
        <f t="shared" si="21"/>
        <v>34</v>
      </c>
    </row>
    <row r="1346" spans="1:17" x14ac:dyDescent="0.25">
      <c r="A1346">
        <v>1345</v>
      </c>
      <c r="F1346">
        <v>194.237605</v>
      </c>
      <c r="G1346" s="5">
        <v>3</v>
      </c>
      <c r="H1346">
        <v>193.916991</v>
      </c>
      <c r="I1346" s="4">
        <v>4</v>
      </c>
      <c r="P1346">
        <v>2</v>
      </c>
      <c r="Q1346" t="str">
        <f t="shared" ref="Q1346:Q1409" si="22">CONCATENATE(C1346,E1346,G1346,I1346)</f>
        <v>34</v>
      </c>
    </row>
    <row r="1347" spans="1:17" x14ac:dyDescent="0.25">
      <c r="A1347">
        <v>1346</v>
      </c>
      <c r="F1347">
        <v>194.230716</v>
      </c>
      <c r="G1347" s="5">
        <v>3</v>
      </c>
      <c r="H1347">
        <v>193.903064</v>
      </c>
      <c r="I1347" s="4">
        <v>4</v>
      </c>
      <c r="P1347">
        <v>2</v>
      </c>
      <c r="Q1347" t="str">
        <f t="shared" si="22"/>
        <v>34</v>
      </c>
    </row>
    <row r="1348" spans="1:17" x14ac:dyDescent="0.25">
      <c r="A1348">
        <v>1347</v>
      </c>
      <c r="F1348">
        <v>194.249236</v>
      </c>
      <c r="G1348" s="5">
        <v>3</v>
      </c>
      <c r="H1348">
        <v>193.95469600000001</v>
      </c>
      <c r="I1348" s="4">
        <v>4</v>
      </c>
      <c r="P1348">
        <v>2</v>
      </c>
      <c r="Q1348" t="str">
        <f t="shared" si="22"/>
        <v>34</v>
      </c>
    </row>
    <row r="1349" spans="1:17" x14ac:dyDescent="0.25">
      <c r="A1349">
        <v>1348</v>
      </c>
      <c r="F1349">
        <v>194.27938799999998</v>
      </c>
      <c r="G1349" s="5">
        <v>3</v>
      </c>
      <c r="H1349">
        <v>193.93755300000001</v>
      </c>
      <c r="I1349" s="4">
        <v>4</v>
      </c>
      <c r="P1349">
        <v>2</v>
      </c>
      <c r="Q1349" t="str">
        <f t="shared" si="22"/>
        <v>34</v>
      </c>
    </row>
    <row r="1350" spans="1:17" x14ac:dyDescent="0.25">
      <c r="A1350">
        <v>1349</v>
      </c>
      <c r="F1350">
        <v>194.24005099999999</v>
      </c>
      <c r="G1350" s="5">
        <v>3</v>
      </c>
      <c r="H1350">
        <v>193.93755300000001</v>
      </c>
      <c r="I1350" s="4">
        <v>4</v>
      </c>
      <c r="P1350">
        <v>2</v>
      </c>
      <c r="Q1350" t="str">
        <f t="shared" si="22"/>
        <v>34</v>
      </c>
    </row>
    <row r="1351" spans="1:17" x14ac:dyDescent="0.25">
      <c r="A1351">
        <v>1350</v>
      </c>
      <c r="P1351">
        <v>0</v>
      </c>
      <c r="Q1351" t="str">
        <f t="shared" si="22"/>
        <v/>
      </c>
    </row>
    <row r="1352" spans="1:17" x14ac:dyDescent="0.25">
      <c r="A1352">
        <v>1351</v>
      </c>
      <c r="P1352">
        <v>0</v>
      </c>
      <c r="Q1352" t="str">
        <f t="shared" si="22"/>
        <v/>
      </c>
    </row>
    <row r="1353" spans="1:17" x14ac:dyDescent="0.25">
      <c r="A1353">
        <v>1352</v>
      </c>
      <c r="P1353">
        <v>0</v>
      </c>
      <c r="Q1353" t="str">
        <f t="shared" si="22"/>
        <v/>
      </c>
    </row>
    <row r="1354" spans="1:17" x14ac:dyDescent="0.25">
      <c r="A1354">
        <v>1353</v>
      </c>
      <c r="P1354">
        <v>0</v>
      </c>
      <c r="Q1354" t="str">
        <f t="shared" si="22"/>
        <v/>
      </c>
    </row>
    <row r="1355" spans="1:17" x14ac:dyDescent="0.25">
      <c r="A1355">
        <v>1354</v>
      </c>
      <c r="P1355">
        <v>0</v>
      </c>
      <c r="Q1355" t="str">
        <f t="shared" si="22"/>
        <v/>
      </c>
    </row>
    <row r="1356" spans="1:17" x14ac:dyDescent="0.25">
      <c r="A1356">
        <v>1355</v>
      </c>
      <c r="P1356">
        <v>0</v>
      </c>
      <c r="Q1356" t="str">
        <f t="shared" si="22"/>
        <v/>
      </c>
    </row>
    <row r="1357" spans="1:17" x14ac:dyDescent="0.25">
      <c r="A1357">
        <v>1356</v>
      </c>
      <c r="P1357">
        <v>0</v>
      </c>
      <c r="Q1357" t="str">
        <f t="shared" si="22"/>
        <v/>
      </c>
    </row>
    <row r="1358" spans="1:17" x14ac:dyDescent="0.25">
      <c r="A1358">
        <v>1357</v>
      </c>
      <c r="P1358">
        <v>0</v>
      </c>
      <c r="Q1358" t="str">
        <f t="shared" si="22"/>
        <v/>
      </c>
    </row>
    <row r="1359" spans="1:17" x14ac:dyDescent="0.25">
      <c r="A1359">
        <v>1358</v>
      </c>
      <c r="B1359">
        <v>161.93418500000001</v>
      </c>
      <c r="C1359" s="3">
        <v>1</v>
      </c>
      <c r="P1359">
        <v>1</v>
      </c>
      <c r="Q1359" t="str">
        <f t="shared" si="22"/>
        <v>1</v>
      </c>
    </row>
    <row r="1360" spans="1:17" x14ac:dyDescent="0.25">
      <c r="A1360">
        <v>1359</v>
      </c>
      <c r="B1360">
        <v>161.93418500000001</v>
      </c>
      <c r="C1360" s="3">
        <v>1</v>
      </c>
      <c r="D1360">
        <v>160.85622599999999</v>
      </c>
      <c r="E1360" s="2">
        <v>2</v>
      </c>
      <c r="P1360">
        <v>2</v>
      </c>
      <c r="Q1360" t="str">
        <f t="shared" si="22"/>
        <v>12</v>
      </c>
    </row>
    <row r="1361" spans="1:17" x14ac:dyDescent="0.25">
      <c r="A1361">
        <v>1360</v>
      </c>
      <c r="B1361">
        <v>161.93418500000001</v>
      </c>
      <c r="C1361" s="3">
        <v>1</v>
      </c>
      <c r="D1361">
        <v>160.85622599999999</v>
      </c>
      <c r="E1361" s="2">
        <v>2</v>
      </c>
      <c r="P1361">
        <v>2</v>
      </c>
      <c r="Q1361" t="str">
        <f t="shared" si="22"/>
        <v>12</v>
      </c>
    </row>
    <row r="1362" spans="1:17" x14ac:dyDescent="0.25">
      <c r="A1362">
        <v>1361</v>
      </c>
      <c r="B1362">
        <v>161.93418500000001</v>
      </c>
      <c r="C1362" s="3">
        <v>1</v>
      </c>
      <c r="D1362">
        <v>160.85622599999999</v>
      </c>
      <c r="E1362" s="2">
        <v>2</v>
      </c>
      <c r="P1362">
        <v>2</v>
      </c>
      <c r="Q1362" t="str">
        <f t="shared" si="22"/>
        <v>12</v>
      </c>
    </row>
    <row r="1363" spans="1:17" x14ac:dyDescent="0.25">
      <c r="A1363">
        <v>1362</v>
      </c>
      <c r="B1363">
        <v>161.93418500000001</v>
      </c>
      <c r="C1363" s="3">
        <v>1</v>
      </c>
      <c r="D1363">
        <v>160.85622599999999</v>
      </c>
      <c r="E1363" s="2">
        <v>2</v>
      </c>
      <c r="P1363">
        <v>2</v>
      </c>
      <c r="Q1363" t="str">
        <f t="shared" si="22"/>
        <v>12</v>
      </c>
    </row>
    <row r="1364" spans="1:17" x14ac:dyDescent="0.25">
      <c r="A1364">
        <v>1363</v>
      </c>
      <c r="D1364">
        <v>160.85622599999999</v>
      </c>
      <c r="E1364" s="2">
        <v>2</v>
      </c>
      <c r="P1364">
        <v>1</v>
      </c>
      <c r="Q1364" t="str">
        <f t="shared" si="22"/>
        <v>2</v>
      </c>
    </row>
    <row r="1365" spans="1:17" x14ac:dyDescent="0.25">
      <c r="A1365">
        <v>1364</v>
      </c>
      <c r="F1365">
        <v>159.590971</v>
      </c>
      <c r="G1365" s="5">
        <v>3</v>
      </c>
      <c r="H1365">
        <v>159.37607299999999</v>
      </c>
      <c r="I1365" s="4">
        <v>4</v>
      </c>
      <c r="P1365">
        <v>2</v>
      </c>
      <c r="Q1365" t="str">
        <f t="shared" si="22"/>
        <v>34</v>
      </c>
    </row>
    <row r="1366" spans="1:17" x14ac:dyDescent="0.25">
      <c r="A1366">
        <v>1365</v>
      </c>
      <c r="F1366">
        <v>159.53714400000001</v>
      </c>
      <c r="G1366" s="5">
        <v>3</v>
      </c>
      <c r="H1366">
        <v>159.429441</v>
      </c>
      <c r="I1366" s="4">
        <v>4</v>
      </c>
      <c r="P1366">
        <v>2</v>
      </c>
      <c r="Q1366" t="str">
        <f t="shared" si="22"/>
        <v>34</v>
      </c>
    </row>
    <row r="1367" spans="1:17" x14ac:dyDescent="0.25">
      <c r="A1367">
        <v>1366</v>
      </c>
      <c r="F1367">
        <v>159.52306300000001</v>
      </c>
      <c r="G1367" s="5">
        <v>3</v>
      </c>
      <c r="H1367">
        <v>159.37775600000001</v>
      </c>
      <c r="I1367" s="4">
        <v>4</v>
      </c>
      <c r="P1367">
        <v>2</v>
      </c>
      <c r="Q1367" t="str">
        <f t="shared" si="22"/>
        <v>34</v>
      </c>
    </row>
    <row r="1368" spans="1:17" x14ac:dyDescent="0.25">
      <c r="A1368">
        <v>1367</v>
      </c>
      <c r="F1368">
        <v>159.51500199999998</v>
      </c>
      <c r="G1368" s="5">
        <v>3</v>
      </c>
      <c r="H1368">
        <v>159.44489899999999</v>
      </c>
      <c r="I1368" s="4">
        <v>4</v>
      </c>
      <c r="P1368">
        <v>2</v>
      </c>
      <c r="Q1368" t="str">
        <f t="shared" si="22"/>
        <v>34</v>
      </c>
    </row>
    <row r="1369" spans="1:17" x14ac:dyDescent="0.25">
      <c r="A1369">
        <v>1368</v>
      </c>
      <c r="F1369">
        <v>159.51489900000001</v>
      </c>
      <c r="G1369" s="5">
        <v>3</v>
      </c>
      <c r="H1369">
        <v>159.46092099999998</v>
      </c>
      <c r="I1369" s="4">
        <v>4</v>
      </c>
      <c r="P1369">
        <v>2</v>
      </c>
      <c r="Q1369" t="str">
        <f t="shared" si="22"/>
        <v>34</v>
      </c>
    </row>
    <row r="1370" spans="1:17" x14ac:dyDescent="0.25">
      <c r="A1370">
        <v>1369</v>
      </c>
      <c r="F1370">
        <v>159.590971</v>
      </c>
      <c r="G1370" s="5">
        <v>3</v>
      </c>
      <c r="H1370">
        <v>159.37607299999999</v>
      </c>
      <c r="I1370" s="4">
        <v>4</v>
      </c>
      <c r="P1370">
        <v>2</v>
      </c>
      <c r="Q1370" t="str">
        <f t="shared" si="22"/>
        <v>34</v>
      </c>
    </row>
    <row r="1371" spans="1:17" x14ac:dyDescent="0.25">
      <c r="A1371">
        <v>1370</v>
      </c>
      <c r="P1371">
        <v>0</v>
      </c>
      <c r="Q1371" t="str">
        <f t="shared" si="22"/>
        <v/>
      </c>
    </row>
    <row r="1372" spans="1:17" x14ac:dyDescent="0.25">
      <c r="A1372">
        <v>1371</v>
      </c>
      <c r="P1372">
        <v>0</v>
      </c>
      <c r="Q1372" t="str">
        <f t="shared" si="22"/>
        <v/>
      </c>
    </row>
    <row r="1373" spans="1:17" x14ac:dyDescent="0.25">
      <c r="A1373">
        <v>1372</v>
      </c>
      <c r="P1373">
        <v>0</v>
      </c>
      <c r="Q1373" t="str">
        <f t="shared" si="22"/>
        <v/>
      </c>
    </row>
    <row r="1374" spans="1:17" x14ac:dyDescent="0.25">
      <c r="A1374">
        <v>1373</v>
      </c>
      <c r="P1374">
        <v>0</v>
      </c>
      <c r="Q1374" t="str">
        <f t="shared" si="22"/>
        <v/>
      </c>
    </row>
    <row r="1375" spans="1:17" x14ac:dyDescent="0.25">
      <c r="A1375">
        <v>1374</v>
      </c>
      <c r="P1375">
        <v>0</v>
      </c>
      <c r="Q1375" t="str">
        <f t="shared" si="22"/>
        <v/>
      </c>
    </row>
    <row r="1376" spans="1:17" x14ac:dyDescent="0.25">
      <c r="A1376">
        <v>1375</v>
      </c>
      <c r="P1376">
        <v>0</v>
      </c>
      <c r="Q1376" t="str">
        <f t="shared" si="22"/>
        <v/>
      </c>
    </row>
    <row r="1377" spans="1:17" x14ac:dyDescent="0.25">
      <c r="A1377">
        <v>1376</v>
      </c>
      <c r="D1377">
        <v>124.448626</v>
      </c>
      <c r="E1377" s="2">
        <v>2</v>
      </c>
      <c r="P1377">
        <v>1</v>
      </c>
      <c r="Q1377" t="str">
        <f t="shared" si="22"/>
        <v>2</v>
      </c>
    </row>
    <row r="1378" spans="1:17" x14ac:dyDescent="0.25">
      <c r="A1378">
        <v>1377</v>
      </c>
      <c r="B1378">
        <v>121.94136600000002</v>
      </c>
      <c r="C1378" s="3">
        <v>1</v>
      </c>
      <c r="D1378">
        <v>124.448626</v>
      </c>
      <c r="E1378" s="2">
        <v>2</v>
      </c>
      <c r="P1378">
        <v>2</v>
      </c>
      <c r="Q1378" t="str">
        <f t="shared" si="22"/>
        <v>12</v>
      </c>
    </row>
    <row r="1379" spans="1:17" x14ac:dyDescent="0.25">
      <c r="A1379">
        <v>1378</v>
      </c>
      <c r="B1379">
        <v>121.948812</v>
      </c>
      <c r="C1379" s="3">
        <v>1</v>
      </c>
      <c r="D1379">
        <v>124.448626</v>
      </c>
      <c r="E1379" s="2">
        <v>2</v>
      </c>
      <c r="P1379">
        <v>2</v>
      </c>
      <c r="Q1379" t="str">
        <f t="shared" si="22"/>
        <v>12</v>
      </c>
    </row>
    <row r="1380" spans="1:17" x14ac:dyDescent="0.25">
      <c r="A1380">
        <v>1379</v>
      </c>
      <c r="B1380">
        <v>121.91959200000001</v>
      </c>
      <c r="C1380" s="3">
        <v>1</v>
      </c>
      <c r="D1380">
        <v>124.448626</v>
      </c>
      <c r="E1380" s="2">
        <v>2</v>
      </c>
      <c r="P1380">
        <v>2</v>
      </c>
      <c r="Q1380" t="str">
        <f t="shared" si="22"/>
        <v>12</v>
      </c>
    </row>
    <row r="1381" spans="1:17" x14ac:dyDescent="0.25">
      <c r="A1381">
        <v>1380</v>
      </c>
      <c r="B1381">
        <v>121.98282</v>
      </c>
      <c r="C1381" s="3">
        <v>1</v>
      </c>
      <c r="D1381">
        <v>124.448626</v>
      </c>
      <c r="E1381" s="2">
        <v>2</v>
      </c>
      <c r="P1381">
        <v>2</v>
      </c>
      <c r="Q1381" t="str">
        <f t="shared" si="22"/>
        <v>12</v>
      </c>
    </row>
    <row r="1382" spans="1:17" x14ac:dyDescent="0.25">
      <c r="A1382">
        <v>1381</v>
      </c>
      <c r="B1382">
        <v>121.94136600000002</v>
      </c>
      <c r="C1382" s="3">
        <v>1</v>
      </c>
      <c r="D1382">
        <v>124.448626</v>
      </c>
      <c r="E1382" s="2">
        <v>2</v>
      </c>
      <c r="P1382">
        <v>2</v>
      </c>
      <c r="Q1382" t="str">
        <f t="shared" si="22"/>
        <v>12</v>
      </c>
    </row>
    <row r="1383" spans="1:17" x14ac:dyDescent="0.25">
      <c r="A1383">
        <v>1382</v>
      </c>
      <c r="B1383">
        <v>121.94136600000002</v>
      </c>
      <c r="C1383" s="3">
        <v>1</v>
      </c>
      <c r="H1383">
        <v>120.588312</v>
      </c>
      <c r="I1383" s="4">
        <v>4</v>
      </c>
      <c r="P1383">
        <v>2</v>
      </c>
      <c r="Q1383" t="str">
        <f t="shared" si="22"/>
        <v>14</v>
      </c>
    </row>
    <row r="1384" spans="1:17" x14ac:dyDescent="0.25">
      <c r="A1384">
        <v>1383</v>
      </c>
      <c r="F1384">
        <v>120.178076</v>
      </c>
      <c r="G1384" s="5">
        <v>3</v>
      </c>
      <c r="H1384">
        <v>120.593309</v>
      </c>
      <c r="I1384" s="4">
        <v>4</v>
      </c>
      <c r="P1384">
        <v>2</v>
      </c>
      <c r="Q1384" t="str">
        <f t="shared" si="22"/>
        <v>34</v>
      </c>
    </row>
    <row r="1385" spans="1:17" x14ac:dyDescent="0.25">
      <c r="A1385">
        <v>1384</v>
      </c>
      <c r="F1385">
        <v>120.18937500000001</v>
      </c>
      <c r="G1385" s="5">
        <v>3</v>
      </c>
      <c r="H1385">
        <v>120.592527</v>
      </c>
      <c r="I1385" s="4">
        <v>4</v>
      </c>
      <c r="P1385">
        <v>2</v>
      </c>
      <c r="Q1385" t="str">
        <f t="shared" si="22"/>
        <v>34</v>
      </c>
    </row>
    <row r="1386" spans="1:17" x14ac:dyDescent="0.25">
      <c r="A1386">
        <v>1385</v>
      </c>
      <c r="F1386">
        <v>120.21921700000001</v>
      </c>
      <c r="G1386" s="5">
        <v>3</v>
      </c>
      <c r="H1386">
        <v>120.64065400000001</v>
      </c>
      <c r="I1386" s="4">
        <v>4</v>
      </c>
      <c r="P1386">
        <v>2</v>
      </c>
      <c r="Q1386" t="str">
        <f t="shared" si="22"/>
        <v>34</v>
      </c>
    </row>
    <row r="1387" spans="1:17" x14ac:dyDescent="0.25">
      <c r="A1387">
        <v>1386</v>
      </c>
      <c r="F1387">
        <v>120.21187400000001</v>
      </c>
      <c r="G1387" s="5">
        <v>3</v>
      </c>
      <c r="H1387">
        <v>120.636538</v>
      </c>
      <c r="I1387" s="4">
        <v>4</v>
      </c>
      <c r="P1387">
        <v>2</v>
      </c>
      <c r="Q1387" t="str">
        <f t="shared" si="22"/>
        <v>34</v>
      </c>
    </row>
    <row r="1388" spans="1:17" x14ac:dyDescent="0.25">
      <c r="A1388">
        <v>1387</v>
      </c>
      <c r="F1388">
        <v>120.188436</v>
      </c>
      <c r="G1388" s="5">
        <v>3</v>
      </c>
      <c r="H1388">
        <v>120.588312</v>
      </c>
      <c r="I1388" s="4">
        <v>4</v>
      </c>
      <c r="P1388">
        <v>2</v>
      </c>
      <c r="Q1388" t="str">
        <f t="shared" si="22"/>
        <v>34</v>
      </c>
    </row>
    <row r="1389" spans="1:17" x14ac:dyDescent="0.25">
      <c r="A1389">
        <v>1388</v>
      </c>
      <c r="F1389">
        <v>120.178076</v>
      </c>
      <c r="G1389" s="5">
        <v>3</v>
      </c>
      <c r="H1389">
        <v>120.588312</v>
      </c>
      <c r="I1389" s="4">
        <v>4</v>
      </c>
      <c r="P1389">
        <v>2</v>
      </c>
      <c r="Q1389" t="str">
        <f t="shared" si="22"/>
        <v>34</v>
      </c>
    </row>
    <row r="1390" spans="1:17" x14ac:dyDescent="0.25">
      <c r="A1390">
        <v>1389</v>
      </c>
      <c r="P1390">
        <v>0</v>
      </c>
      <c r="Q1390" t="str">
        <f t="shared" si="22"/>
        <v/>
      </c>
    </row>
    <row r="1391" spans="1:17" x14ac:dyDescent="0.25">
      <c r="A1391">
        <v>1390</v>
      </c>
      <c r="P1391">
        <v>0</v>
      </c>
      <c r="Q1391" t="str">
        <f t="shared" si="22"/>
        <v/>
      </c>
    </row>
    <row r="1392" spans="1:17" x14ac:dyDescent="0.25">
      <c r="A1392">
        <v>1391</v>
      </c>
      <c r="P1392">
        <v>0</v>
      </c>
      <c r="Q1392" t="str">
        <f t="shared" si="22"/>
        <v/>
      </c>
    </row>
    <row r="1393" spans="1:17" x14ac:dyDescent="0.25">
      <c r="A1393">
        <v>1392</v>
      </c>
      <c r="P1393">
        <v>0</v>
      </c>
      <c r="Q1393" t="str">
        <f t="shared" si="22"/>
        <v/>
      </c>
    </row>
    <row r="1394" spans="1:17" x14ac:dyDescent="0.25">
      <c r="A1394">
        <v>1393</v>
      </c>
      <c r="P1394">
        <v>0</v>
      </c>
      <c r="Q1394" t="str">
        <f t="shared" si="22"/>
        <v/>
      </c>
    </row>
    <row r="1395" spans="1:17" x14ac:dyDescent="0.25">
      <c r="A1395">
        <v>1394</v>
      </c>
      <c r="P1395">
        <v>0</v>
      </c>
      <c r="Q1395" t="str">
        <f t="shared" si="22"/>
        <v/>
      </c>
    </row>
    <row r="1396" spans="1:17" x14ac:dyDescent="0.25">
      <c r="A1396">
        <v>1395</v>
      </c>
      <c r="P1396">
        <v>0</v>
      </c>
      <c r="Q1396" t="str">
        <f t="shared" si="22"/>
        <v/>
      </c>
    </row>
    <row r="1397" spans="1:17" x14ac:dyDescent="0.25">
      <c r="A1397">
        <v>1396</v>
      </c>
      <c r="P1397">
        <v>0</v>
      </c>
      <c r="Q1397" t="str">
        <f t="shared" si="22"/>
        <v/>
      </c>
    </row>
    <row r="1398" spans="1:17" x14ac:dyDescent="0.25">
      <c r="A1398">
        <v>1397</v>
      </c>
      <c r="P1398">
        <v>0</v>
      </c>
      <c r="Q1398" t="str">
        <f t="shared" si="22"/>
        <v/>
      </c>
    </row>
    <row r="1399" spans="1:17" x14ac:dyDescent="0.25">
      <c r="A1399">
        <v>1398</v>
      </c>
      <c r="B1399">
        <v>83.339344000000011</v>
      </c>
      <c r="C1399" s="3">
        <v>1</v>
      </c>
      <c r="P1399">
        <v>1</v>
      </c>
      <c r="Q1399" t="str">
        <f t="shared" si="22"/>
        <v>1</v>
      </c>
    </row>
    <row r="1400" spans="1:17" x14ac:dyDescent="0.25">
      <c r="A1400">
        <v>1399</v>
      </c>
      <c r="B1400">
        <v>83.339344000000011</v>
      </c>
      <c r="C1400" s="3">
        <v>1</v>
      </c>
      <c r="P1400">
        <v>1</v>
      </c>
      <c r="Q1400" t="str">
        <f t="shared" si="22"/>
        <v>1</v>
      </c>
    </row>
    <row r="1401" spans="1:17" x14ac:dyDescent="0.25">
      <c r="A1401">
        <v>1400</v>
      </c>
      <c r="B1401">
        <v>83.294764000000015</v>
      </c>
      <c r="C1401" s="3">
        <v>1</v>
      </c>
      <c r="D1401">
        <v>80.837917000000004</v>
      </c>
      <c r="E1401" s="2">
        <v>2</v>
      </c>
      <c r="P1401">
        <v>2</v>
      </c>
      <c r="Q1401" t="str">
        <f t="shared" si="22"/>
        <v>12</v>
      </c>
    </row>
    <row r="1402" spans="1:17" x14ac:dyDescent="0.25">
      <c r="A1402">
        <v>1401</v>
      </c>
      <c r="B1402">
        <v>83.300492000000006</v>
      </c>
      <c r="C1402" s="3">
        <v>1</v>
      </c>
      <c r="D1402">
        <v>80.773337000000012</v>
      </c>
      <c r="E1402" s="2">
        <v>2</v>
      </c>
      <c r="P1402">
        <v>2</v>
      </c>
      <c r="Q1402" t="str">
        <f t="shared" si="22"/>
        <v>12</v>
      </c>
    </row>
    <row r="1403" spans="1:17" x14ac:dyDescent="0.25">
      <c r="A1403">
        <v>1402</v>
      </c>
      <c r="B1403">
        <v>83.337522000000007</v>
      </c>
      <c r="C1403" s="3">
        <v>1</v>
      </c>
      <c r="D1403">
        <v>80.792503000000011</v>
      </c>
      <c r="E1403" s="2">
        <v>2</v>
      </c>
      <c r="P1403">
        <v>2</v>
      </c>
      <c r="Q1403" t="str">
        <f t="shared" si="22"/>
        <v>12</v>
      </c>
    </row>
    <row r="1404" spans="1:17" x14ac:dyDescent="0.25">
      <c r="A1404">
        <v>1403</v>
      </c>
      <c r="B1404">
        <v>83.339344000000011</v>
      </c>
      <c r="C1404" s="3">
        <v>1</v>
      </c>
      <c r="D1404">
        <v>80.790159000000003</v>
      </c>
      <c r="E1404" s="2">
        <v>2</v>
      </c>
      <c r="P1404">
        <v>2</v>
      </c>
      <c r="Q1404" t="str">
        <f t="shared" si="22"/>
        <v>12</v>
      </c>
    </row>
    <row r="1405" spans="1:17" x14ac:dyDescent="0.25">
      <c r="A1405">
        <v>1404</v>
      </c>
      <c r="D1405">
        <v>80.837917000000004</v>
      </c>
      <c r="E1405" s="2">
        <v>2</v>
      </c>
      <c r="P1405">
        <v>1</v>
      </c>
      <c r="Q1405" t="str">
        <f t="shared" si="22"/>
        <v>2</v>
      </c>
    </row>
    <row r="1406" spans="1:17" x14ac:dyDescent="0.25">
      <c r="A1406">
        <v>1405</v>
      </c>
      <c r="F1406">
        <v>79.104938000000004</v>
      </c>
      <c r="G1406" s="5">
        <v>3</v>
      </c>
      <c r="P1406">
        <v>1</v>
      </c>
      <c r="Q1406" t="str">
        <f t="shared" si="22"/>
        <v>3</v>
      </c>
    </row>
    <row r="1407" spans="1:17" x14ac:dyDescent="0.25">
      <c r="A1407">
        <v>1406</v>
      </c>
      <c r="F1407">
        <v>79.134051000000014</v>
      </c>
      <c r="G1407" s="5">
        <v>3</v>
      </c>
      <c r="H1407">
        <v>78.580436000000006</v>
      </c>
      <c r="I1407" s="4">
        <v>4</v>
      </c>
      <c r="P1407">
        <v>2</v>
      </c>
      <c r="Q1407" t="str">
        <f t="shared" si="22"/>
        <v>34</v>
      </c>
    </row>
    <row r="1408" spans="1:17" x14ac:dyDescent="0.25">
      <c r="A1408">
        <v>1407</v>
      </c>
      <c r="F1408">
        <v>79.123688000000001</v>
      </c>
      <c r="G1408" s="5">
        <v>3</v>
      </c>
      <c r="H1408">
        <v>78.582207000000011</v>
      </c>
      <c r="I1408" s="4">
        <v>4</v>
      </c>
      <c r="P1408">
        <v>2</v>
      </c>
      <c r="Q1408" t="str">
        <f t="shared" si="22"/>
        <v>34</v>
      </c>
    </row>
    <row r="1409" spans="1:17" x14ac:dyDescent="0.25">
      <c r="A1409">
        <v>1408</v>
      </c>
      <c r="F1409">
        <v>79.136864000000003</v>
      </c>
      <c r="G1409" s="5">
        <v>3</v>
      </c>
      <c r="H1409">
        <v>78.587154000000012</v>
      </c>
      <c r="I1409" s="4">
        <v>4</v>
      </c>
      <c r="P1409">
        <v>2</v>
      </c>
      <c r="Q1409" t="str">
        <f t="shared" si="22"/>
        <v>34</v>
      </c>
    </row>
    <row r="1410" spans="1:17" x14ac:dyDescent="0.25">
      <c r="A1410">
        <v>1409</v>
      </c>
      <c r="F1410">
        <v>79.180716000000004</v>
      </c>
      <c r="G1410" s="5">
        <v>3</v>
      </c>
      <c r="H1410">
        <v>78.59850800000001</v>
      </c>
      <c r="I1410" s="4">
        <v>4</v>
      </c>
      <c r="P1410">
        <v>2</v>
      </c>
      <c r="Q1410" t="str">
        <f t="shared" ref="Q1410:Q1473" si="23">CONCATENATE(C1410,E1410,G1410,I1410)</f>
        <v>34</v>
      </c>
    </row>
    <row r="1411" spans="1:17" x14ac:dyDescent="0.25">
      <c r="A1411">
        <v>1410</v>
      </c>
      <c r="F1411">
        <v>79.104938000000004</v>
      </c>
      <c r="G1411" s="5">
        <v>3</v>
      </c>
      <c r="H1411">
        <v>78.572311000000013</v>
      </c>
      <c r="I1411" s="4">
        <v>4</v>
      </c>
      <c r="P1411">
        <v>2</v>
      </c>
      <c r="Q1411" t="str">
        <f t="shared" si="23"/>
        <v>34</v>
      </c>
    </row>
    <row r="1412" spans="1:17" x14ac:dyDescent="0.25">
      <c r="A1412">
        <v>1411</v>
      </c>
      <c r="F1412">
        <v>79.104938000000004</v>
      </c>
      <c r="G1412" s="5">
        <v>3</v>
      </c>
      <c r="H1412">
        <v>78.580436000000006</v>
      </c>
      <c r="I1412" s="4">
        <v>4</v>
      </c>
      <c r="P1412">
        <v>2</v>
      </c>
      <c r="Q1412" t="str">
        <f t="shared" si="23"/>
        <v>34</v>
      </c>
    </row>
    <row r="1413" spans="1:17" x14ac:dyDescent="0.25">
      <c r="A1413">
        <v>1412</v>
      </c>
      <c r="P1413">
        <v>0</v>
      </c>
      <c r="Q1413" t="str">
        <f t="shared" si="23"/>
        <v/>
      </c>
    </row>
    <row r="1414" spans="1:17" x14ac:dyDescent="0.25">
      <c r="A1414">
        <v>1413</v>
      </c>
      <c r="P1414">
        <v>0</v>
      </c>
      <c r="Q1414" t="str">
        <f t="shared" si="23"/>
        <v/>
      </c>
    </row>
    <row r="1415" spans="1:17" x14ac:dyDescent="0.25">
      <c r="A1415">
        <v>1414</v>
      </c>
      <c r="P1415">
        <v>0</v>
      </c>
      <c r="Q1415" t="str">
        <f t="shared" si="23"/>
        <v/>
      </c>
    </row>
    <row r="1416" spans="1:17" x14ac:dyDescent="0.25">
      <c r="A1416">
        <v>1415</v>
      </c>
      <c r="P1416">
        <v>0</v>
      </c>
      <c r="Q1416" t="str">
        <f t="shared" si="23"/>
        <v/>
      </c>
    </row>
    <row r="1417" spans="1:17" x14ac:dyDescent="0.25">
      <c r="A1417">
        <v>1416</v>
      </c>
      <c r="P1417">
        <v>0</v>
      </c>
      <c r="Q1417" t="str">
        <f t="shared" si="23"/>
        <v/>
      </c>
    </row>
    <row r="1418" spans="1:17" x14ac:dyDescent="0.25">
      <c r="A1418">
        <v>1417</v>
      </c>
      <c r="B1418">
        <v>52.946964000000008</v>
      </c>
      <c r="C1418" s="3">
        <v>1</v>
      </c>
      <c r="P1418">
        <v>1</v>
      </c>
      <c r="Q1418" t="str">
        <f t="shared" si="23"/>
        <v>1</v>
      </c>
    </row>
    <row r="1419" spans="1:17" x14ac:dyDescent="0.25">
      <c r="A1419">
        <v>1418</v>
      </c>
      <c r="B1419">
        <v>52.91738500000001</v>
      </c>
      <c r="C1419" s="3">
        <v>1</v>
      </c>
      <c r="D1419">
        <v>51.474674000000014</v>
      </c>
      <c r="E1419" s="2">
        <v>2</v>
      </c>
      <c r="P1419">
        <v>2</v>
      </c>
      <c r="Q1419" t="str">
        <f t="shared" si="23"/>
        <v>12</v>
      </c>
    </row>
    <row r="1420" spans="1:17" x14ac:dyDescent="0.25">
      <c r="A1420">
        <v>1419</v>
      </c>
      <c r="B1420">
        <v>52.888492000000014</v>
      </c>
      <c r="C1420" s="3">
        <v>1</v>
      </c>
      <c r="D1420">
        <v>51.474674000000014</v>
      </c>
      <c r="E1420" s="2">
        <v>2</v>
      </c>
      <c r="P1420">
        <v>2</v>
      </c>
      <c r="Q1420" t="str">
        <f t="shared" si="23"/>
        <v>12</v>
      </c>
    </row>
    <row r="1421" spans="1:17" x14ac:dyDescent="0.25">
      <c r="A1421">
        <v>1420</v>
      </c>
      <c r="B1421">
        <v>52.814392000000012</v>
      </c>
      <c r="C1421" s="3">
        <v>1</v>
      </c>
      <c r="D1421">
        <v>51.474674000000014</v>
      </c>
      <c r="E1421" s="2">
        <v>2</v>
      </c>
      <c r="P1421">
        <v>2</v>
      </c>
      <c r="Q1421" t="str">
        <f t="shared" si="23"/>
        <v>12</v>
      </c>
    </row>
    <row r="1422" spans="1:17" x14ac:dyDescent="0.25">
      <c r="A1422">
        <v>1421</v>
      </c>
      <c r="B1422">
        <v>52.946964000000008</v>
      </c>
      <c r="C1422" s="3">
        <v>1</v>
      </c>
      <c r="D1422">
        <v>51.474674000000014</v>
      </c>
      <c r="E1422" s="2">
        <v>2</v>
      </c>
      <c r="P1422">
        <v>2</v>
      </c>
      <c r="Q1422" t="str">
        <f t="shared" si="23"/>
        <v>12</v>
      </c>
    </row>
    <row r="1423" spans="1:17" x14ac:dyDescent="0.25">
      <c r="A1423">
        <v>1422</v>
      </c>
      <c r="B1423">
        <v>52.946964000000008</v>
      </c>
      <c r="C1423" s="3">
        <v>1</v>
      </c>
      <c r="D1423">
        <v>51.474674000000014</v>
      </c>
      <c r="E1423" s="2">
        <v>2</v>
      </c>
      <c r="P1423">
        <v>2</v>
      </c>
      <c r="Q1423" t="str">
        <f t="shared" si="23"/>
        <v>12</v>
      </c>
    </row>
    <row r="1424" spans="1:17" x14ac:dyDescent="0.25">
      <c r="A1424">
        <v>1423</v>
      </c>
      <c r="D1424">
        <v>51.474674000000014</v>
      </c>
      <c r="E1424" s="2">
        <v>2</v>
      </c>
      <c r="P1424">
        <v>1</v>
      </c>
      <c r="Q1424" t="str">
        <f t="shared" si="23"/>
        <v>2</v>
      </c>
    </row>
    <row r="1425" spans="1:17" x14ac:dyDescent="0.25">
      <c r="A1425">
        <v>1424</v>
      </c>
      <c r="P1425">
        <v>0</v>
      </c>
      <c r="Q1425" t="str">
        <f t="shared" si="23"/>
        <v/>
      </c>
    </row>
    <row r="1426" spans="1:17" x14ac:dyDescent="0.25">
      <c r="A1426">
        <v>1425</v>
      </c>
      <c r="J1426">
        <v>38.881691000000011</v>
      </c>
      <c r="K1426" t="s">
        <v>22</v>
      </c>
      <c r="Q1426" t="str">
        <f t="shared" si="23"/>
        <v/>
      </c>
    </row>
    <row r="1427" spans="1:17" x14ac:dyDescent="0.25">
      <c r="A1427">
        <v>1426</v>
      </c>
      <c r="Q1427" t="str">
        <f t="shared" si="23"/>
        <v/>
      </c>
    </row>
    <row r="1428" spans="1:17" x14ac:dyDescent="0.25">
      <c r="A1428">
        <v>1427</v>
      </c>
      <c r="J1428">
        <v>39.080154000000014</v>
      </c>
      <c r="K1428" t="s">
        <v>22</v>
      </c>
      <c r="Q1428" t="str">
        <f t="shared" si="23"/>
        <v/>
      </c>
    </row>
    <row r="1429" spans="1:17" x14ac:dyDescent="0.25">
      <c r="A1429">
        <v>1428</v>
      </c>
      <c r="D1429">
        <v>78.819016000000005</v>
      </c>
      <c r="E1429" s="2">
        <v>2</v>
      </c>
      <c r="P1429">
        <v>1</v>
      </c>
      <c r="Q1429" t="str">
        <f t="shared" si="23"/>
        <v>2</v>
      </c>
    </row>
    <row r="1430" spans="1:17" x14ac:dyDescent="0.25">
      <c r="A1430">
        <v>1429</v>
      </c>
      <c r="B1430">
        <v>81.345963000000012</v>
      </c>
      <c r="C1430" s="3">
        <v>1</v>
      </c>
      <c r="D1430">
        <v>78.796883000000008</v>
      </c>
      <c r="E1430" s="2">
        <v>2</v>
      </c>
      <c r="P1430">
        <v>2</v>
      </c>
      <c r="Q1430" t="str">
        <f t="shared" si="23"/>
        <v>12</v>
      </c>
    </row>
    <row r="1431" spans="1:17" x14ac:dyDescent="0.25">
      <c r="A1431">
        <v>1430</v>
      </c>
      <c r="B1431">
        <v>81.319714000000005</v>
      </c>
      <c r="C1431" s="3">
        <v>1</v>
      </c>
      <c r="D1431">
        <v>78.768550000000005</v>
      </c>
      <c r="E1431" s="2">
        <v>2</v>
      </c>
      <c r="P1431">
        <v>2</v>
      </c>
      <c r="Q1431" t="str">
        <f t="shared" si="23"/>
        <v>12</v>
      </c>
    </row>
    <row r="1432" spans="1:17" x14ac:dyDescent="0.25">
      <c r="A1432">
        <v>1431</v>
      </c>
      <c r="B1432">
        <v>81.335235000000011</v>
      </c>
      <c r="C1432" s="3">
        <v>1</v>
      </c>
      <c r="D1432">
        <v>78.809694000000007</v>
      </c>
      <c r="E1432" s="2">
        <v>2</v>
      </c>
      <c r="P1432">
        <v>2</v>
      </c>
      <c r="Q1432" t="str">
        <f t="shared" si="23"/>
        <v>12</v>
      </c>
    </row>
    <row r="1433" spans="1:17" x14ac:dyDescent="0.25">
      <c r="A1433">
        <v>1432</v>
      </c>
      <c r="B1433">
        <v>81.298517000000004</v>
      </c>
      <c r="C1433" s="3">
        <v>1</v>
      </c>
      <c r="D1433">
        <v>78.74475000000001</v>
      </c>
      <c r="E1433" s="2">
        <v>2</v>
      </c>
      <c r="P1433">
        <v>2</v>
      </c>
      <c r="Q1433" t="str">
        <f t="shared" si="23"/>
        <v>12</v>
      </c>
    </row>
    <row r="1434" spans="1:17" x14ac:dyDescent="0.25">
      <c r="A1434">
        <v>1433</v>
      </c>
      <c r="B1434">
        <v>81.280758000000006</v>
      </c>
      <c r="C1434" s="3">
        <v>1</v>
      </c>
      <c r="D1434">
        <v>78.819016000000005</v>
      </c>
      <c r="E1434" s="2">
        <v>2</v>
      </c>
      <c r="P1434">
        <v>2</v>
      </c>
      <c r="Q1434" t="str">
        <f t="shared" si="23"/>
        <v>12</v>
      </c>
    </row>
    <row r="1435" spans="1:17" x14ac:dyDescent="0.25">
      <c r="A1435">
        <v>1434</v>
      </c>
      <c r="B1435">
        <v>81.345963000000012</v>
      </c>
      <c r="C1435" s="3">
        <v>1</v>
      </c>
      <c r="P1435">
        <v>1</v>
      </c>
      <c r="Q1435" t="str">
        <f t="shared" si="23"/>
        <v>1</v>
      </c>
    </row>
    <row r="1436" spans="1:17" x14ac:dyDescent="0.25">
      <c r="A1436">
        <v>1435</v>
      </c>
      <c r="B1436">
        <v>81.345963000000012</v>
      </c>
      <c r="C1436" s="3">
        <v>1</v>
      </c>
      <c r="P1436">
        <v>1</v>
      </c>
      <c r="Q1436" t="str">
        <f t="shared" si="23"/>
        <v>1</v>
      </c>
    </row>
    <row r="1437" spans="1:17" x14ac:dyDescent="0.25">
      <c r="A1437">
        <v>1436</v>
      </c>
      <c r="F1437">
        <v>81.790261000000015</v>
      </c>
      <c r="G1437" s="5">
        <v>3</v>
      </c>
      <c r="P1437">
        <v>1</v>
      </c>
      <c r="Q1437" t="str">
        <f t="shared" si="23"/>
        <v>3</v>
      </c>
    </row>
    <row r="1438" spans="1:17" x14ac:dyDescent="0.25">
      <c r="A1438">
        <v>1437</v>
      </c>
      <c r="F1438">
        <v>81.858955000000009</v>
      </c>
      <c r="G1438" s="5">
        <v>3</v>
      </c>
      <c r="H1438">
        <v>82.14789900000001</v>
      </c>
      <c r="I1438" s="4">
        <v>4</v>
      </c>
      <c r="P1438">
        <v>2</v>
      </c>
      <c r="Q1438" t="str">
        <f t="shared" si="23"/>
        <v>34</v>
      </c>
    </row>
    <row r="1439" spans="1:17" x14ac:dyDescent="0.25">
      <c r="A1439">
        <v>1438</v>
      </c>
      <c r="F1439">
        <v>81.815156000000002</v>
      </c>
      <c r="G1439" s="5">
        <v>3</v>
      </c>
      <c r="H1439">
        <v>82.159773000000001</v>
      </c>
      <c r="I1439" s="4">
        <v>4</v>
      </c>
      <c r="P1439">
        <v>2</v>
      </c>
      <c r="Q1439" t="str">
        <f t="shared" si="23"/>
        <v>34</v>
      </c>
    </row>
    <row r="1440" spans="1:17" x14ac:dyDescent="0.25">
      <c r="A1440">
        <v>1439</v>
      </c>
      <c r="F1440">
        <v>81.796667000000014</v>
      </c>
      <c r="G1440" s="5">
        <v>3</v>
      </c>
      <c r="H1440">
        <v>82.107588000000007</v>
      </c>
      <c r="I1440" s="4">
        <v>4</v>
      </c>
      <c r="P1440">
        <v>2</v>
      </c>
      <c r="Q1440" t="str">
        <f t="shared" si="23"/>
        <v>34</v>
      </c>
    </row>
    <row r="1441" spans="1:17" x14ac:dyDescent="0.25">
      <c r="A1441">
        <v>1440</v>
      </c>
      <c r="F1441">
        <v>81.793907000000004</v>
      </c>
      <c r="G1441" s="5">
        <v>3</v>
      </c>
      <c r="H1441">
        <v>82.054466000000005</v>
      </c>
      <c r="I1441" s="4">
        <v>4</v>
      </c>
      <c r="P1441">
        <v>2</v>
      </c>
      <c r="Q1441" t="str">
        <f t="shared" si="23"/>
        <v>34</v>
      </c>
    </row>
    <row r="1442" spans="1:17" x14ac:dyDescent="0.25">
      <c r="A1442">
        <v>1441</v>
      </c>
      <c r="F1442">
        <v>81.772502000000003</v>
      </c>
      <c r="G1442" s="5">
        <v>3</v>
      </c>
      <c r="H1442">
        <v>81.927026000000012</v>
      </c>
      <c r="I1442" s="4">
        <v>4</v>
      </c>
      <c r="P1442">
        <v>2</v>
      </c>
      <c r="Q1442" t="str">
        <f t="shared" si="23"/>
        <v>34</v>
      </c>
    </row>
    <row r="1443" spans="1:17" x14ac:dyDescent="0.25">
      <c r="A1443">
        <v>1442</v>
      </c>
      <c r="F1443">
        <v>81.782710000000009</v>
      </c>
      <c r="G1443" s="5">
        <v>3</v>
      </c>
      <c r="H1443">
        <v>81.915463000000003</v>
      </c>
      <c r="I1443" s="4">
        <v>4</v>
      </c>
      <c r="P1443">
        <v>2</v>
      </c>
      <c r="Q1443" t="str">
        <f t="shared" si="23"/>
        <v>34</v>
      </c>
    </row>
    <row r="1444" spans="1:17" x14ac:dyDescent="0.25">
      <c r="A1444">
        <v>1443</v>
      </c>
      <c r="F1444">
        <v>81.790261000000015</v>
      </c>
      <c r="G1444" s="5">
        <v>3</v>
      </c>
      <c r="H1444">
        <v>82.14789900000001</v>
      </c>
      <c r="I1444" s="4">
        <v>4</v>
      </c>
      <c r="P1444">
        <v>2</v>
      </c>
      <c r="Q1444" t="str">
        <f t="shared" si="23"/>
        <v>34</v>
      </c>
    </row>
    <row r="1445" spans="1:17" x14ac:dyDescent="0.25">
      <c r="A1445">
        <v>1444</v>
      </c>
      <c r="P1445">
        <v>0</v>
      </c>
      <c r="Q1445" t="str">
        <f t="shared" si="23"/>
        <v/>
      </c>
    </row>
    <row r="1446" spans="1:17" x14ac:dyDescent="0.25">
      <c r="A1446">
        <v>1445</v>
      </c>
      <c r="P1446">
        <v>0</v>
      </c>
      <c r="Q1446" t="str">
        <f t="shared" si="23"/>
        <v/>
      </c>
    </row>
    <row r="1447" spans="1:17" x14ac:dyDescent="0.25">
      <c r="A1447">
        <v>1446</v>
      </c>
      <c r="P1447">
        <v>0</v>
      </c>
      <c r="Q1447" t="str">
        <f t="shared" si="23"/>
        <v/>
      </c>
    </row>
    <row r="1448" spans="1:17" x14ac:dyDescent="0.25">
      <c r="A1448">
        <v>1447</v>
      </c>
      <c r="P1448">
        <v>0</v>
      </c>
      <c r="Q1448" t="str">
        <f t="shared" si="23"/>
        <v/>
      </c>
    </row>
    <row r="1449" spans="1:17" x14ac:dyDescent="0.25">
      <c r="A1449">
        <v>1448</v>
      </c>
      <c r="P1449">
        <v>0</v>
      </c>
      <c r="Q1449" t="str">
        <f t="shared" si="23"/>
        <v/>
      </c>
    </row>
    <row r="1450" spans="1:17" x14ac:dyDescent="0.25">
      <c r="A1450">
        <v>1449</v>
      </c>
      <c r="B1450">
        <v>108.12419700000001</v>
      </c>
      <c r="C1450" s="3">
        <v>1</v>
      </c>
      <c r="P1450">
        <v>1</v>
      </c>
      <c r="Q1450" t="str">
        <f t="shared" si="23"/>
        <v>1</v>
      </c>
    </row>
    <row r="1451" spans="1:17" x14ac:dyDescent="0.25">
      <c r="A1451">
        <v>1450</v>
      </c>
      <c r="B1451">
        <v>108.116178</v>
      </c>
      <c r="C1451" s="3">
        <v>1</v>
      </c>
      <c r="P1451">
        <v>1</v>
      </c>
      <c r="Q1451" t="str">
        <f t="shared" si="23"/>
        <v>1</v>
      </c>
    </row>
    <row r="1452" spans="1:17" x14ac:dyDescent="0.25">
      <c r="A1452">
        <v>1451</v>
      </c>
      <c r="B1452">
        <v>108.07586900000001</v>
      </c>
      <c r="C1452" s="3">
        <v>1</v>
      </c>
      <c r="D1452">
        <v>110.11706000000001</v>
      </c>
      <c r="E1452" s="2">
        <v>2</v>
      </c>
      <c r="P1452">
        <v>2</v>
      </c>
      <c r="Q1452" t="str">
        <f t="shared" si="23"/>
        <v>12</v>
      </c>
    </row>
    <row r="1453" spans="1:17" x14ac:dyDescent="0.25">
      <c r="A1453">
        <v>1452</v>
      </c>
      <c r="B1453">
        <v>108.08211700000001</v>
      </c>
      <c r="C1453" s="3">
        <v>1</v>
      </c>
      <c r="D1453">
        <v>110.25465200000001</v>
      </c>
      <c r="E1453" s="2">
        <v>2</v>
      </c>
      <c r="P1453">
        <v>2</v>
      </c>
      <c r="Q1453" t="str">
        <f t="shared" si="23"/>
        <v>12</v>
      </c>
    </row>
    <row r="1454" spans="1:17" x14ac:dyDescent="0.25">
      <c r="A1454">
        <v>1453</v>
      </c>
      <c r="B1454">
        <v>108.074198</v>
      </c>
      <c r="C1454" s="3">
        <v>1</v>
      </c>
      <c r="D1454">
        <v>110.16794000000002</v>
      </c>
      <c r="E1454" s="2">
        <v>2</v>
      </c>
      <c r="P1454">
        <v>2</v>
      </c>
      <c r="Q1454" t="str">
        <f t="shared" si="23"/>
        <v>12</v>
      </c>
    </row>
    <row r="1455" spans="1:17" x14ac:dyDescent="0.25">
      <c r="A1455">
        <v>1454</v>
      </c>
      <c r="B1455">
        <v>108.114614</v>
      </c>
      <c r="C1455" s="3">
        <v>1</v>
      </c>
      <c r="D1455">
        <v>110.206221</v>
      </c>
      <c r="E1455" s="2">
        <v>2</v>
      </c>
      <c r="P1455">
        <v>2</v>
      </c>
      <c r="Q1455" t="str">
        <f t="shared" si="23"/>
        <v>12</v>
      </c>
    </row>
    <row r="1456" spans="1:17" x14ac:dyDescent="0.25">
      <c r="A1456">
        <v>1455</v>
      </c>
      <c r="B1456">
        <v>108.12419700000001</v>
      </c>
      <c r="C1456" s="3">
        <v>1</v>
      </c>
      <c r="D1456">
        <v>110.25673900000001</v>
      </c>
      <c r="E1456" s="2">
        <v>2</v>
      </c>
      <c r="P1456">
        <v>2</v>
      </c>
      <c r="Q1456" t="str">
        <f t="shared" si="23"/>
        <v>12</v>
      </c>
    </row>
    <row r="1457" spans="1:17" x14ac:dyDescent="0.25">
      <c r="A1457">
        <v>1456</v>
      </c>
      <c r="D1457">
        <v>110.11706000000001</v>
      </c>
      <c r="E1457" s="2">
        <v>2</v>
      </c>
      <c r="P1457">
        <v>1</v>
      </c>
      <c r="Q1457" t="str">
        <f t="shared" si="23"/>
        <v>2</v>
      </c>
    </row>
    <row r="1458" spans="1:17" x14ac:dyDescent="0.25">
      <c r="A1458">
        <v>1457</v>
      </c>
      <c r="P1458">
        <v>0</v>
      </c>
      <c r="Q1458" t="str">
        <f t="shared" si="23"/>
        <v/>
      </c>
    </row>
    <row r="1459" spans="1:17" x14ac:dyDescent="0.25">
      <c r="A1459">
        <v>1458</v>
      </c>
      <c r="F1459">
        <v>113.19668000000001</v>
      </c>
      <c r="G1459" s="5">
        <v>3</v>
      </c>
      <c r="H1459">
        <v>111.89732500000001</v>
      </c>
      <c r="I1459" s="4">
        <v>4</v>
      </c>
      <c r="P1459">
        <v>2</v>
      </c>
      <c r="Q1459" t="str">
        <f t="shared" si="23"/>
        <v>34</v>
      </c>
    </row>
    <row r="1460" spans="1:17" x14ac:dyDescent="0.25">
      <c r="A1460">
        <v>1459</v>
      </c>
      <c r="F1460">
        <v>113.205637</v>
      </c>
      <c r="G1460" s="5">
        <v>3</v>
      </c>
      <c r="H1460">
        <v>111.888994</v>
      </c>
      <c r="I1460" s="4">
        <v>4</v>
      </c>
      <c r="P1460">
        <v>2</v>
      </c>
      <c r="Q1460" t="str">
        <f t="shared" si="23"/>
        <v>34</v>
      </c>
    </row>
    <row r="1461" spans="1:17" x14ac:dyDescent="0.25">
      <c r="A1461">
        <v>1460</v>
      </c>
      <c r="F1461">
        <v>113.226004</v>
      </c>
      <c r="G1461" s="5">
        <v>3</v>
      </c>
      <c r="H1461">
        <v>111.882902</v>
      </c>
      <c r="I1461" s="4">
        <v>4</v>
      </c>
      <c r="P1461">
        <v>2</v>
      </c>
      <c r="Q1461" t="str">
        <f t="shared" si="23"/>
        <v>34</v>
      </c>
    </row>
    <row r="1462" spans="1:17" x14ac:dyDescent="0.25">
      <c r="A1462">
        <v>1461</v>
      </c>
      <c r="F1462">
        <v>113.21188900000001</v>
      </c>
      <c r="G1462" s="5">
        <v>3</v>
      </c>
      <c r="H1462">
        <v>111.85602400000001</v>
      </c>
      <c r="I1462" s="4">
        <v>4</v>
      </c>
      <c r="P1462">
        <v>2</v>
      </c>
      <c r="Q1462" t="str">
        <f t="shared" si="23"/>
        <v>34</v>
      </c>
    </row>
    <row r="1463" spans="1:17" x14ac:dyDescent="0.25">
      <c r="A1463">
        <v>1462</v>
      </c>
      <c r="F1463">
        <v>113.19116400000001</v>
      </c>
      <c r="G1463" s="5">
        <v>3</v>
      </c>
      <c r="H1463">
        <v>111.744936</v>
      </c>
      <c r="I1463" s="4">
        <v>4</v>
      </c>
      <c r="P1463">
        <v>2</v>
      </c>
      <c r="Q1463" t="str">
        <f t="shared" si="23"/>
        <v>34</v>
      </c>
    </row>
    <row r="1464" spans="1:17" x14ac:dyDescent="0.25">
      <c r="A1464">
        <v>1463</v>
      </c>
      <c r="F1464">
        <v>113.28037400000001</v>
      </c>
      <c r="G1464" s="5">
        <v>3</v>
      </c>
      <c r="H1464">
        <v>111.89732500000001</v>
      </c>
      <c r="I1464" s="4">
        <v>4</v>
      </c>
      <c r="P1464">
        <v>2</v>
      </c>
      <c r="Q1464" t="str">
        <f t="shared" si="23"/>
        <v>34</v>
      </c>
    </row>
    <row r="1465" spans="1:17" x14ac:dyDescent="0.25">
      <c r="A1465">
        <v>1464</v>
      </c>
      <c r="F1465">
        <v>113.19668000000001</v>
      </c>
      <c r="G1465" s="5">
        <v>3</v>
      </c>
      <c r="P1465">
        <v>1</v>
      </c>
      <c r="Q1465" t="str">
        <f t="shared" si="23"/>
        <v>3</v>
      </c>
    </row>
    <row r="1466" spans="1:17" x14ac:dyDescent="0.25">
      <c r="A1466">
        <v>1465</v>
      </c>
      <c r="P1466">
        <v>0</v>
      </c>
      <c r="Q1466" t="str">
        <f t="shared" si="23"/>
        <v/>
      </c>
    </row>
    <row r="1467" spans="1:17" x14ac:dyDescent="0.25">
      <c r="A1467">
        <v>1466</v>
      </c>
      <c r="P1467">
        <v>0</v>
      </c>
      <c r="Q1467" t="str">
        <f t="shared" si="23"/>
        <v/>
      </c>
    </row>
    <row r="1468" spans="1:17" x14ac:dyDescent="0.25">
      <c r="A1468">
        <v>1467</v>
      </c>
      <c r="P1468">
        <v>0</v>
      </c>
      <c r="Q1468" t="str">
        <f t="shared" si="23"/>
        <v/>
      </c>
    </row>
    <row r="1469" spans="1:17" x14ac:dyDescent="0.25">
      <c r="A1469">
        <v>1468</v>
      </c>
      <c r="P1469">
        <v>0</v>
      </c>
      <c r="Q1469" t="str">
        <f t="shared" si="23"/>
        <v/>
      </c>
    </row>
    <row r="1470" spans="1:17" x14ac:dyDescent="0.25">
      <c r="A1470">
        <v>1469</v>
      </c>
      <c r="B1470">
        <v>136.64333100000002</v>
      </c>
      <c r="C1470" s="3">
        <v>1</v>
      </c>
      <c r="P1470">
        <v>1</v>
      </c>
      <c r="Q1470" t="str">
        <f t="shared" si="23"/>
        <v>1</v>
      </c>
    </row>
    <row r="1471" spans="1:17" x14ac:dyDescent="0.25">
      <c r="A1471">
        <v>1470</v>
      </c>
      <c r="B1471">
        <v>136.64333100000002</v>
      </c>
      <c r="C1471" s="3">
        <v>1</v>
      </c>
      <c r="P1471">
        <v>1</v>
      </c>
      <c r="Q1471" t="str">
        <f t="shared" si="23"/>
        <v>1</v>
      </c>
    </row>
    <row r="1472" spans="1:17" x14ac:dyDescent="0.25">
      <c r="A1472">
        <v>1471</v>
      </c>
      <c r="B1472">
        <v>136.64333100000002</v>
      </c>
      <c r="C1472" s="3">
        <v>1</v>
      </c>
      <c r="D1472">
        <v>149.86250100000001</v>
      </c>
      <c r="E1472" s="2">
        <v>2</v>
      </c>
      <c r="P1472">
        <v>2</v>
      </c>
      <c r="Q1472" t="str">
        <f t="shared" si="23"/>
        <v>12</v>
      </c>
    </row>
    <row r="1473" spans="1:17" x14ac:dyDescent="0.25">
      <c r="A1473">
        <v>1472</v>
      </c>
      <c r="B1473">
        <v>136.64333100000002</v>
      </c>
      <c r="C1473" s="3">
        <v>1</v>
      </c>
      <c r="D1473">
        <v>149.86250100000001</v>
      </c>
      <c r="E1473" s="2">
        <v>2</v>
      </c>
      <c r="P1473">
        <v>2</v>
      </c>
      <c r="Q1473" t="str">
        <f t="shared" si="23"/>
        <v>12</v>
      </c>
    </row>
    <row r="1474" spans="1:17" x14ac:dyDescent="0.25">
      <c r="A1474">
        <v>1473</v>
      </c>
      <c r="B1474">
        <v>136.64333100000002</v>
      </c>
      <c r="C1474" s="3">
        <v>1</v>
      </c>
      <c r="D1474">
        <v>149.86250100000001</v>
      </c>
      <c r="E1474" s="2">
        <v>2</v>
      </c>
      <c r="P1474">
        <v>2</v>
      </c>
      <c r="Q1474" t="str">
        <f t="shared" ref="Q1474:Q1537" si="24">CONCATENATE(C1474,E1474,G1474,I1474)</f>
        <v>12</v>
      </c>
    </row>
    <row r="1475" spans="1:17" x14ac:dyDescent="0.25">
      <c r="A1475">
        <v>1474</v>
      </c>
      <c r="B1475">
        <v>136.64333100000002</v>
      </c>
      <c r="C1475" s="3">
        <v>1</v>
      </c>
      <c r="D1475">
        <v>149.86250100000001</v>
      </c>
      <c r="E1475" s="2">
        <v>2</v>
      </c>
      <c r="P1475">
        <v>2</v>
      </c>
      <c r="Q1475" t="str">
        <f t="shared" si="24"/>
        <v>12</v>
      </c>
    </row>
    <row r="1476" spans="1:17" x14ac:dyDescent="0.25">
      <c r="A1476">
        <v>1475</v>
      </c>
      <c r="B1476">
        <v>136.64333100000002</v>
      </c>
      <c r="C1476" s="3">
        <v>1</v>
      </c>
      <c r="D1476">
        <v>149.86250100000001</v>
      </c>
      <c r="E1476" s="2">
        <v>2</v>
      </c>
      <c r="P1476">
        <v>2</v>
      </c>
      <c r="Q1476" t="str">
        <f t="shared" si="24"/>
        <v>12</v>
      </c>
    </row>
    <row r="1477" spans="1:17" x14ac:dyDescent="0.25">
      <c r="A1477">
        <v>1476</v>
      </c>
      <c r="B1477">
        <v>136.64333100000002</v>
      </c>
      <c r="C1477" s="3">
        <v>1</v>
      </c>
      <c r="D1477">
        <v>149.86250100000001</v>
      </c>
      <c r="E1477" s="2">
        <v>2</v>
      </c>
      <c r="P1477">
        <v>2</v>
      </c>
      <c r="Q1477" t="str">
        <f t="shared" si="24"/>
        <v>12</v>
      </c>
    </row>
    <row r="1478" spans="1:17" x14ac:dyDescent="0.25">
      <c r="A1478">
        <v>1477</v>
      </c>
      <c r="P1478">
        <v>0</v>
      </c>
      <c r="Q1478" t="str">
        <f t="shared" si="24"/>
        <v/>
      </c>
    </row>
    <row r="1479" spans="1:17" x14ac:dyDescent="0.25">
      <c r="A1479">
        <v>1478</v>
      </c>
      <c r="F1479">
        <v>151.32760400000001</v>
      </c>
      <c r="G1479" s="5">
        <v>3</v>
      </c>
      <c r="H1479">
        <v>150.885257</v>
      </c>
      <c r="I1479" s="4">
        <v>4</v>
      </c>
      <c r="P1479">
        <v>2</v>
      </c>
      <c r="Q1479" t="str">
        <f t="shared" si="24"/>
        <v>34</v>
      </c>
    </row>
    <row r="1480" spans="1:17" x14ac:dyDescent="0.25">
      <c r="A1480">
        <v>1479</v>
      </c>
      <c r="F1480">
        <v>151.32760400000001</v>
      </c>
      <c r="G1480" s="5">
        <v>3</v>
      </c>
      <c r="H1480">
        <v>150.885257</v>
      </c>
      <c r="I1480" s="4">
        <v>4</v>
      </c>
      <c r="P1480">
        <v>2</v>
      </c>
      <c r="Q1480" t="str">
        <f t="shared" si="24"/>
        <v>34</v>
      </c>
    </row>
    <row r="1481" spans="1:17" x14ac:dyDescent="0.25">
      <c r="A1481">
        <v>1480</v>
      </c>
      <c r="F1481">
        <v>151.32760400000001</v>
      </c>
      <c r="G1481" s="5">
        <v>3</v>
      </c>
      <c r="H1481">
        <v>150.885257</v>
      </c>
      <c r="I1481" s="4">
        <v>4</v>
      </c>
      <c r="P1481">
        <v>2</v>
      </c>
      <c r="Q1481" t="str">
        <f t="shared" si="24"/>
        <v>34</v>
      </c>
    </row>
    <row r="1482" spans="1:17" x14ac:dyDescent="0.25">
      <c r="A1482">
        <v>1481</v>
      </c>
      <c r="F1482">
        <v>151.32760400000001</v>
      </c>
      <c r="G1482" s="5">
        <v>3</v>
      </c>
      <c r="H1482">
        <v>150.885257</v>
      </c>
      <c r="I1482" s="4">
        <v>4</v>
      </c>
      <c r="P1482">
        <v>2</v>
      </c>
      <c r="Q1482" t="str">
        <f t="shared" si="24"/>
        <v>34</v>
      </c>
    </row>
    <row r="1483" spans="1:17" x14ac:dyDescent="0.25">
      <c r="A1483">
        <v>1482</v>
      </c>
      <c r="F1483">
        <v>151.32760400000001</v>
      </c>
      <c r="G1483" s="5">
        <v>3</v>
      </c>
      <c r="H1483">
        <v>150.885257</v>
      </c>
      <c r="I1483" s="4">
        <v>4</v>
      </c>
      <c r="P1483">
        <v>2</v>
      </c>
      <c r="Q1483" t="str">
        <f t="shared" si="24"/>
        <v>34</v>
      </c>
    </row>
    <row r="1484" spans="1:17" x14ac:dyDescent="0.25">
      <c r="A1484">
        <v>1483</v>
      </c>
      <c r="F1484">
        <v>151.32760400000001</v>
      </c>
      <c r="G1484" s="5">
        <v>3</v>
      </c>
      <c r="P1484">
        <v>1</v>
      </c>
      <c r="Q1484" t="str">
        <f t="shared" si="24"/>
        <v>3</v>
      </c>
    </row>
    <row r="1485" spans="1:17" x14ac:dyDescent="0.25">
      <c r="A1485">
        <v>1484</v>
      </c>
      <c r="P1485">
        <v>0</v>
      </c>
      <c r="Q1485" t="str">
        <f t="shared" si="24"/>
        <v/>
      </c>
    </row>
    <row r="1486" spans="1:17" x14ac:dyDescent="0.25">
      <c r="A1486">
        <v>1485</v>
      </c>
      <c r="P1486">
        <v>0</v>
      </c>
      <c r="Q1486" t="str">
        <f t="shared" si="24"/>
        <v/>
      </c>
    </row>
    <row r="1487" spans="1:17" x14ac:dyDescent="0.25">
      <c r="A1487">
        <v>1486</v>
      </c>
      <c r="P1487">
        <v>0</v>
      </c>
      <c r="Q1487" t="str">
        <f t="shared" si="24"/>
        <v/>
      </c>
    </row>
    <row r="1488" spans="1:17" x14ac:dyDescent="0.25">
      <c r="A1488">
        <v>1487</v>
      </c>
      <c r="P1488">
        <v>0</v>
      </c>
      <c r="Q1488" t="str">
        <f t="shared" si="24"/>
        <v/>
      </c>
    </row>
    <row r="1489" spans="1:17" x14ac:dyDescent="0.25">
      <c r="A1489">
        <v>1488</v>
      </c>
      <c r="P1489">
        <v>0</v>
      </c>
      <c r="Q1489" t="str">
        <f t="shared" si="24"/>
        <v/>
      </c>
    </row>
    <row r="1490" spans="1:17" x14ac:dyDescent="0.25">
      <c r="A1490">
        <v>1489</v>
      </c>
      <c r="P1490">
        <v>0</v>
      </c>
      <c r="Q1490" t="str">
        <f t="shared" si="24"/>
        <v/>
      </c>
    </row>
    <row r="1491" spans="1:17" x14ac:dyDescent="0.25">
      <c r="A1491">
        <v>1490</v>
      </c>
      <c r="P1491">
        <v>0</v>
      </c>
      <c r="Q1491" t="str">
        <f t="shared" si="24"/>
        <v/>
      </c>
    </row>
    <row r="1492" spans="1:17" x14ac:dyDescent="0.25">
      <c r="A1492">
        <v>1491</v>
      </c>
      <c r="P1492">
        <v>0</v>
      </c>
      <c r="Q1492" t="str">
        <f t="shared" si="24"/>
        <v/>
      </c>
    </row>
    <row r="1493" spans="1:17" x14ac:dyDescent="0.25">
      <c r="A1493">
        <v>1492</v>
      </c>
      <c r="P1493">
        <v>0</v>
      </c>
      <c r="Q1493" t="str">
        <f t="shared" si="24"/>
        <v/>
      </c>
    </row>
    <row r="1494" spans="1:17" x14ac:dyDescent="0.25">
      <c r="A1494">
        <v>1493</v>
      </c>
      <c r="D1494">
        <v>176.75387699999999</v>
      </c>
      <c r="E1494" s="2">
        <v>2</v>
      </c>
      <c r="P1494">
        <v>1</v>
      </c>
      <c r="Q1494" t="str">
        <f t="shared" si="24"/>
        <v>2</v>
      </c>
    </row>
    <row r="1495" spans="1:17" x14ac:dyDescent="0.25">
      <c r="A1495">
        <v>1494</v>
      </c>
      <c r="D1495">
        <v>176.758624</v>
      </c>
      <c r="E1495" s="2">
        <v>2</v>
      </c>
      <c r="P1495">
        <v>1</v>
      </c>
      <c r="Q1495" t="str">
        <f t="shared" si="24"/>
        <v>2</v>
      </c>
    </row>
    <row r="1496" spans="1:17" x14ac:dyDescent="0.25">
      <c r="A1496">
        <v>1495</v>
      </c>
      <c r="B1496">
        <v>180.27163200000001</v>
      </c>
      <c r="C1496" s="3">
        <v>1</v>
      </c>
      <c r="D1496">
        <v>176.719032</v>
      </c>
      <c r="E1496" s="2">
        <v>2</v>
      </c>
      <c r="P1496">
        <v>2</v>
      </c>
      <c r="Q1496" t="str">
        <f t="shared" si="24"/>
        <v>12</v>
      </c>
    </row>
    <row r="1497" spans="1:17" x14ac:dyDescent="0.25">
      <c r="A1497">
        <v>1496</v>
      </c>
      <c r="B1497">
        <v>180.293418</v>
      </c>
      <c r="C1497" s="3">
        <v>1</v>
      </c>
      <c r="D1497">
        <v>176.74036000000001</v>
      </c>
      <c r="E1497" s="2">
        <v>2</v>
      </c>
      <c r="P1497">
        <v>2</v>
      </c>
      <c r="Q1497" t="str">
        <f t="shared" si="24"/>
        <v>12</v>
      </c>
    </row>
    <row r="1498" spans="1:17" x14ac:dyDescent="0.25">
      <c r="A1498">
        <v>1497</v>
      </c>
      <c r="B1498">
        <v>180.27515499999998</v>
      </c>
      <c r="C1498" s="3">
        <v>1</v>
      </c>
      <c r="D1498">
        <v>176.73984799999999</v>
      </c>
      <c r="E1498" s="2">
        <v>2</v>
      </c>
      <c r="P1498">
        <v>2</v>
      </c>
      <c r="Q1498" t="str">
        <f t="shared" si="24"/>
        <v>12</v>
      </c>
    </row>
    <row r="1499" spans="1:17" x14ac:dyDescent="0.25">
      <c r="A1499">
        <v>1498</v>
      </c>
      <c r="B1499">
        <v>180.251634</v>
      </c>
      <c r="C1499" s="3">
        <v>1</v>
      </c>
      <c r="D1499">
        <v>176.75387699999999</v>
      </c>
      <c r="E1499" s="2">
        <v>2</v>
      </c>
      <c r="P1499">
        <v>2</v>
      </c>
      <c r="Q1499" t="str">
        <f t="shared" si="24"/>
        <v>12</v>
      </c>
    </row>
    <row r="1500" spans="1:17" x14ac:dyDescent="0.25">
      <c r="A1500">
        <v>1499</v>
      </c>
      <c r="B1500">
        <v>180.24382700000001</v>
      </c>
      <c r="C1500" s="3">
        <v>1</v>
      </c>
      <c r="P1500">
        <v>1</v>
      </c>
      <c r="Q1500" t="str">
        <f t="shared" si="24"/>
        <v>1</v>
      </c>
    </row>
    <row r="1501" spans="1:17" x14ac:dyDescent="0.25">
      <c r="A1501">
        <v>1500</v>
      </c>
      <c r="B1501">
        <v>180.27163200000001</v>
      </c>
      <c r="C1501" s="3">
        <v>1</v>
      </c>
      <c r="P1501">
        <v>1</v>
      </c>
      <c r="Q1501" t="str">
        <f t="shared" si="24"/>
        <v>1</v>
      </c>
    </row>
    <row r="1502" spans="1:17" x14ac:dyDescent="0.25">
      <c r="A1502">
        <v>1501</v>
      </c>
      <c r="P1502">
        <v>0</v>
      </c>
      <c r="Q1502" t="str">
        <f t="shared" si="24"/>
        <v/>
      </c>
    </row>
    <row r="1503" spans="1:17" x14ac:dyDescent="0.25">
      <c r="A1503">
        <v>1502</v>
      </c>
      <c r="F1503">
        <v>182.251788</v>
      </c>
      <c r="G1503" s="5">
        <v>3</v>
      </c>
      <c r="H1503">
        <v>182.67495300000002</v>
      </c>
      <c r="I1503" s="4">
        <v>4</v>
      </c>
      <c r="P1503">
        <v>2</v>
      </c>
      <c r="Q1503" t="str">
        <f t="shared" si="24"/>
        <v>34</v>
      </c>
    </row>
    <row r="1504" spans="1:17" x14ac:dyDescent="0.25">
      <c r="A1504">
        <v>1503</v>
      </c>
      <c r="F1504">
        <v>182.3399</v>
      </c>
      <c r="G1504" s="5">
        <v>3</v>
      </c>
      <c r="H1504">
        <v>182.65178600000002</v>
      </c>
      <c r="I1504" s="4">
        <v>4</v>
      </c>
      <c r="P1504">
        <v>2</v>
      </c>
      <c r="Q1504" t="str">
        <f t="shared" si="24"/>
        <v>34</v>
      </c>
    </row>
    <row r="1505" spans="1:17" x14ac:dyDescent="0.25">
      <c r="A1505">
        <v>1504</v>
      </c>
      <c r="F1505">
        <v>182.28923700000001</v>
      </c>
      <c r="G1505" s="5">
        <v>3</v>
      </c>
      <c r="H1505">
        <v>182.61597</v>
      </c>
      <c r="I1505" s="4">
        <v>4</v>
      </c>
      <c r="P1505">
        <v>2</v>
      </c>
      <c r="Q1505" t="str">
        <f t="shared" si="24"/>
        <v>34</v>
      </c>
    </row>
    <row r="1506" spans="1:17" x14ac:dyDescent="0.25">
      <c r="A1506">
        <v>1505</v>
      </c>
      <c r="F1506">
        <v>182.26847000000001</v>
      </c>
      <c r="G1506" s="5">
        <v>3</v>
      </c>
      <c r="H1506">
        <v>182.645408</v>
      </c>
      <c r="I1506" s="4">
        <v>4</v>
      </c>
      <c r="P1506">
        <v>2</v>
      </c>
      <c r="Q1506" t="str">
        <f t="shared" si="24"/>
        <v>34</v>
      </c>
    </row>
    <row r="1507" spans="1:17" x14ac:dyDescent="0.25">
      <c r="A1507">
        <v>1506</v>
      </c>
      <c r="F1507">
        <v>182.25091900000001</v>
      </c>
      <c r="G1507" s="5">
        <v>3</v>
      </c>
      <c r="H1507">
        <v>182.60709299999999</v>
      </c>
      <c r="I1507" s="4">
        <v>4</v>
      </c>
      <c r="P1507">
        <v>2</v>
      </c>
      <c r="Q1507" t="str">
        <f t="shared" si="24"/>
        <v>34</v>
      </c>
    </row>
    <row r="1508" spans="1:17" x14ac:dyDescent="0.25">
      <c r="A1508">
        <v>1507</v>
      </c>
      <c r="F1508">
        <v>182.20040800000001</v>
      </c>
      <c r="G1508" s="5">
        <v>3</v>
      </c>
      <c r="H1508">
        <v>182.56780599999999</v>
      </c>
      <c r="I1508" s="4">
        <v>4</v>
      </c>
      <c r="P1508">
        <v>2</v>
      </c>
      <c r="Q1508" t="str">
        <f t="shared" si="24"/>
        <v>34</v>
      </c>
    </row>
    <row r="1509" spans="1:17" x14ac:dyDescent="0.25">
      <c r="A1509">
        <v>1508</v>
      </c>
      <c r="F1509">
        <v>182.251788</v>
      </c>
      <c r="G1509" s="5">
        <v>3</v>
      </c>
      <c r="H1509">
        <v>182.67495300000002</v>
      </c>
      <c r="I1509" s="4">
        <v>4</v>
      </c>
      <c r="P1509">
        <v>2</v>
      </c>
      <c r="Q1509" t="str">
        <f t="shared" si="24"/>
        <v>34</v>
      </c>
    </row>
    <row r="1510" spans="1:17" x14ac:dyDescent="0.25">
      <c r="A1510">
        <v>1509</v>
      </c>
      <c r="P1510">
        <v>0</v>
      </c>
      <c r="Q1510" t="str">
        <f t="shared" si="24"/>
        <v/>
      </c>
    </row>
    <row r="1511" spans="1:17" x14ac:dyDescent="0.25">
      <c r="A1511">
        <v>1510</v>
      </c>
      <c r="P1511">
        <v>0</v>
      </c>
      <c r="Q1511" t="str">
        <f t="shared" si="24"/>
        <v/>
      </c>
    </row>
    <row r="1512" spans="1:17" x14ac:dyDescent="0.25">
      <c r="A1512">
        <v>1511</v>
      </c>
      <c r="P1512">
        <v>0</v>
      </c>
      <c r="Q1512" t="str">
        <f t="shared" si="24"/>
        <v/>
      </c>
    </row>
    <row r="1513" spans="1:17" x14ac:dyDescent="0.25">
      <c r="A1513">
        <v>1512</v>
      </c>
      <c r="P1513">
        <v>0</v>
      </c>
      <c r="Q1513" t="str">
        <f t="shared" si="24"/>
        <v/>
      </c>
    </row>
    <row r="1514" spans="1:17" x14ac:dyDescent="0.25">
      <c r="A1514">
        <v>1513</v>
      </c>
      <c r="P1514">
        <v>0</v>
      </c>
      <c r="Q1514" t="str">
        <f t="shared" si="24"/>
        <v/>
      </c>
    </row>
    <row r="1515" spans="1:17" x14ac:dyDescent="0.25">
      <c r="A1515">
        <v>1514</v>
      </c>
      <c r="D1515">
        <v>208.56617700000001</v>
      </c>
      <c r="E1515" s="2">
        <v>2</v>
      </c>
      <c r="P1515">
        <v>1</v>
      </c>
      <c r="Q1515" t="str">
        <f t="shared" si="24"/>
        <v>2</v>
      </c>
    </row>
    <row r="1516" spans="1:17" x14ac:dyDescent="0.25">
      <c r="A1516">
        <v>1515</v>
      </c>
      <c r="D1516">
        <v>208.56678700000001</v>
      </c>
      <c r="E1516" s="2">
        <v>2</v>
      </c>
      <c r="P1516">
        <v>1</v>
      </c>
      <c r="Q1516" t="str">
        <f t="shared" si="24"/>
        <v>2</v>
      </c>
    </row>
    <row r="1517" spans="1:17" x14ac:dyDescent="0.25">
      <c r="A1517">
        <v>1516</v>
      </c>
      <c r="D1517">
        <v>208.529495</v>
      </c>
      <c r="E1517" s="2">
        <v>2</v>
      </c>
      <c r="P1517">
        <v>1</v>
      </c>
      <c r="Q1517" t="str">
        <f t="shared" si="24"/>
        <v>2</v>
      </c>
    </row>
    <row r="1518" spans="1:17" x14ac:dyDescent="0.25">
      <c r="A1518">
        <v>1517</v>
      </c>
      <c r="D1518">
        <v>208.51005499999999</v>
      </c>
      <c r="E1518" s="2">
        <v>2</v>
      </c>
      <c r="P1518">
        <v>1</v>
      </c>
      <c r="Q1518" t="str">
        <f t="shared" si="24"/>
        <v>2</v>
      </c>
    </row>
    <row r="1519" spans="1:17" x14ac:dyDescent="0.25">
      <c r="A1519">
        <v>1518</v>
      </c>
      <c r="B1519">
        <v>213.08440899999999</v>
      </c>
      <c r="C1519" s="3">
        <v>1</v>
      </c>
      <c r="D1519">
        <v>208.562759</v>
      </c>
      <c r="E1519" s="2">
        <v>2</v>
      </c>
      <c r="P1519">
        <v>2</v>
      </c>
      <c r="Q1519" t="str">
        <f t="shared" si="24"/>
        <v>12</v>
      </c>
    </row>
    <row r="1520" spans="1:17" x14ac:dyDescent="0.25">
      <c r="A1520">
        <v>1519</v>
      </c>
      <c r="B1520">
        <v>213.12986599999999</v>
      </c>
      <c r="C1520" s="3">
        <v>1</v>
      </c>
      <c r="D1520">
        <v>208.58515499999999</v>
      </c>
      <c r="E1520" s="2">
        <v>2</v>
      </c>
      <c r="P1520">
        <v>2</v>
      </c>
      <c r="Q1520" t="str">
        <f t="shared" si="24"/>
        <v>12</v>
      </c>
    </row>
    <row r="1521" spans="1:17" x14ac:dyDescent="0.25">
      <c r="A1521">
        <v>1520</v>
      </c>
      <c r="B1521">
        <v>213.12843799999999</v>
      </c>
      <c r="C1521" s="3">
        <v>1</v>
      </c>
      <c r="D1521">
        <v>208.56617700000001</v>
      </c>
      <c r="E1521" s="2">
        <v>2</v>
      </c>
      <c r="P1521">
        <v>2</v>
      </c>
      <c r="Q1521" t="str">
        <f t="shared" si="24"/>
        <v>12</v>
      </c>
    </row>
    <row r="1522" spans="1:17" x14ac:dyDescent="0.25">
      <c r="A1522">
        <v>1521</v>
      </c>
      <c r="B1522">
        <v>213.11236700000001</v>
      </c>
      <c r="C1522" s="3">
        <v>1</v>
      </c>
      <c r="D1522">
        <v>208.56617700000001</v>
      </c>
      <c r="E1522" s="2">
        <v>2</v>
      </c>
      <c r="P1522">
        <v>2</v>
      </c>
      <c r="Q1522" t="str">
        <f t="shared" si="24"/>
        <v>12</v>
      </c>
    </row>
    <row r="1523" spans="1:17" x14ac:dyDescent="0.25">
      <c r="A1523">
        <v>1522</v>
      </c>
      <c r="B1523">
        <v>213.02221900000001</v>
      </c>
      <c r="C1523" s="3">
        <v>1</v>
      </c>
      <c r="P1523">
        <v>1</v>
      </c>
      <c r="Q1523" t="str">
        <f t="shared" si="24"/>
        <v>1</v>
      </c>
    </row>
    <row r="1524" spans="1:17" x14ac:dyDescent="0.25">
      <c r="A1524">
        <v>1523</v>
      </c>
      <c r="B1524">
        <v>213.08440899999999</v>
      </c>
      <c r="C1524" s="3">
        <v>1</v>
      </c>
      <c r="P1524">
        <v>1</v>
      </c>
      <c r="Q1524" t="str">
        <f t="shared" si="24"/>
        <v>1</v>
      </c>
    </row>
    <row r="1525" spans="1:17" x14ac:dyDescent="0.25">
      <c r="A1525">
        <v>1524</v>
      </c>
      <c r="P1525">
        <v>0</v>
      </c>
      <c r="Q1525" t="str">
        <f t="shared" si="24"/>
        <v/>
      </c>
    </row>
    <row r="1526" spans="1:17" x14ac:dyDescent="0.25">
      <c r="A1526">
        <v>1525</v>
      </c>
      <c r="P1526">
        <v>0</v>
      </c>
      <c r="Q1526" t="str">
        <f t="shared" si="24"/>
        <v/>
      </c>
    </row>
    <row r="1527" spans="1:17" x14ac:dyDescent="0.25">
      <c r="A1527">
        <v>1526</v>
      </c>
      <c r="H1527">
        <v>215.72753700000001</v>
      </c>
      <c r="I1527" s="4">
        <v>4</v>
      </c>
      <c r="P1527">
        <v>1</v>
      </c>
      <c r="Q1527" t="str">
        <f t="shared" si="24"/>
        <v>4</v>
      </c>
    </row>
    <row r="1528" spans="1:17" x14ac:dyDescent="0.25">
      <c r="A1528">
        <v>1527</v>
      </c>
      <c r="F1528">
        <v>216.07267200000001</v>
      </c>
      <c r="G1528" s="5">
        <v>3</v>
      </c>
      <c r="H1528">
        <v>215.70396600000001</v>
      </c>
      <c r="I1528" s="4">
        <v>4</v>
      </c>
      <c r="P1528">
        <v>2</v>
      </c>
      <c r="Q1528" t="str">
        <f t="shared" si="24"/>
        <v>34</v>
      </c>
    </row>
    <row r="1529" spans="1:17" x14ac:dyDescent="0.25">
      <c r="A1529">
        <v>1528</v>
      </c>
      <c r="F1529">
        <v>216.07267200000001</v>
      </c>
      <c r="G1529" s="5">
        <v>3</v>
      </c>
      <c r="H1529">
        <v>215.63432800000001</v>
      </c>
      <c r="I1529" s="4">
        <v>4</v>
      </c>
      <c r="P1529">
        <v>2</v>
      </c>
      <c r="Q1529" t="str">
        <f t="shared" si="24"/>
        <v>34</v>
      </c>
    </row>
    <row r="1530" spans="1:17" x14ac:dyDescent="0.25">
      <c r="A1530">
        <v>1529</v>
      </c>
      <c r="F1530">
        <v>216.07267200000001</v>
      </c>
      <c r="G1530" s="5">
        <v>3</v>
      </c>
      <c r="H1530">
        <v>215.63713300000001</v>
      </c>
      <c r="I1530" s="4">
        <v>4</v>
      </c>
      <c r="P1530">
        <v>2</v>
      </c>
      <c r="Q1530" t="str">
        <f t="shared" si="24"/>
        <v>34</v>
      </c>
    </row>
    <row r="1531" spans="1:17" x14ac:dyDescent="0.25">
      <c r="A1531">
        <v>1530</v>
      </c>
      <c r="F1531">
        <v>216.07267200000001</v>
      </c>
      <c r="G1531" s="5">
        <v>3</v>
      </c>
      <c r="H1531">
        <v>215.631776</v>
      </c>
      <c r="I1531" s="4">
        <v>4</v>
      </c>
      <c r="P1531">
        <v>2</v>
      </c>
      <c r="Q1531" t="str">
        <f t="shared" si="24"/>
        <v>34</v>
      </c>
    </row>
    <row r="1532" spans="1:17" x14ac:dyDescent="0.25">
      <c r="A1532">
        <v>1531</v>
      </c>
      <c r="F1532">
        <v>216.07267200000001</v>
      </c>
      <c r="G1532" s="5">
        <v>3</v>
      </c>
      <c r="H1532">
        <v>215.64958200000001</v>
      </c>
      <c r="I1532" s="4">
        <v>4</v>
      </c>
      <c r="P1532">
        <v>2</v>
      </c>
      <c r="Q1532" t="str">
        <f t="shared" si="24"/>
        <v>34</v>
      </c>
    </row>
    <row r="1533" spans="1:17" x14ac:dyDescent="0.25">
      <c r="A1533">
        <v>1532</v>
      </c>
      <c r="F1533">
        <v>216.07267200000001</v>
      </c>
      <c r="G1533" s="5">
        <v>3</v>
      </c>
      <c r="H1533">
        <v>215.72753700000001</v>
      </c>
      <c r="I1533" s="4">
        <v>4</v>
      </c>
      <c r="P1533">
        <v>2</v>
      </c>
      <c r="Q1533" t="str">
        <f t="shared" si="24"/>
        <v>34</v>
      </c>
    </row>
    <row r="1534" spans="1:17" x14ac:dyDescent="0.25">
      <c r="A1534">
        <v>1533</v>
      </c>
      <c r="D1534">
        <v>231.75690499999999</v>
      </c>
      <c r="E1534" s="2">
        <v>2</v>
      </c>
      <c r="P1534">
        <v>1</v>
      </c>
      <c r="Q1534" t="str">
        <f t="shared" si="24"/>
        <v>2</v>
      </c>
    </row>
    <row r="1535" spans="1:17" x14ac:dyDescent="0.25">
      <c r="A1535">
        <v>1534</v>
      </c>
      <c r="D1535">
        <v>231.754763</v>
      </c>
      <c r="E1535" s="2">
        <v>2</v>
      </c>
      <c r="P1535">
        <v>1</v>
      </c>
      <c r="Q1535" t="str">
        <f t="shared" si="24"/>
        <v>2</v>
      </c>
    </row>
    <row r="1536" spans="1:17" x14ac:dyDescent="0.25">
      <c r="A1536">
        <v>1535</v>
      </c>
      <c r="D1536">
        <v>231.770476</v>
      </c>
      <c r="E1536" s="2">
        <v>2</v>
      </c>
      <c r="P1536">
        <v>1</v>
      </c>
      <c r="Q1536" t="str">
        <f t="shared" si="24"/>
        <v>2</v>
      </c>
    </row>
    <row r="1537" spans="1:17" x14ac:dyDescent="0.25">
      <c r="A1537">
        <v>1536</v>
      </c>
      <c r="D1537">
        <v>231.77874299999999</v>
      </c>
      <c r="E1537" s="2">
        <v>2</v>
      </c>
      <c r="P1537">
        <v>1</v>
      </c>
      <c r="Q1537" t="str">
        <f t="shared" si="24"/>
        <v>2</v>
      </c>
    </row>
    <row r="1538" spans="1:17" x14ac:dyDescent="0.25">
      <c r="A1538">
        <v>1537</v>
      </c>
      <c r="D1538">
        <v>231.73904899999999</v>
      </c>
      <c r="E1538" s="2">
        <v>2</v>
      </c>
      <c r="P1538">
        <v>1</v>
      </c>
      <c r="Q1538" t="str">
        <f t="shared" ref="Q1538:Q1601" si="25">CONCATENATE(C1538,E1538,G1538,I1538)</f>
        <v>2</v>
      </c>
    </row>
    <row r="1539" spans="1:17" x14ac:dyDescent="0.25">
      <c r="A1539">
        <v>1538</v>
      </c>
      <c r="D1539">
        <v>231.74772300000001</v>
      </c>
      <c r="E1539" s="2">
        <v>2</v>
      </c>
      <c r="P1539">
        <v>1</v>
      </c>
      <c r="Q1539" t="str">
        <f t="shared" si="25"/>
        <v>2</v>
      </c>
    </row>
    <row r="1540" spans="1:17" x14ac:dyDescent="0.25">
      <c r="A1540">
        <v>1539</v>
      </c>
      <c r="B1540">
        <v>238.647515</v>
      </c>
      <c r="C1540" s="3">
        <v>1</v>
      </c>
      <c r="D1540">
        <v>231.77817999999999</v>
      </c>
      <c r="E1540" s="2">
        <v>2</v>
      </c>
      <c r="P1540">
        <v>2</v>
      </c>
      <c r="Q1540" t="str">
        <f t="shared" si="25"/>
        <v>12</v>
      </c>
    </row>
    <row r="1541" spans="1:17" x14ac:dyDescent="0.25">
      <c r="A1541">
        <v>1540</v>
      </c>
      <c r="B1541">
        <v>238.65863899999999</v>
      </c>
      <c r="C1541" s="3">
        <v>1</v>
      </c>
      <c r="D1541">
        <v>231.75690499999999</v>
      </c>
      <c r="E1541" s="2">
        <v>2</v>
      </c>
      <c r="P1541">
        <v>2</v>
      </c>
      <c r="Q1541" t="str">
        <f t="shared" si="25"/>
        <v>12</v>
      </c>
    </row>
    <row r="1542" spans="1:17" x14ac:dyDescent="0.25">
      <c r="A1542">
        <v>1541</v>
      </c>
      <c r="B1542">
        <v>238.62568199999998</v>
      </c>
      <c r="C1542" s="3">
        <v>1</v>
      </c>
      <c r="D1542">
        <v>231.75690499999999</v>
      </c>
      <c r="E1542" s="2">
        <v>2</v>
      </c>
      <c r="P1542">
        <v>2</v>
      </c>
      <c r="Q1542" t="str">
        <f t="shared" si="25"/>
        <v>12</v>
      </c>
    </row>
    <row r="1543" spans="1:17" x14ac:dyDescent="0.25">
      <c r="A1543">
        <v>1542</v>
      </c>
      <c r="B1543">
        <v>238.65159700000001</v>
      </c>
      <c r="C1543" s="3">
        <v>1</v>
      </c>
      <c r="P1543">
        <v>1</v>
      </c>
      <c r="Q1543" t="str">
        <f t="shared" si="25"/>
        <v>1</v>
      </c>
    </row>
    <row r="1544" spans="1:17" x14ac:dyDescent="0.25">
      <c r="A1544">
        <v>1543</v>
      </c>
      <c r="B1544">
        <v>238.634353</v>
      </c>
      <c r="C1544" s="3">
        <v>1</v>
      </c>
      <c r="P1544">
        <v>1</v>
      </c>
      <c r="Q1544" t="str">
        <f t="shared" si="25"/>
        <v>1</v>
      </c>
    </row>
    <row r="1545" spans="1:17" x14ac:dyDescent="0.25">
      <c r="A1545">
        <v>1544</v>
      </c>
      <c r="B1545">
        <v>238.61389400000002</v>
      </c>
      <c r="C1545" s="3">
        <v>1</v>
      </c>
      <c r="P1545">
        <v>1</v>
      </c>
      <c r="Q1545" t="str">
        <f t="shared" si="25"/>
        <v>1</v>
      </c>
    </row>
    <row r="1546" spans="1:17" x14ac:dyDescent="0.25">
      <c r="A1546">
        <v>1545</v>
      </c>
      <c r="B1546">
        <v>238.677819</v>
      </c>
      <c r="C1546" s="3">
        <v>1</v>
      </c>
      <c r="P1546">
        <v>1</v>
      </c>
      <c r="Q1546" t="str">
        <f t="shared" si="25"/>
        <v>1</v>
      </c>
    </row>
    <row r="1547" spans="1:17" x14ac:dyDescent="0.25">
      <c r="A1547">
        <v>1546</v>
      </c>
      <c r="B1547">
        <v>238.647515</v>
      </c>
      <c r="C1547" s="3">
        <v>1</v>
      </c>
      <c r="P1547">
        <v>1</v>
      </c>
      <c r="Q1547" t="str">
        <f t="shared" si="25"/>
        <v>1</v>
      </c>
    </row>
    <row r="1548" spans="1:17" x14ac:dyDescent="0.25">
      <c r="A1548">
        <v>1547</v>
      </c>
      <c r="B1548">
        <v>238.62833499999999</v>
      </c>
      <c r="C1548" s="3">
        <v>1</v>
      </c>
      <c r="P1548">
        <v>1</v>
      </c>
      <c r="Q1548" t="str">
        <f t="shared" si="25"/>
        <v>1</v>
      </c>
    </row>
    <row r="1549" spans="1:17" x14ac:dyDescent="0.25">
      <c r="A1549">
        <v>1548</v>
      </c>
      <c r="F1549">
        <v>241.14901599999999</v>
      </c>
      <c r="G1549" s="5">
        <v>3</v>
      </c>
      <c r="H1549">
        <v>239.342275</v>
      </c>
      <c r="I1549" s="4">
        <v>4</v>
      </c>
      <c r="P1549">
        <v>2</v>
      </c>
      <c r="Q1549" t="str">
        <f t="shared" si="25"/>
        <v>34</v>
      </c>
    </row>
    <row r="1550" spans="1:17" x14ac:dyDescent="0.25">
      <c r="A1550">
        <v>1549</v>
      </c>
      <c r="F1550">
        <v>241.192128</v>
      </c>
      <c r="G1550" s="5">
        <v>3</v>
      </c>
      <c r="H1550">
        <v>239.34201899999999</v>
      </c>
      <c r="I1550" s="4">
        <v>4</v>
      </c>
      <c r="P1550">
        <v>2</v>
      </c>
      <c r="Q1550" t="str">
        <f t="shared" si="25"/>
        <v>34</v>
      </c>
    </row>
    <row r="1551" spans="1:17" x14ac:dyDescent="0.25">
      <c r="A1551">
        <v>1550</v>
      </c>
      <c r="F1551">
        <v>241.26401200000001</v>
      </c>
      <c r="G1551" s="5">
        <v>3</v>
      </c>
      <c r="H1551">
        <v>239.360286</v>
      </c>
      <c r="I1551" s="4">
        <v>4</v>
      </c>
      <c r="P1551">
        <v>2</v>
      </c>
      <c r="Q1551" t="str">
        <f t="shared" si="25"/>
        <v>34</v>
      </c>
    </row>
    <row r="1552" spans="1:17" x14ac:dyDescent="0.25">
      <c r="A1552">
        <v>1551</v>
      </c>
      <c r="F1552">
        <v>241.28135800000001</v>
      </c>
      <c r="G1552" s="5">
        <v>3</v>
      </c>
      <c r="H1552">
        <v>239.38915900000001</v>
      </c>
      <c r="I1552" s="4">
        <v>4</v>
      </c>
      <c r="P1552">
        <v>2</v>
      </c>
      <c r="Q1552" t="str">
        <f t="shared" si="25"/>
        <v>34</v>
      </c>
    </row>
    <row r="1553" spans="1:17" x14ac:dyDescent="0.25">
      <c r="A1553">
        <v>1552</v>
      </c>
      <c r="F1553">
        <v>241.274674</v>
      </c>
      <c r="G1553" s="5">
        <v>3</v>
      </c>
      <c r="H1553">
        <v>239.353194</v>
      </c>
      <c r="I1553" s="4">
        <v>4</v>
      </c>
      <c r="P1553">
        <v>2</v>
      </c>
      <c r="Q1553" t="str">
        <f t="shared" si="25"/>
        <v>34</v>
      </c>
    </row>
    <row r="1554" spans="1:17" x14ac:dyDescent="0.25">
      <c r="A1554">
        <v>1553</v>
      </c>
      <c r="F1554">
        <v>241.250697</v>
      </c>
      <c r="G1554" s="5">
        <v>3</v>
      </c>
      <c r="H1554">
        <v>239.342072</v>
      </c>
      <c r="I1554" s="4">
        <v>4</v>
      </c>
      <c r="P1554">
        <v>2</v>
      </c>
      <c r="Q1554" t="str">
        <f t="shared" si="25"/>
        <v>34</v>
      </c>
    </row>
    <row r="1555" spans="1:17" x14ac:dyDescent="0.25">
      <c r="A1555">
        <v>1554</v>
      </c>
      <c r="F1555">
        <v>241.23263600000001</v>
      </c>
      <c r="G1555" s="5">
        <v>3</v>
      </c>
      <c r="H1555">
        <v>239.379672</v>
      </c>
      <c r="I1555" s="4">
        <v>4</v>
      </c>
      <c r="P1555">
        <v>2</v>
      </c>
      <c r="Q1555" t="str">
        <f t="shared" si="25"/>
        <v>34</v>
      </c>
    </row>
    <row r="1556" spans="1:17" x14ac:dyDescent="0.25">
      <c r="A1556">
        <v>1555</v>
      </c>
      <c r="F1556">
        <v>241.22263799999999</v>
      </c>
      <c r="G1556" s="5">
        <v>3</v>
      </c>
      <c r="H1556">
        <v>239.37502899999998</v>
      </c>
      <c r="I1556" s="4">
        <v>4</v>
      </c>
      <c r="P1556">
        <v>2</v>
      </c>
      <c r="Q1556" t="str">
        <f t="shared" si="25"/>
        <v>34</v>
      </c>
    </row>
    <row r="1557" spans="1:17" x14ac:dyDescent="0.25">
      <c r="A1557">
        <v>1556</v>
      </c>
      <c r="F1557">
        <v>241.205748</v>
      </c>
      <c r="G1557" s="5">
        <v>3</v>
      </c>
      <c r="H1557">
        <v>239.342275</v>
      </c>
      <c r="I1557" s="4">
        <v>4</v>
      </c>
      <c r="P1557">
        <v>2</v>
      </c>
      <c r="Q1557" t="str">
        <f t="shared" si="25"/>
        <v>34</v>
      </c>
    </row>
    <row r="1558" spans="1:17" x14ac:dyDescent="0.25">
      <c r="A1558">
        <v>1557</v>
      </c>
      <c r="F1558">
        <v>241.14901599999999</v>
      </c>
      <c r="G1558" s="5">
        <v>3</v>
      </c>
      <c r="H1558">
        <v>239.342275</v>
      </c>
      <c r="I1558" s="4">
        <v>4</v>
      </c>
      <c r="P1558">
        <v>2</v>
      </c>
      <c r="Q1558" t="str">
        <f t="shared" si="25"/>
        <v>34</v>
      </c>
    </row>
    <row r="1559" spans="1:17" x14ac:dyDescent="0.25">
      <c r="A1559">
        <v>1558</v>
      </c>
      <c r="D1559">
        <v>258.17236800000001</v>
      </c>
      <c r="E1559" s="2">
        <v>2</v>
      </c>
      <c r="F1559">
        <v>241.14901599999999</v>
      </c>
      <c r="G1559" s="5">
        <v>3</v>
      </c>
      <c r="P1559">
        <v>2</v>
      </c>
      <c r="Q1559" t="str">
        <f t="shared" si="25"/>
        <v>23</v>
      </c>
    </row>
    <row r="1560" spans="1:17" x14ac:dyDescent="0.25">
      <c r="A1560">
        <v>1559</v>
      </c>
      <c r="D1560">
        <v>258.12297899999999</v>
      </c>
      <c r="E1560" s="2">
        <v>2</v>
      </c>
      <c r="P1560">
        <v>1</v>
      </c>
      <c r="Q1560" t="str">
        <f t="shared" si="25"/>
        <v>2</v>
      </c>
    </row>
    <row r="1561" spans="1:17" x14ac:dyDescent="0.25">
      <c r="A1561">
        <v>1560</v>
      </c>
      <c r="D1561">
        <v>258.09094299999998</v>
      </c>
      <c r="E1561" s="2">
        <v>2</v>
      </c>
      <c r="P1561">
        <v>1</v>
      </c>
      <c r="Q1561" t="str">
        <f t="shared" si="25"/>
        <v>2</v>
      </c>
    </row>
    <row r="1562" spans="1:17" x14ac:dyDescent="0.25">
      <c r="A1562">
        <v>1561</v>
      </c>
      <c r="D1562">
        <v>258.05267800000001</v>
      </c>
      <c r="E1562" s="2">
        <v>2</v>
      </c>
      <c r="P1562">
        <v>1</v>
      </c>
      <c r="Q1562" t="str">
        <f t="shared" si="25"/>
        <v>2</v>
      </c>
    </row>
    <row r="1563" spans="1:17" x14ac:dyDescent="0.25">
      <c r="A1563">
        <v>1562</v>
      </c>
      <c r="B1563">
        <v>262.65641900000003</v>
      </c>
      <c r="C1563" s="3">
        <v>1</v>
      </c>
      <c r="D1563">
        <v>258.10002200000002</v>
      </c>
      <c r="E1563" s="2">
        <v>2</v>
      </c>
      <c r="P1563">
        <v>2</v>
      </c>
      <c r="Q1563" t="str">
        <f t="shared" si="25"/>
        <v>12</v>
      </c>
    </row>
    <row r="1564" spans="1:17" x14ac:dyDescent="0.25">
      <c r="A1564">
        <v>1563</v>
      </c>
      <c r="B1564">
        <v>262.65641900000003</v>
      </c>
      <c r="C1564" s="3">
        <v>1</v>
      </c>
      <c r="D1564">
        <v>258.143033</v>
      </c>
      <c r="E1564" s="2">
        <v>2</v>
      </c>
      <c r="P1564">
        <v>2</v>
      </c>
      <c r="Q1564" t="str">
        <f t="shared" si="25"/>
        <v>12</v>
      </c>
    </row>
    <row r="1565" spans="1:17" x14ac:dyDescent="0.25">
      <c r="A1565">
        <v>1564</v>
      </c>
      <c r="B1565">
        <v>262.65641900000003</v>
      </c>
      <c r="C1565" s="3">
        <v>1</v>
      </c>
      <c r="D1565">
        <v>258.17129599999998</v>
      </c>
      <c r="E1565" s="2">
        <v>2</v>
      </c>
      <c r="P1565">
        <v>2</v>
      </c>
      <c r="Q1565" t="str">
        <f t="shared" si="25"/>
        <v>12</v>
      </c>
    </row>
    <row r="1566" spans="1:17" x14ac:dyDescent="0.25">
      <c r="A1566">
        <v>1565</v>
      </c>
      <c r="B1566">
        <v>262.65641900000003</v>
      </c>
      <c r="C1566" s="3">
        <v>1</v>
      </c>
      <c r="D1566">
        <v>258.21262100000001</v>
      </c>
      <c r="E1566" s="2">
        <v>2</v>
      </c>
      <c r="P1566">
        <v>2</v>
      </c>
      <c r="Q1566" t="str">
        <f t="shared" si="25"/>
        <v>12</v>
      </c>
    </row>
    <row r="1567" spans="1:17" x14ac:dyDescent="0.25">
      <c r="A1567">
        <v>1566</v>
      </c>
      <c r="B1567">
        <v>262.65641900000003</v>
      </c>
      <c r="C1567" s="3">
        <v>1</v>
      </c>
      <c r="D1567">
        <v>258.27251100000001</v>
      </c>
      <c r="E1567" s="2">
        <v>2</v>
      </c>
      <c r="P1567">
        <v>2</v>
      </c>
      <c r="Q1567" t="str">
        <f t="shared" si="25"/>
        <v>12</v>
      </c>
    </row>
    <row r="1568" spans="1:17" x14ac:dyDescent="0.25">
      <c r="A1568">
        <v>1567</v>
      </c>
      <c r="B1568">
        <v>262.65641900000003</v>
      </c>
      <c r="C1568" s="3">
        <v>1</v>
      </c>
      <c r="D1568">
        <v>258.17236800000001</v>
      </c>
      <c r="E1568" s="2">
        <v>2</v>
      </c>
      <c r="P1568">
        <v>2</v>
      </c>
      <c r="Q1568" t="str">
        <f t="shared" si="25"/>
        <v>12</v>
      </c>
    </row>
    <row r="1569" spans="1:17" x14ac:dyDescent="0.25">
      <c r="A1569">
        <v>1568</v>
      </c>
      <c r="B1569">
        <v>262.65641900000003</v>
      </c>
      <c r="C1569" s="3">
        <v>1</v>
      </c>
      <c r="P1569">
        <v>1</v>
      </c>
      <c r="Q1569" t="str">
        <f t="shared" si="25"/>
        <v>1</v>
      </c>
    </row>
    <row r="1570" spans="1:17" x14ac:dyDescent="0.25">
      <c r="A1570">
        <v>1569</v>
      </c>
      <c r="J1570">
        <v>235.91219999999998</v>
      </c>
      <c r="K1570" t="s">
        <v>22</v>
      </c>
      <c r="Q1570" t="str">
        <f t="shared" si="25"/>
        <v/>
      </c>
    </row>
    <row r="1571" spans="1:17" x14ac:dyDescent="0.25">
      <c r="A1571">
        <v>1570</v>
      </c>
      <c r="Q1571" t="str">
        <f t="shared" si="25"/>
        <v/>
      </c>
    </row>
    <row r="1572" spans="1:17" x14ac:dyDescent="0.25">
      <c r="A1572">
        <v>1571</v>
      </c>
      <c r="J1572">
        <v>235.835418</v>
      </c>
      <c r="K1572" t="s">
        <v>22</v>
      </c>
      <c r="Q1572" t="str">
        <f t="shared" si="25"/>
        <v/>
      </c>
    </row>
    <row r="1573" spans="1:17" x14ac:dyDescent="0.25">
      <c r="A1573">
        <v>1572</v>
      </c>
      <c r="B1573">
        <v>248.937184</v>
      </c>
      <c r="C1573" s="3">
        <v>1</v>
      </c>
      <c r="P1573">
        <v>1</v>
      </c>
      <c r="Q1573" t="str">
        <f t="shared" si="25"/>
        <v>1</v>
      </c>
    </row>
    <row r="1574" spans="1:17" x14ac:dyDescent="0.25">
      <c r="A1574">
        <v>1573</v>
      </c>
      <c r="B1574">
        <v>248.90800200000001</v>
      </c>
      <c r="C1574" s="3">
        <v>1</v>
      </c>
      <c r="P1574">
        <v>1</v>
      </c>
      <c r="Q1574" t="str">
        <f t="shared" si="25"/>
        <v>1</v>
      </c>
    </row>
    <row r="1575" spans="1:17" x14ac:dyDescent="0.25">
      <c r="A1575">
        <v>1574</v>
      </c>
      <c r="B1575">
        <v>248.93320199999999</v>
      </c>
      <c r="C1575" s="3">
        <v>1</v>
      </c>
      <c r="P1575">
        <v>1</v>
      </c>
      <c r="Q1575" t="str">
        <f t="shared" si="25"/>
        <v>1</v>
      </c>
    </row>
    <row r="1576" spans="1:17" x14ac:dyDescent="0.25">
      <c r="A1576">
        <v>1575</v>
      </c>
      <c r="B1576">
        <v>248.923665</v>
      </c>
      <c r="C1576" s="3">
        <v>1</v>
      </c>
      <c r="D1576">
        <v>246.875047</v>
      </c>
      <c r="E1576" s="2">
        <v>2</v>
      </c>
      <c r="P1576">
        <v>2</v>
      </c>
      <c r="Q1576" t="str">
        <f t="shared" si="25"/>
        <v>12</v>
      </c>
    </row>
    <row r="1577" spans="1:17" x14ac:dyDescent="0.25">
      <c r="A1577">
        <v>1576</v>
      </c>
      <c r="B1577">
        <v>248.94958199999999</v>
      </c>
      <c r="C1577" s="3">
        <v>1</v>
      </c>
      <c r="D1577">
        <v>246.89514600000001</v>
      </c>
      <c r="E1577" s="2">
        <v>2</v>
      </c>
      <c r="P1577">
        <v>2</v>
      </c>
      <c r="Q1577" t="str">
        <f t="shared" si="25"/>
        <v>12</v>
      </c>
    </row>
    <row r="1578" spans="1:17" x14ac:dyDescent="0.25">
      <c r="A1578">
        <v>1577</v>
      </c>
      <c r="B1578">
        <v>248.91999100000001</v>
      </c>
      <c r="C1578" s="3">
        <v>1</v>
      </c>
      <c r="D1578">
        <v>246.90825699999999</v>
      </c>
      <c r="E1578" s="2">
        <v>2</v>
      </c>
      <c r="P1578">
        <v>2</v>
      </c>
      <c r="Q1578" t="str">
        <f t="shared" si="25"/>
        <v>12</v>
      </c>
    </row>
    <row r="1579" spans="1:17" x14ac:dyDescent="0.25">
      <c r="A1579">
        <v>1578</v>
      </c>
      <c r="B1579">
        <v>248.91106500000001</v>
      </c>
      <c r="C1579" s="3">
        <v>1</v>
      </c>
      <c r="D1579">
        <v>246.87428</v>
      </c>
      <c r="E1579" s="2">
        <v>2</v>
      </c>
      <c r="P1579">
        <v>2</v>
      </c>
      <c r="Q1579" t="str">
        <f t="shared" si="25"/>
        <v>12</v>
      </c>
    </row>
    <row r="1580" spans="1:17" x14ac:dyDescent="0.25">
      <c r="A1580">
        <v>1579</v>
      </c>
      <c r="B1580">
        <v>248.90912299999999</v>
      </c>
      <c r="C1580" s="3">
        <v>1</v>
      </c>
      <c r="D1580">
        <v>246.87448599999999</v>
      </c>
      <c r="E1580" s="2">
        <v>2</v>
      </c>
      <c r="P1580">
        <v>2</v>
      </c>
      <c r="Q1580" t="str">
        <f t="shared" si="25"/>
        <v>12</v>
      </c>
    </row>
    <row r="1581" spans="1:17" x14ac:dyDescent="0.25">
      <c r="A1581">
        <v>1580</v>
      </c>
      <c r="B1581">
        <v>248.90386999999998</v>
      </c>
      <c r="C1581" s="3">
        <v>1</v>
      </c>
      <c r="D1581">
        <v>246.82611900000001</v>
      </c>
      <c r="E1581" s="2">
        <v>2</v>
      </c>
      <c r="P1581">
        <v>2</v>
      </c>
      <c r="Q1581" t="str">
        <f t="shared" si="25"/>
        <v>12</v>
      </c>
    </row>
    <row r="1582" spans="1:17" x14ac:dyDescent="0.25">
      <c r="A1582">
        <v>1581</v>
      </c>
      <c r="B1582">
        <v>248.937184</v>
      </c>
      <c r="C1582" s="3">
        <v>1</v>
      </c>
      <c r="D1582">
        <v>246.79862299999999</v>
      </c>
      <c r="E1582" s="2">
        <v>2</v>
      </c>
      <c r="P1582">
        <v>2</v>
      </c>
      <c r="Q1582" t="str">
        <f t="shared" si="25"/>
        <v>12</v>
      </c>
    </row>
    <row r="1583" spans="1:17" x14ac:dyDescent="0.25">
      <c r="A1583">
        <v>1582</v>
      </c>
      <c r="D1583">
        <v>246.875047</v>
      </c>
      <c r="E1583" s="2">
        <v>2</v>
      </c>
      <c r="P1583">
        <v>1</v>
      </c>
      <c r="Q1583" t="str">
        <f t="shared" si="25"/>
        <v>2</v>
      </c>
    </row>
    <row r="1584" spans="1:17" x14ac:dyDescent="0.25">
      <c r="A1584">
        <v>1583</v>
      </c>
      <c r="D1584">
        <v>246.875047</v>
      </c>
      <c r="E1584" s="2">
        <v>2</v>
      </c>
      <c r="F1584">
        <v>248.41986500000002</v>
      </c>
      <c r="G1584" s="5">
        <v>3</v>
      </c>
      <c r="H1584">
        <v>248.630414</v>
      </c>
      <c r="I1584" s="4">
        <v>4</v>
      </c>
      <c r="P1584">
        <v>3</v>
      </c>
      <c r="Q1584" t="str">
        <f t="shared" si="25"/>
        <v>234</v>
      </c>
    </row>
    <row r="1585" spans="1:17" x14ac:dyDescent="0.25">
      <c r="A1585">
        <v>1584</v>
      </c>
      <c r="D1585">
        <v>246.875047</v>
      </c>
      <c r="E1585" s="2">
        <v>2</v>
      </c>
      <c r="F1585">
        <v>248.40598800000001</v>
      </c>
      <c r="G1585" s="5">
        <v>3</v>
      </c>
      <c r="H1585">
        <v>248.66490300000001</v>
      </c>
      <c r="I1585" s="4">
        <v>4</v>
      </c>
      <c r="P1585">
        <v>3</v>
      </c>
      <c r="Q1585" t="str">
        <f t="shared" si="25"/>
        <v>234</v>
      </c>
    </row>
    <row r="1586" spans="1:17" x14ac:dyDescent="0.25">
      <c r="A1586">
        <v>1585</v>
      </c>
      <c r="F1586">
        <v>248.30900300000002</v>
      </c>
      <c r="G1586" s="5">
        <v>3</v>
      </c>
      <c r="H1586">
        <v>248.63623100000001</v>
      </c>
      <c r="I1586" s="4">
        <v>4</v>
      </c>
      <c r="P1586">
        <v>2</v>
      </c>
      <c r="Q1586" t="str">
        <f t="shared" si="25"/>
        <v>34</v>
      </c>
    </row>
    <row r="1587" spans="1:17" x14ac:dyDescent="0.25">
      <c r="A1587">
        <v>1586</v>
      </c>
      <c r="F1587">
        <v>248.33155099999999</v>
      </c>
      <c r="G1587" s="5">
        <v>3</v>
      </c>
      <c r="H1587">
        <v>248.693063</v>
      </c>
      <c r="I1587" s="4">
        <v>4</v>
      </c>
      <c r="P1587">
        <v>2</v>
      </c>
      <c r="Q1587" t="str">
        <f t="shared" si="25"/>
        <v>34</v>
      </c>
    </row>
    <row r="1588" spans="1:17" x14ac:dyDescent="0.25">
      <c r="A1588">
        <v>1587</v>
      </c>
      <c r="F1588">
        <v>248.40399600000001</v>
      </c>
      <c r="G1588" s="5">
        <v>3</v>
      </c>
      <c r="H1588">
        <v>248.734284</v>
      </c>
      <c r="I1588" s="4">
        <v>4</v>
      </c>
      <c r="P1588">
        <v>2</v>
      </c>
      <c r="Q1588" t="str">
        <f t="shared" si="25"/>
        <v>34</v>
      </c>
    </row>
    <row r="1589" spans="1:17" x14ac:dyDescent="0.25">
      <c r="A1589">
        <v>1588</v>
      </c>
      <c r="F1589">
        <v>248.39501999999999</v>
      </c>
      <c r="G1589" s="5">
        <v>3</v>
      </c>
      <c r="H1589">
        <v>248.70357200000001</v>
      </c>
      <c r="I1589" s="4">
        <v>4</v>
      </c>
      <c r="P1589">
        <v>2</v>
      </c>
      <c r="Q1589" t="str">
        <f t="shared" si="25"/>
        <v>34</v>
      </c>
    </row>
    <row r="1590" spans="1:17" x14ac:dyDescent="0.25">
      <c r="A1590">
        <v>1589</v>
      </c>
      <c r="F1590">
        <v>248.371701</v>
      </c>
      <c r="G1590" s="5">
        <v>3</v>
      </c>
      <c r="H1590">
        <v>248.68775600000001</v>
      </c>
      <c r="I1590" s="4">
        <v>4</v>
      </c>
      <c r="P1590">
        <v>2</v>
      </c>
      <c r="Q1590" t="str">
        <f t="shared" si="25"/>
        <v>34</v>
      </c>
    </row>
    <row r="1591" spans="1:17" x14ac:dyDescent="0.25">
      <c r="A1591">
        <v>1590</v>
      </c>
      <c r="F1591">
        <v>248.39486399999998</v>
      </c>
      <c r="G1591" s="5">
        <v>3</v>
      </c>
      <c r="H1591">
        <v>248.66230100000001</v>
      </c>
      <c r="I1591" s="4">
        <v>4</v>
      </c>
      <c r="P1591">
        <v>2</v>
      </c>
      <c r="Q1591" t="str">
        <f t="shared" si="25"/>
        <v>34</v>
      </c>
    </row>
    <row r="1592" spans="1:17" x14ac:dyDescent="0.25">
      <c r="A1592">
        <v>1591</v>
      </c>
      <c r="F1592">
        <v>248.40940599999999</v>
      </c>
      <c r="G1592" s="5">
        <v>3</v>
      </c>
      <c r="H1592">
        <v>248.630414</v>
      </c>
      <c r="I1592" s="4">
        <v>4</v>
      </c>
      <c r="P1592">
        <v>2</v>
      </c>
      <c r="Q1592" t="str">
        <f t="shared" si="25"/>
        <v>34</v>
      </c>
    </row>
    <row r="1593" spans="1:17" x14ac:dyDescent="0.25">
      <c r="A1593">
        <v>1592</v>
      </c>
      <c r="F1593">
        <v>248.41986500000002</v>
      </c>
      <c r="G1593" s="5">
        <v>3</v>
      </c>
      <c r="H1593">
        <v>248.630414</v>
      </c>
      <c r="I1593" s="4">
        <v>4</v>
      </c>
      <c r="P1593">
        <v>2</v>
      </c>
      <c r="Q1593" t="str">
        <f t="shared" si="25"/>
        <v>34</v>
      </c>
    </row>
    <row r="1594" spans="1:17" x14ac:dyDescent="0.25">
      <c r="A1594">
        <v>1593</v>
      </c>
      <c r="P1594">
        <v>0</v>
      </c>
      <c r="Q1594" t="str">
        <f t="shared" si="25"/>
        <v/>
      </c>
    </row>
    <row r="1595" spans="1:17" x14ac:dyDescent="0.25">
      <c r="A1595">
        <v>1594</v>
      </c>
      <c r="P1595">
        <v>0</v>
      </c>
      <c r="Q1595" t="str">
        <f t="shared" si="25"/>
        <v/>
      </c>
    </row>
    <row r="1596" spans="1:17" x14ac:dyDescent="0.25">
      <c r="A1596">
        <v>1595</v>
      </c>
      <c r="P1596">
        <v>0</v>
      </c>
      <c r="Q1596" t="str">
        <f t="shared" si="25"/>
        <v/>
      </c>
    </row>
    <row r="1597" spans="1:17" x14ac:dyDescent="0.25">
      <c r="A1597">
        <v>1596</v>
      </c>
      <c r="P1597">
        <v>0</v>
      </c>
      <c r="Q1597" t="str">
        <f t="shared" si="25"/>
        <v/>
      </c>
    </row>
    <row r="1598" spans="1:17" x14ac:dyDescent="0.25">
      <c r="A1598">
        <v>1597</v>
      </c>
      <c r="P1598">
        <v>0</v>
      </c>
      <c r="Q1598" t="str">
        <f t="shared" si="25"/>
        <v/>
      </c>
    </row>
    <row r="1599" spans="1:17" x14ac:dyDescent="0.25">
      <c r="A1599">
        <v>1598</v>
      </c>
      <c r="P1599">
        <v>0</v>
      </c>
      <c r="Q1599" t="str">
        <f t="shared" si="25"/>
        <v/>
      </c>
    </row>
    <row r="1600" spans="1:17" x14ac:dyDescent="0.25">
      <c r="A1600">
        <v>1599</v>
      </c>
      <c r="P1600">
        <v>0</v>
      </c>
      <c r="Q1600" t="str">
        <f t="shared" si="25"/>
        <v/>
      </c>
    </row>
    <row r="1601" spans="1:17" x14ac:dyDescent="0.25">
      <c r="A1601">
        <v>1600</v>
      </c>
      <c r="P1601">
        <v>0</v>
      </c>
      <c r="Q1601" t="str">
        <f t="shared" si="25"/>
        <v/>
      </c>
    </row>
    <row r="1602" spans="1:17" x14ac:dyDescent="0.25">
      <c r="A1602">
        <v>1601</v>
      </c>
      <c r="B1602">
        <v>220.91349099999999</v>
      </c>
      <c r="C1602" s="3">
        <v>1</v>
      </c>
      <c r="P1602">
        <v>1</v>
      </c>
      <c r="Q1602" t="str">
        <f t="shared" ref="Q1602:Q1665" si="26">CONCATENATE(C1602,E1602,G1602,I1602)</f>
        <v>1</v>
      </c>
    </row>
    <row r="1603" spans="1:17" x14ac:dyDescent="0.25">
      <c r="A1603">
        <v>1602</v>
      </c>
      <c r="B1603">
        <v>221.01756699999999</v>
      </c>
      <c r="C1603" s="3">
        <v>1</v>
      </c>
      <c r="P1603">
        <v>1</v>
      </c>
      <c r="Q1603" t="str">
        <f t="shared" si="26"/>
        <v>1</v>
      </c>
    </row>
    <row r="1604" spans="1:17" x14ac:dyDescent="0.25">
      <c r="A1604">
        <v>1603</v>
      </c>
      <c r="B1604">
        <v>221.03761700000001</v>
      </c>
      <c r="C1604" s="3">
        <v>1</v>
      </c>
      <c r="D1604">
        <v>218.536472</v>
      </c>
      <c r="E1604" s="2">
        <v>2</v>
      </c>
      <c r="P1604">
        <v>2</v>
      </c>
      <c r="Q1604" t="str">
        <f t="shared" si="26"/>
        <v>12</v>
      </c>
    </row>
    <row r="1605" spans="1:17" x14ac:dyDescent="0.25">
      <c r="A1605">
        <v>1604</v>
      </c>
      <c r="B1605">
        <v>221.05537100000001</v>
      </c>
      <c r="C1605" s="3">
        <v>1</v>
      </c>
      <c r="D1605">
        <v>218.51693299999999</v>
      </c>
      <c r="E1605" s="2">
        <v>2</v>
      </c>
      <c r="P1605">
        <v>2</v>
      </c>
      <c r="Q1605" t="str">
        <f t="shared" si="26"/>
        <v>12</v>
      </c>
    </row>
    <row r="1606" spans="1:17" x14ac:dyDescent="0.25">
      <c r="A1606">
        <v>1605</v>
      </c>
      <c r="B1606">
        <v>221.12169399999999</v>
      </c>
      <c r="C1606" s="3">
        <v>1</v>
      </c>
      <c r="D1606">
        <v>218.49443299999999</v>
      </c>
      <c r="E1606" s="2">
        <v>2</v>
      </c>
      <c r="P1606">
        <v>2</v>
      </c>
      <c r="Q1606" t="str">
        <f t="shared" si="26"/>
        <v>12</v>
      </c>
    </row>
    <row r="1607" spans="1:17" x14ac:dyDescent="0.25">
      <c r="A1607">
        <v>1606</v>
      </c>
      <c r="B1607">
        <v>220.90318600000001</v>
      </c>
      <c r="C1607" s="3">
        <v>1</v>
      </c>
      <c r="D1607">
        <v>218.53708399999999</v>
      </c>
      <c r="E1607" s="2">
        <v>2</v>
      </c>
      <c r="P1607">
        <v>2</v>
      </c>
      <c r="Q1607" t="str">
        <f t="shared" si="26"/>
        <v>12</v>
      </c>
    </row>
    <row r="1608" spans="1:17" x14ac:dyDescent="0.25">
      <c r="A1608">
        <v>1607</v>
      </c>
      <c r="B1608">
        <v>220.91349099999999</v>
      </c>
      <c r="C1608" s="3">
        <v>1</v>
      </c>
      <c r="D1608">
        <v>218.51132000000001</v>
      </c>
      <c r="E1608" s="2">
        <v>2</v>
      </c>
      <c r="P1608">
        <v>2</v>
      </c>
      <c r="Q1608" t="str">
        <f t="shared" si="26"/>
        <v>12</v>
      </c>
    </row>
    <row r="1609" spans="1:17" x14ac:dyDescent="0.25">
      <c r="A1609">
        <v>1608</v>
      </c>
      <c r="D1609">
        <v>218.536472</v>
      </c>
      <c r="E1609" s="2">
        <v>2</v>
      </c>
      <c r="P1609">
        <v>1</v>
      </c>
      <c r="Q1609" t="str">
        <f t="shared" si="26"/>
        <v>2</v>
      </c>
    </row>
    <row r="1610" spans="1:17" x14ac:dyDescent="0.25">
      <c r="A1610">
        <v>1609</v>
      </c>
      <c r="D1610">
        <v>218.536472</v>
      </c>
      <c r="E1610" s="2">
        <v>2</v>
      </c>
      <c r="F1610">
        <v>219.14251200000001</v>
      </c>
      <c r="G1610" s="5">
        <v>3</v>
      </c>
      <c r="H1610">
        <v>218.802581</v>
      </c>
      <c r="I1610" s="4">
        <v>4</v>
      </c>
      <c r="P1610">
        <v>3</v>
      </c>
      <c r="Q1610" t="str">
        <f t="shared" si="26"/>
        <v>234</v>
      </c>
    </row>
    <row r="1611" spans="1:17" x14ac:dyDescent="0.25">
      <c r="A1611">
        <v>1610</v>
      </c>
      <c r="F1611">
        <v>219.15633800000001</v>
      </c>
      <c r="G1611" s="5">
        <v>3</v>
      </c>
      <c r="H1611">
        <v>218.762991</v>
      </c>
      <c r="I1611" s="4">
        <v>4</v>
      </c>
      <c r="P1611">
        <v>2</v>
      </c>
      <c r="Q1611" t="str">
        <f t="shared" si="26"/>
        <v>34</v>
      </c>
    </row>
    <row r="1612" spans="1:17" x14ac:dyDescent="0.25">
      <c r="A1612">
        <v>1611</v>
      </c>
      <c r="F1612">
        <v>219.131339</v>
      </c>
      <c r="G1612" s="5">
        <v>3</v>
      </c>
      <c r="H1612">
        <v>218.735747</v>
      </c>
      <c r="I1612" s="4">
        <v>4</v>
      </c>
      <c r="P1612">
        <v>2</v>
      </c>
      <c r="Q1612" t="str">
        <f t="shared" si="26"/>
        <v>34</v>
      </c>
    </row>
    <row r="1613" spans="1:17" x14ac:dyDescent="0.25">
      <c r="A1613">
        <v>1612</v>
      </c>
      <c r="F1613">
        <v>219.14200199999999</v>
      </c>
      <c r="G1613" s="5">
        <v>3</v>
      </c>
      <c r="H1613">
        <v>218.76630700000001</v>
      </c>
      <c r="I1613" s="4">
        <v>4</v>
      </c>
      <c r="P1613">
        <v>2</v>
      </c>
      <c r="Q1613" t="str">
        <f t="shared" si="26"/>
        <v>34</v>
      </c>
    </row>
    <row r="1614" spans="1:17" x14ac:dyDescent="0.25">
      <c r="A1614">
        <v>1613</v>
      </c>
      <c r="F1614">
        <v>219.13536999999999</v>
      </c>
      <c r="G1614" s="5">
        <v>3</v>
      </c>
      <c r="H1614">
        <v>218.80390700000001</v>
      </c>
      <c r="I1614" s="4">
        <v>4</v>
      </c>
      <c r="P1614">
        <v>2</v>
      </c>
      <c r="Q1614" t="str">
        <f t="shared" si="26"/>
        <v>34</v>
      </c>
    </row>
    <row r="1615" spans="1:17" x14ac:dyDescent="0.25">
      <c r="A1615">
        <v>1614</v>
      </c>
      <c r="F1615">
        <v>219.12108499999999</v>
      </c>
      <c r="G1615" s="5">
        <v>3</v>
      </c>
      <c r="H1615">
        <v>218.83206899999999</v>
      </c>
      <c r="I1615" s="4">
        <v>4</v>
      </c>
      <c r="P1615">
        <v>2</v>
      </c>
      <c r="Q1615" t="str">
        <f t="shared" si="26"/>
        <v>34</v>
      </c>
    </row>
    <row r="1616" spans="1:17" x14ac:dyDescent="0.25">
      <c r="A1616">
        <v>1615</v>
      </c>
      <c r="F1616">
        <v>219.14251200000001</v>
      </c>
      <c r="G1616" s="5">
        <v>3</v>
      </c>
      <c r="H1616">
        <v>218.802581</v>
      </c>
      <c r="I1616" s="4">
        <v>4</v>
      </c>
      <c r="P1616">
        <v>2</v>
      </c>
      <c r="Q1616" t="str">
        <f t="shared" si="26"/>
        <v>34</v>
      </c>
    </row>
    <row r="1617" spans="1:17" x14ac:dyDescent="0.25">
      <c r="A1617">
        <v>1616</v>
      </c>
      <c r="H1617">
        <v>218.802581</v>
      </c>
      <c r="I1617" s="4">
        <v>4</v>
      </c>
      <c r="P1617">
        <v>1</v>
      </c>
      <c r="Q1617" t="str">
        <f t="shared" si="26"/>
        <v>4</v>
      </c>
    </row>
    <row r="1618" spans="1:17" x14ac:dyDescent="0.25">
      <c r="A1618">
        <v>1617</v>
      </c>
      <c r="P1618">
        <v>0</v>
      </c>
      <c r="Q1618" t="str">
        <f t="shared" si="26"/>
        <v/>
      </c>
    </row>
    <row r="1619" spans="1:17" x14ac:dyDescent="0.25">
      <c r="A1619">
        <v>1618</v>
      </c>
      <c r="P1619">
        <v>0</v>
      </c>
      <c r="Q1619" t="str">
        <f t="shared" si="26"/>
        <v/>
      </c>
    </row>
    <row r="1620" spans="1:17" x14ac:dyDescent="0.25">
      <c r="A1620">
        <v>1619</v>
      </c>
      <c r="P1620">
        <v>0</v>
      </c>
      <c r="Q1620" t="str">
        <f t="shared" si="26"/>
        <v/>
      </c>
    </row>
    <row r="1621" spans="1:17" x14ac:dyDescent="0.25">
      <c r="A1621">
        <v>1620</v>
      </c>
      <c r="D1621">
        <v>196.53408400000001</v>
      </c>
      <c r="E1621" s="2">
        <v>2</v>
      </c>
      <c r="P1621">
        <v>1</v>
      </c>
      <c r="Q1621" t="str">
        <f t="shared" si="26"/>
        <v>2</v>
      </c>
    </row>
    <row r="1622" spans="1:17" x14ac:dyDescent="0.25">
      <c r="A1622">
        <v>1621</v>
      </c>
      <c r="D1622">
        <v>196.564491</v>
      </c>
      <c r="E1622" s="2">
        <v>2</v>
      </c>
      <c r="P1622">
        <v>1</v>
      </c>
      <c r="Q1622" t="str">
        <f t="shared" si="26"/>
        <v>2</v>
      </c>
    </row>
    <row r="1623" spans="1:17" x14ac:dyDescent="0.25">
      <c r="A1623">
        <v>1622</v>
      </c>
      <c r="B1623">
        <v>194.85938999999999</v>
      </c>
      <c r="C1623" s="3">
        <v>1</v>
      </c>
      <c r="D1623">
        <v>196.56387599999999</v>
      </c>
      <c r="E1623" s="2">
        <v>2</v>
      </c>
      <c r="P1623">
        <v>2</v>
      </c>
      <c r="Q1623" t="str">
        <f t="shared" si="26"/>
        <v>12</v>
      </c>
    </row>
    <row r="1624" spans="1:17" x14ac:dyDescent="0.25">
      <c r="A1624">
        <v>1623</v>
      </c>
      <c r="B1624">
        <v>194.88541000000001</v>
      </c>
      <c r="C1624" s="3">
        <v>1</v>
      </c>
      <c r="D1624">
        <v>196.562907</v>
      </c>
      <c r="E1624" s="2">
        <v>2</v>
      </c>
      <c r="P1624">
        <v>2</v>
      </c>
      <c r="Q1624" t="str">
        <f t="shared" si="26"/>
        <v>12</v>
      </c>
    </row>
    <row r="1625" spans="1:17" x14ac:dyDescent="0.25">
      <c r="A1625">
        <v>1624</v>
      </c>
      <c r="B1625">
        <v>194.82219599999999</v>
      </c>
      <c r="C1625" s="3">
        <v>1</v>
      </c>
      <c r="D1625">
        <v>196.553012</v>
      </c>
      <c r="E1625" s="2">
        <v>2</v>
      </c>
      <c r="P1625">
        <v>2</v>
      </c>
      <c r="Q1625" t="str">
        <f t="shared" si="26"/>
        <v>12</v>
      </c>
    </row>
    <row r="1626" spans="1:17" x14ac:dyDescent="0.25">
      <c r="A1626">
        <v>1625</v>
      </c>
      <c r="B1626">
        <v>194.801379</v>
      </c>
      <c r="C1626" s="3">
        <v>1</v>
      </c>
      <c r="D1626">
        <v>196.51969500000001</v>
      </c>
      <c r="E1626" s="2">
        <v>2</v>
      </c>
      <c r="P1626">
        <v>2</v>
      </c>
      <c r="Q1626" t="str">
        <f t="shared" si="26"/>
        <v>12</v>
      </c>
    </row>
    <row r="1627" spans="1:17" x14ac:dyDescent="0.25">
      <c r="A1627">
        <v>1626</v>
      </c>
      <c r="B1627">
        <v>195.02454299999999</v>
      </c>
      <c r="C1627" s="3">
        <v>1</v>
      </c>
      <c r="D1627">
        <v>196.53408400000001</v>
      </c>
      <c r="E1627" s="2">
        <v>2</v>
      </c>
      <c r="P1627">
        <v>2</v>
      </c>
      <c r="Q1627" t="str">
        <f t="shared" si="26"/>
        <v>12</v>
      </c>
    </row>
    <row r="1628" spans="1:17" x14ac:dyDescent="0.25">
      <c r="A1628">
        <v>1627</v>
      </c>
      <c r="B1628">
        <v>194.85938999999999</v>
      </c>
      <c r="C1628" s="3">
        <v>1</v>
      </c>
      <c r="F1628">
        <v>193.84448900000001</v>
      </c>
      <c r="G1628" s="5">
        <v>3</v>
      </c>
      <c r="P1628">
        <v>2</v>
      </c>
      <c r="Q1628" t="str">
        <f t="shared" si="26"/>
        <v>13</v>
      </c>
    </row>
    <row r="1629" spans="1:17" x14ac:dyDescent="0.25">
      <c r="A1629">
        <v>1628</v>
      </c>
      <c r="F1629">
        <v>193.86576400000001</v>
      </c>
      <c r="G1629" s="5">
        <v>3</v>
      </c>
      <c r="P1629">
        <v>1</v>
      </c>
      <c r="Q1629" t="str">
        <f t="shared" si="26"/>
        <v>3</v>
      </c>
    </row>
    <row r="1630" spans="1:17" x14ac:dyDescent="0.25">
      <c r="A1630">
        <v>1629</v>
      </c>
      <c r="F1630">
        <v>193.82224600000001</v>
      </c>
      <c r="G1630" s="5">
        <v>3</v>
      </c>
      <c r="H1630">
        <v>192.89132599999999</v>
      </c>
      <c r="I1630" s="4">
        <v>4</v>
      </c>
      <c r="P1630">
        <v>2</v>
      </c>
      <c r="Q1630" t="str">
        <f t="shared" si="26"/>
        <v>34</v>
      </c>
    </row>
    <row r="1631" spans="1:17" x14ac:dyDescent="0.25">
      <c r="A1631">
        <v>1630</v>
      </c>
      <c r="F1631">
        <v>193.78918400000001</v>
      </c>
      <c r="G1631" s="5">
        <v>3</v>
      </c>
      <c r="H1631">
        <v>192.889083</v>
      </c>
      <c r="I1631" s="4">
        <v>4</v>
      </c>
      <c r="P1631">
        <v>2</v>
      </c>
      <c r="Q1631" t="str">
        <f t="shared" si="26"/>
        <v>34</v>
      </c>
    </row>
    <row r="1632" spans="1:17" x14ac:dyDescent="0.25">
      <c r="A1632">
        <v>1631</v>
      </c>
      <c r="F1632">
        <v>193.80591900000002</v>
      </c>
      <c r="G1632" s="5">
        <v>3</v>
      </c>
      <c r="H1632">
        <v>192.90137799999999</v>
      </c>
      <c r="I1632" s="4">
        <v>4</v>
      </c>
      <c r="P1632">
        <v>2</v>
      </c>
      <c r="Q1632" t="str">
        <f t="shared" si="26"/>
        <v>34</v>
      </c>
    </row>
    <row r="1633" spans="1:17" x14ac:dyDescent="0.25">
      <c r="A1633">
        <v>1632</v>
      </c>
      <c r="F1633">
        <v>193.84484800000001</v>
      </c>
      <c r="G1633" s="5">
        <v>3</v>
      </c>
      <c r="H1633">
        <v>192.94638</v>
      </c>
      <c r="I1633" s="4">
        <v>4</v>
      </c>
      <c r="P1633">
        <v>2</v>
      </c>
      <c r="Q1633" t="str">
        <f t="shared" si="26"/>
        <v>34</v>
      </c>
    </row>
    <row r="1634" spans="1:17" x14ac:dyDescent="0.25">
      <c r="A1634">
        <v>1633</v>
      </c>
      <c r="F1634">
        <v>193.81031000000002</v>
      </c>
      <c r="G1634" s="5">
        <v>3</v>
      </c>
      <c r="H1634">
        <v>192.945358</v>
      </c>
      <c r="I1634" s="4">
        <v>4</v>
      </c>
      <c r="P1634">
        <v>2</v>
      </c>
      <c r="Q1634" t="str">
        <f t="shared" si="26"/>
        <v>34</v>
      </c>
    </row>
    <row r="1635" spans="1:17" x14ac:dyDescent="0.25">
      <c r="A1635">
        <v>1634</v>
      </c>
      <c r="F1635">
        <v>193.84448900000001</v>
      </c>
      <c r="G1635" s="5">
        <v>3</v>
      </c>
      <c r="H1635">
        <v>192.89132599999999</v>
      </c>
      <c r="I1635" s="4">
        <v>4</v>
      </c>
      <c r="P1635">
        <v>2</v>
      </c>
      <c r="Q1635" t="str">
        <f t="shared" si="26"/>
        <v>34</v>
      </c>
    </row>
    <row r="1636" spans="1:17" x14ac:dyDescent="0.25">
      <c r="A1636">
        <v>1635</v>
      </c>
      <c r="P1636">
        <v>0</v>
      </c>
      <c r="Q1636" t="str">
        <f t="shared" si="26"/>
        <v/>
      </c>
    </row>
    <row r="1637" spans="1:17" x14ac:dyDescent="0.25">
      <c r="A1637">
        <v>1636</v>
      </c>
      <c r="P1637">
        <v>0</v>
      </c>
      <c r="Q1637" t="str">
        <f t="shared" si="26"/>
        <v/>
      </c>
    </row>
    <row r="1638" spans="1:17" x14ac:dyDescent="0.25">
      <c r="A1638">
        <v>1637</v>
      </c>
      <c r="P1638">
        <v>0</v>
      </c>
      <c r="Q1638" t="str">
        <f t="shared" si="26"/>
        <v/>
      </c>
    </row>
    <row r="1639" spans="1:17" x14ac:dyDescent="0.25">
      <c r="A1639">
        <v>1638</v>
      </c>
      <c r="P1639">
        <v>0</v>
      </c>
      <c r="Q1639" t="str">
        <f t="shared" si="26"/>
        <v/>
      </c>
    </row>
    <row r="1640" spans="1:17" x14ac:dyDescent="0.25">
      <c r="A1640">
        <v>1639</v>
      </c>
      <c r="P1640">
        <v>0</v>
      </c>
      <c r="Q1640" t="str">
        <f t="shared" si="26"/>
        <v/>
      </c>
    </row>
    <row r="1641" spans="1:17" x14ac:dyDescent="0.25">
      <c r="A1641">
        <v>1640</v>
      </c>
      <c r="P1641">
        <v>0</v>
      </c>
      <c r="Q1641" t="str">
        <f t="shared" si="26"/>
        <v/>
      </c>
    </row>
    <row r="1642" spans="1:17" x14ac:dyDescent="0.25">
      <c r="A1642">
        <v>1641</v>
      </c>
      <c r="P1642">
        <v>0</v>
      </c>
      <c r="Q1642" t="str">
        <f t="shared" si="26"/>
        <v/>
      </c>
    </row>
    <row r="1643" spans="1:17" x14ac:dyDescent="0.25">
      <c r="A1643">
        <v>1642</v>
      </c>
      <c r="D1643">
        <v>164.21444</v>
      </c>
      <c r="E1643" s="2">
        <v>2</v>
      </c>
      <c r="P1643">
        <v>1</v>
      </c>
      <c r="Q1643" t="str">
        <f t="shared" si="26"/>
        <v>2</v>
      </c>
    </row>
    <row r="1644" spans="1:17" x14ac:dyDescent="0.25">
      <c r="A1644">
        <v>1643</v>
      </c>
      <c r="D1644">
        <v>164.15673699999999</v>
      </c>
      <c r="E1644" s="2">
        <v>2</v>
      </c>
      <c r="P1644">
        <v>1</v>
      </c>
      <c r="Q1644" t="str">
        <f t="shared" si="26"/>
        <v>2</v>
      </c>
    </row>
    <row r="1645" spans="1:17" x14ac:dyDescent="0.25">
      <c r="A1645">
        <v>1644</v>
      </c>
      <c r="D1645">
        <v>164.187399</v>
      </c>
      <c r="E1645" s="2">
        <v>2</v>
      </c>
      <c r="P1645">
        <v>1</v>
      </c>
      <c r="Q1645" t="str">
        <f t="shared" si="26"/>
        <v>2</v>
      </c>
    </row>
    <row r="1646" spans="1:17" x14ac:dyDescent="0.25">
      <c r="A1646">
        <v>1645</v>
      </c>
      <c r="B1646">
        <v>160.55306300000001</v>
      </c>
      <c r="C1646" s="3">
        <v>1</v>
      </c>
      <c r="D1646">
        <v>164.208369</v>
      </c>
      <c r="E1646" s="2">
        <v>2</v>
      </c>
      <c r="P1646">
        <v>2</v>
      </c>
      <c r="Q1646" t="str">
        <f t="shared" si="26"/>
        <v>12</v>
      </c>
    </row>
    <row r="1647" spans="1:17" x14ac:dyDescent="0.25">
      <c r="A1647">
        <v>1646</v>
      </c>
      <c r="B1647">
        <v>160.55306300000001</v>
      </c>
      <c r="C1647" s="3">
        <v>1</v>
      </c>
      <c r="D1647">
        <v>164.16704300000001</v>
      </c>
      <c r="E1647" s="2">
        <v>2</v>
      </c>
      <c r="P1647">
        <v>2</v>
      </c>
      <c r="Q1647" t="str">
        <f t="shared" si="26"/>
        <v>12</v>
      </c>
    </row>
    <row r="1648" spans="1:17" x14ac:dyDescent="0.25">
      <c r="A1648">
        <v>1647</v>
      </c>
      <c r="B1648">
        <v>160.55306300000001</v>
      </c>
      <c r="C1648" s="3">
        <v>1</v>
      </c>
      <c r="D1648">
        <v>164.21444</v>
      </c>
      <c r="E1648" s="2">
        <v>2</v>
      </c>
      <c r="P1648">
        <v>2</v>
      </c>
      <c r="Q1648" t="str">
        <f t="shared" si="26"/>
        <v>12</v>
      </c>
    </row>
    <row r="1649" spans="1:17" x14ac:dyDescent="0.25">
      <c r="A1649">
        <v>1648</v>
      </c>
      <c r="B1649">
        <v>160.55306300000001</v>
      </c>
      <c r="C1649" s="3">
        <v>1</v>
      </c>
      <c r="D1649">
        <v>164.21444</v>
      </c>
      <c r="E1649" s="2">
        <v>2</v>
      </c>
      <c r="P1649">
        <v>2</v>
      </c>
      <c r="Q1649" t="str">
        <f t="shared" si="26"/>
        <v>12</v>
      </c>
    </row>
    <row r="1650" spans="1:17" x14ac:dyDescent="0.25">
      <c r="A1650">
        <v>1649</v>
      </c>
      <c r="B1650">
        <v>160.55306300000001</v>
      </c>
      <c r="C1650" s="3">
        <v>1</v>
      </c>
      <c r="P1650">
        <v>1</v>
      </c>
      <c r="Q1650" t="str">
        <f t="shared" si="26"/>
        <v>1</v>
      </c>
    </row>
    <row r="1651" spans="1:17" x14ac:dyDescent="0.25">
      <c r="A1651">
        <v>1650</v>
      </c>
      <c r="F1651">
        <v>159.80459300000001</v>
      </c>
      <c r="G1651" s="5">
        <v>3</v>
      </c>
      <c r="P1651">
        <v>1</v>
      </c>
      <c r="Q1651" t="str">
        <f t="shared" si="26"/>
        <v>3</v>
      </c>
    </row>
    <row r="1652" spans="1:17" x14ac:dyDescent="0.25">
      <c r="A1652">
        <v>1651</v>
      </c>
      <c r="F1652">
        <v>159.831379</v>
      </c>
      <c r="G1652" s="5">
        <v>3</v>
      </c>
      <c r="H1652">
        <v>159.415053</v>
      </c>
      <c r="I1652" s="4">
        <v>4</v>
      </c>
      <c r="P1652">
        <v>2</v>
      </c>
      <c r="Q1652" t="str">
        <f t="shared" si="26"/>
        <v>34</v>
      </c>
    </row>
    <row r="1653" spans="1:17" x14ac:dyDescent="0.25">
      <c r="A1653">
        <v>1652</v>
      </c>
      <c r="F1653">
        <v>159.89994999999999</v>
      </c>
      <c r="G1653" s="5">
        <v>3</v>
      </c>
      <c r="H1653">
        <v>159.346022</v>
      </c>
      <c r="I1653" s="4">
        <v>4</v>
      </c>
      <c r="P1653">
        <v>2</v>
      </c>
      <c r="Q1653" t="str">
        <f t="shared" si="26"/>
        <v>34</v>
      </c>
    </row>
    <row r="1654" spans="1:17" x14ac:dyDescent="0.25">
      <c r="A1654">
        <v>1653</v>
      </c>
      <c r="F1654">
        <v>159.895308</v>
      </c>
      <c r="G1654" s="5">
        <v>3</v>
      </c>
      <c r="H1654">
        <v>159.36418499999999</v>
      </c>
      <c r="I1654" s="4">
        <v>4</v>
      </c>
      <c r="P1654">
        <v>2</v>
      </c>
      <c r="Q1654" t="str">
        <f t="shared" si="26"/>
        <v>34</v>
      </c>
    </row>
    <row r="1655" spans="1:17" x14ac:dyDescent="0.25">
      <c r="A1655">
        <v>1654</v>
      </c>
      <c r="F1655">
        <v>159.85903200000001</v>
      </c>
      <c r="G1655" s="5">
        <v>3</v>
      </c>
      <c r="H1655">
        <v>159.39852200000001</v>
      </c>
      <c r="I1655" s="4">
        <v>4</v>
      </c>
      <c r="P1655">
        <v>2</v>
      </c>
      <c r="Q1655" t="str">
        <f t="shared" si="26"/>
        <v>34</v>
      </c>
    </row>
    <row r="1656" spans="1:17" x14ac:dyDescent="0.25">
      <c r="A1656">
        <v>1655</v>
      </c>
      <c r="F1656">
        <v>159.80459300000001</v>
      </c>
      <c r="G1656" s="5">
        <v>3</v>
      </c>
      <c r="H1656">
        <v>159.500461</v>
      </c>
      <c r="I1656" s="4">
        <v>4</v>
      </c>
      <c r="P1656">
        <v>2</v>
      </c>
      <c r="Q1656" t="str">
        <f t="shared" si="26"/>
        <v>34</v>
      </c>
    </row>
    <row r="1657" spans="1:17" x14ac:dyDescent="0.25">
      <c r="A1657">
        <v>1656</v>
      </c>
      <c r="F1657">
        <v>159.80459300000001</v>
      </c>
      <c r="G1657" s="5">
        <v>3</v>
      </c>
      <c r="H1657">
        <v>159.415053</v>
      </c>
      <c r="I1657" s="4">
        <v>4</v>
      </c>
      <c r="P1657">
        <v>2</v>
      </c>
      <c r="Q1657" t="str">
        <f t="shared" si="26"/>
        <v>34</v>
      </c>
    </row>
    <row r="1658" spans="1:17" x14ac:dyDescent="0.25">
      <c r="A1658">
        <v>1657</v>
      </c>
      <c r="H1658">
        <v>159.415053</v>
      </c>
      <c r="I1658" s="4">
        <v>4</v>
      </c>
      <c r="P1658">
        <v>1</v>
      </c>
      <c r="Q1658" t="str">
        <f t="shared" si="26"/>
        <v>4</v>
      </c>
    </row>
    <row r="1659" spans="1:17" x14ac:dyDescent="0.25">
      <c r="A1659">
        <v>1658</v>
      </c>
      <c r="P1659">
        <v>0</v>
      </c>
      <c r="Q1659" t="str">
        <f t="shared" si="26"/>
        <v/>
      </c>
    </row>
    <row r="1660" spans="1:17" x14ac:dyDescent="0.25">
      <c r="A1660">
        <v>1659</v>
      </c>
      <c r="P1660">
        <v>0</v>
      </c>
      <c r="Q1660" t="str">
        <f t="shared" si="26"/>
        <v/>
      </c>
    </row>
    <row r="1661" spans="1:17" x14ac:dyDescent="0.25">
      <c r="A1661">
        <v>1660</v>
      </c>
      <c r="P1661">
        <v>0</v>
      </c>
      <c r="Q1661" t="str">
        <f t="shared" si="26"/>
        <v/>
      </c>
    </row>
    <row r="1662" spans="1:17" x14ac:dyDescent="0.25">
      <c r="A1662">
        <v>1661</v>
      </c>
      <c r="P1662">
        <v>0</v>
      </c>
      <c r="Q1662" t="str">
        <f t="shared" si="26"/>
        <v/>
      </c>
    </row>
    <row r="1663" spans="1:17" x14ac:dyDescent="0.25">
      <c r="A1663">
        <v>1662</v>
      </c>
      <c r="B1663">
        <v>125.96265600000001</v>
      </c>
      <c r="C1663" s="3">
        <v>1</v>
      </c>
      <c r="P1663">
        <v>1</v>
      </c>
      <c r="Q1663" t="str">
        <f t="shared" si="26"/>
        <v>1</v>
      </c>
    </row>
    <row r="1664" spans="1:17" x14ac:dyDescent="0.25">
      <c r="A1664">
        <v>1663</v>
      </c>
      <c r="B1664">
        <v>125.93734500000001</v>
      </c>
      <c r="C1664" s="3">
        <v>1</v>
      </c>
      <c r="P1664">
        <v>1</v>
      </c>
      <c r="Q1664" t="str">
        <f t="shared" si="26"/>
        <v>1</v>
      </c>
    </row>
    <row r="1665" spans="1:17" x14ac:dyDescent="0.25">
      <c r="A1665">
        <v>1664</v>
      </c>
      <c r="B1665">
        <v>125.88015900000001</v>
      </c>
      <c r="C1665" s="3">
        <v>1</v>
      </c>
      <c r="P1665">
        <v>1</v>
      </c>
      <c r="Q1665" t="str">
        <f t="shared" si="26"/>
        <v>1</v>
      </c>
    </row>
    <row r="1666" spans="1:17" x14ac:dyDescent="0.25">
      <c r="A1666">
        <v>1665</v>
      </c>
      <c r="B1666">
        <v>125.91953100000001</v>
      </c>
      <c r="C1666" s="3">
        <v>1</v>
      </c>
      <c r="D1666">
        <v>124.20894800000001</v>
      </c>
      <c r="E1666" s="2">
        <v>2</v>
      </c>
      <c r="P1666">
        <v>2</v>
      </c>
      <c r="Q1666" t="str">
        <f t="shared" ref="Q1666:Q1729" si="27">CONCATENATE(C1666,E1666,G1666,I1666)</f>
        <v>12</v>
      </c>
    </row>
    <row r="1667" spans="1:17" x14ac:dyDescent="0.25">
      <c r="A1667">
        <v>1666</v>
      </c>
      <c r="B1667">
        <v>125.999056</v>
      </c>
      <c r="C1667" s="3">
        <v>1</v>
      </c>
      <c r="D1667">
        <v>124.16160400000001</v>
      </c>
      <c r="E1667" s="2">
        <v>2</v>
      </c>
      <c r="P1667">
        <v>2</v>
      </c>
      <c r="Q1667" t="str">
        <f t="shared" si="27"/>
        <v>12</v>
      </c>
    </row>
    <row r="1668" spans="1:17" x14ac:dyDescent="0.25">
      <c r="A1668">
        <v>1667</v>
      </c>
      <c r="B1668">
        <v>126.158266</v>
      </c>
      <c r="C1668" s="3">
        <v>1</v>
      </c>
      <c r="D1668">
        <v>124.14478100000001</v>
      </c>
      <c r="E1668" s="2">
        <v>2</v>
      </c>
      <c r="P1668">
        <v>2</v>
      </c>
      <c r="Q1668" t="str">
        <f t="shared" si="27"/>
        <v>12</v>
      </c>
    </row>
    <row r="1669" spans="1:17" x14ac:dyDescent="0.25">
      <c r="A1669">
        <v>1668</v>
      </c>
      <c r="B1669">
        <v>125.96265600000001</v>
      </c>
      <c r="C1669" s="3">
        <v>1</v>
      </c>
      <c r="D1669">
        <v>124.20894800000001</v>
      </c>
      <c r="E1669" s="2">
        <v>2</v>
      </c>
      <c r="P1669">
        <v>2</v>
      </c>
      <c r="Q1669" t="str">
        <f t="shared" si="27"/>
        <v>12</v>
      </c>
    </row>
    <row r="1670" spans="1:17" x14ac:dyDescent="0.25">
      <c r="A1670">
        <v>1669</v>
      </c>
      <c r="B1670">
        <v>125.96265600000001</v>
      </c>
      <c r="C1670" s="3">
        <v>1</v>
      </c>
      <c r="D1670">
        <v>124.20894800000001</v>
      </c>
      <c r="E1670" s="2">
        <v>2</v>
      </c>
      <c r="P1670">
        <v>2</v>
      </c>
      <c r="Q1670" t="str">
        <f t="shared" si="27"/>
        <v>12</v>
      </c>
    </row>
    <row r="1671" spans="1:17" x14ac:dyDescent="0.25">
      <c r="A1671">
        <v>1670</v>
      </c>
      <c r="D1671">
        <v>124.20894800000001</v>
      </c>
      <c r="E1671" s="2">
        <v>2</v>
      </c>
      <c r="P1671">
        <v>1</v>
      </c>
      <c r="Q1671" t="str">
        <f t="shared" si="27"/>
        <v>2</v>
      </c>
    </row>
    <row r="1672" spans="1:17" x14ac:dyDescent="0.25">
      <c r="A1672">
        <v>1671</v>
      </c>
      <c r="F1672">
        <v>122.26639700000001</v>
      </c>
      <c r="G1672" s="5">
        <v>3</v>
      </c>
      <c r="H1672">
        <v>122.105574</v>
      </c>
      <c r="I1672" s="4">
        <v>4</v>
      </c>
      <c r="P1672">
        <v>2</v>
      </c>
      <c r="Q1672" t="str">
        <f t="shared" si="27"/>
        <v>34</v>
      </c>
    </row>
    <row r="1673" spans="1:17" x14ac:dyDescent="0.25">
      <c r="A1673">
        <v>1672</v>
      </c>
      <c r="F1673">
        <v>122.192183</v>
      </c>
      <c r="G1673" s="5">
        <v>3</v>
      </c>
      <c r="H1673">
        <v>122.098074</v>
      </c>
      <c r="I1673" s="4">
        <v>4</v>
      </c>
      <c r="P1673">
        <v>2</v>
      </c>
      <c r="Q1673" t="str">
        <f t="shared" si="27"/>
        <v>34</v>
      </c>
    </row>
    <row r="1674" spans="1:17" x14ac:dyDescent="0.25">
      <c r="A1674">
        <v>1673</v>
      </c>
      <c r="F1674">
        <v>122.20952800000001</v>
      </c>
      <c r="G1674" s="5">
        <v>3</v>
      </c>
      <c r="H1674">
        <v>122.12182000000001</v>
      </c>
      <c r="I1674" s="4">
        <v>4</v>
      </c>
      <c r="P1674">
        <v>2</v>
      </c>
      <c r="Q1674" t="str">
        <f t="shared" si="27"/>
        <v>34</v>
      </c>
    </row>
    <row r="1675" spans="1:17" x14ac:dyDescent="0.25">
      <c r="A1675">
        <v>1674</v>
      </c>
      <c r="F1675">
        <v>122.17468400000001</v>
      </c>
      <c r="G1675" s="5">
        <v>3</v>
      </c>
      <c r="H1675">
        <v>122.14390400000001</v>
      </c>
      <c r="I1675" s="4">
        <v>4</v>
      </c>
      <c r="P1675">
        <v>2</v>
      </c>
      <c r="Q1675" t="str">
        <f t="shared" si="27"/>
        <v>34</v>
      </c>
    </row>
    <row r="1676" spans="1:17" x14ac:dyDescent="0.25">
      <c r="A1676">
        <v>1675</v>
      </c>
      <c r="F1676">
        <v>122.20707900000001</v>
      </c>
      <c r="G1676" s="5">
        <v>3</v>
      </c>
      <c r="H1676">
        <v>122.173902</v>
      </c>
      <c r="I1676" s="4">
        <v>4</v>
      </c>
      <c r="P1676">
        <v>2</v>
      </c>
      <c r="Q1676" t="str">
        <f t="shared" si="27"/>
        <v>34</v>
      </c>
    </row>
    <row r="1677" spans="1:17" x14ac:dyDescent="0.25">
      <c r="A1677">
        <v>1676</v>
      </c>
      <c r="F1677">
        <v>122.192183</v>
      </c>
      <c r="G1677" s="5">
        <v>3</v>
      </c>
      <c r="H1677">
        <v>122.195257</v>
      </c>
      <c r="I1677" s="4">
        <v>4</v>
      </c>
      <c r="P1677">
        <v>2</v>
      </c>
      <c r="Q1677" t="str">
        <f t="shared" si="27"/>
        <v>34</v>
      </c>
    </row>
    <row r="1678" spans="1:17" x14ac:dyDescent="0.25">
      <c r="A1678">
        <v>1677</v>
      </c>
      <c r="F1678">
        <v>122.192183</v>
      </c>
      <c r="G1678" s="5">
        <v>3</v>
      </c>
      <c r="H1678">
        <v>122.105574</v>
      </c>
      <c r="I1678" s="4">
        <v>4</v>
      </c>
      <c r="P1678">
        <v>2</v>
      </c>
      <c r="Q1678" t="str">
        <f t="shared" si="27"/>
        <v>34</v>
      </c>
    </row>
    <row r="1679" spans="1:17" x14ac:dyDescent="0.25">
      <c r="A1679">
        <v>1678</v>
      </c>
      <c r="P1679">
        <v>0</v>
      </c>
      <c r="Q1679" t="str">
        <f t="shared" si="27"/>
        <v/>
      </c>
    </row>
    <row r="1680" spans="1:17" x14ac:dyDescent="0.25">
      <c r="A1680">
        <v>1679</v>
      </c>
      <c r="P1680">
        <v>0</v>
      </c>
      <c r="Q1680" t="str">
        <f t="shared" si="27"/>
        <v/>
      </c>
    </row>
    <row r="1681" spans="1:17" x14ac:dyDescent="0.25">
      <c r="A1681">
        <v>1680</v>
      </c>
      <c r="P1681">
        <v>0</v>
      </c>
      <c r="Q1681" t="str">
        <f t="shared" si="27"/>
        <v/>
      </c>
    </row>
    <row r="1682" spans="1:17" x14ac:dyDescent="0.25">
      <c r="A1682">
        <v>1681</v>
      </c>
      <c r="P1682">
        <v>0</v>
      </c>
      <c r="Q1682" t="str">
        <f t="shared" si="27"/>
        <v/>
      </c>
    </row>
    <row r="1683" spans="1:17" x14ac:dyDescent="0.25">
      <c r="A1683">
        <v>1682</v>
      </c>
      <c r="P1683">
        <v>0</v>
      </c>
      <c r="Q1683" t="str">
        <f t="shared" si="27"/>
        <v/>
      </c>
    </row>
    <row r="1684" spans="1:17" x14ac:dyDescent="0.25">
      <c r="A1684">
        <v>1683</v>
      </c>
      <c r="P1684">
        <v>0</v>
      </c>
      <c r="Q1684" t="str">
        <f t="shared" si="27"/>
        <v/>
      </c>
    </row>
    <row r="1685" spans="1:17" x14ac:dyDescent="0.25">
      <c r="A1685">
        <v>1684</v>
      </c>
      <c r="P1685">
        <v>0</v>
      </c>
      <c r="Q1685" t="str">
        <f t="shared" si="27"/>
        <v/>
      </c>
    </row>
    <row r="1686" spans="1:17" x14ac:dyDescent="0.25">
      <c r="A1686">
        <v>1685</v>
      </c>
      <c r="D1686">
        <v>90.76607700000001</v>
      </c>
      <c r="E1686" s="2">
        <v>2</v>
      </c>
      <c r="P1686">
        <v>1</v>
      </c>
      <c r="Q1686" t="str">
        <f t="shared" si="27"/>
        <v>2</v>
      </c>
    </row>
    <row r="1687" spans="1:17" x14ac:dyDescent="0.25">
      <c r="A1687">
        <v>1686</v>
      </c>
      <c r="D1687">
        <v>90.70759000000001</v>
      </c>
      <c r="E1687" s="2">
        <v>2</v>
      </c>
      <c r="P1687">
        <v>1</v>
      </c>
      <c r="Q1687" t="str">
        <f t="shared" si="27"/>
        <v>2</v>
      </c>
    </row>
    <row r="1688" spans="1:17" x14ac:dyDescent="0.25">
      <c r="A1688">
        <v>1687</v>
      </c>
      <c r="B1688">
        <v>88.106274000000013</v>
      </c>
      <c r="C1688" s="3">
        <v>1</v>
      </c>
      <c r="D1688">
        <v>90.766285000000011</v>
      </c>
      <c r="E1688" s="2">
        <v>2</v>
      </c>
      <c r="P1688">
        <v>2</v>
      </c>
      <c r="Q1688" t="str">
        <f t="shared" si="27"/>
        <v>12</v>
      </c>
    </row>
    <row r="1689" spans="1:17" x14ac:dyDescent="0.25">
      <c r="A1689">
        <v>1688</v>
      </c>
      <c r="B1689">
        <v>88.061275000000009</v>
      </c>
      <c r="C1689" s="3">
        <v>1</v>
      </c>
      <c r="D1689">
        <v>90.787117000000009</v>
      </c>
      <c r="E1689" s="2">
        <v>2</v>
      </c>
      <c r="P1689">
        <v>2</v>
      </c>
      <c r="Q1689" t="str">
        <f t="shared" si="27"/>
        <v>12</v>
      </c>
    </row>
    <row r="1690" spans="1:17" x14ac:dyDescent="0.25">
      <c r="A1690">
        <v>1689</v>
      </c>
      <c r="B1690">
        <v>88.061014</v>
      </c>
      <c r="C1690" s="3">
        <v>1</v>
      </c>
      <c r="D1690">
        <v>90.674364000000011</v>
      </c>
      <c r="E1690" s="2">
        <v>2</v>
      </c>
      <c r="P1690">
        <v>2</v>
      </c>
      <c r="Q1690" t="str">
        <f t="shared" si="27"/>
        <v>12</v>
      </c>
    </row>
    <row r="1691" spans="1:17" x14ac:dyDescent="0.25">
      <c r="A1691">
        <v>1690</v>
      </c>
      <c r="B1691">
        <v>88.054974000000001</v>
      </c>
      <c r="C1691" s="3">
        <v>1</v>
      </c>
      <c r="D1691">
        <v>90.649416000000002</v>
      </c>
      <c r="E1691" s="2">
        <v>2</v>
      </c>
      <c r="P1691">
        <v>2</v>
      </c>
      <c r="Q1691" t="str">
        <f t="shared" si="27"/>
        <v>12</v>
      </c>
    </row>
    <row r="1692" spans="1:17" x14ac:dyDescent="0.25">
      <c r="A1692">
        <v>1691</v>
      </c>
      <c r="B1692">
        <v>87.991644000000008</v>
      </c>
      <c r="C1692" s="3">
        <v>1</v>
      </c>
      <c r="D1692">
        <v>90.76607700000001</v>
      </c>
      <c r="E1692" s="2">
        <v>2</v>
      </c>
      <c r="P1692">
        <v>2</v>
      </c>
      <c r="Q1692" t="str">
        <f t="shared" si="27"/>
        <v>12</v>
      </c>
    </row>
    <row r="1693" spans="1:17" x14ac:dyDescent="0.25">
      <c r="A1693">
        <v>1692</v>
      </c>
      <c r="B1693">
        <v>88.106274000000013</v>
      </c>
      <c r="C1693" s="3">
        <v>1</v>
      </c>
      <c r="P1693">
        <v>1</v>
      </c>
      <c r="Q1693" t="str">
        <f t="shared" si="27"/>
        <v>1</v>
      </c>
    </row>
    <row r="1694" spans="1:17" x14ac:dyDescent="0.25">
      <c r="A1694">
        <v>1693</v>
      </c>
      <c r="B1694">
        <v>88.079712000000001</v>
      </c>
      <c r="C1694" s="3">
        <v>1</v>
      </c>
      <c r="P1694">
        <v>1</v>
      </c>
      <c r="Q1694" t="str">
        <f t="shared" si="27"/>
        <v>1</v>
      </c>
    </row>
    <row r="1695" spans="1:17" x14ac:dyDescent="0.25">
      <c r="A1695">
        <v>1694</v>
      </c>
      <c r="F1695">
        <v>86.628384000000011</v>
      </c>
      <c r="G1695" s="5">
        <v>3</v>
      </c>
      <c r="H1695">
        <v>86.010866000000007</v>
      </c>
      <c r="I1695" s="4">
        <v>4</v>
      </c>
      <c r="P1695">
        <v>2</v>
      </c>
      <c r="Q1695" t="str">
        <f t="shared" si="27"/>
        <v>34</v>
      </c>
    </row>
    <row r="1696" spans="1:17" x14ac:dyDescent="0.25">
      <c r="A1696">
        <v>1695</v>
      </c>
      <c r="F1696">
        <v>86.600000000000009</v>
      </c>
      <c r="G1696" s="5">
        <v>3</v>
      </c>
      <c r="H1696">
        <v>85.935870000000008</v>
      </c>
      <c r="I1696" s="4">
        <v>4</v>
      </c>
      <c r="P1696">
        <v>2</v>
      </c>
      <c r="Q1696" t="str">
        <f t="shared" si="27"/>
        <v>34</v>
      </c>
    </row>
    <row r="1697" spans="1:17" x14ac:dyDescent="0.25">
      <c r="A1697">
        <v>1696</v>
      </c>
      <c r="F1697">
        <v>86.61604100000001</v>
      </c>
      <c r="G1697" s="5">
        <v>3</v>
      </c>
      <c r="H1697">
        <v>85.974149000000011</v>
      </c>
      <c r="I1697" s="4">
        <v>4</v>
      </c>
      <c r="P1697">
        <v>2</v>
      </c>
      <c r="Q1697" t="str">
        <f t="shared" si="27"/>
        <v>34</v>
      </c>
    </row>
    <row r="1698" spans="1:17" x14ac:dyDescent="0.25">
      <c r="A1698">
        <v>1697</v>
      </c>
      <c r="F1698">
        <v>86.646872999999999</v>
      </c>
      <c r="G1698" s="5">
        <v>3</v>
      </c>
      <c r="H1698">
        <v>85.98878400000001</v>
      </c>
      <c r="I1698" s="4">
        <v>4</v>
      </c>
      <c r="P1698">
        <v>2</v>
      </c>
      <c r="Q1698" t="str">
        <f t="shared" si="27"/>
        <v>34</v>
      </c>
    </row>
    <row r="1699" spans="1:17" x14ac:dyDescent="0.25">
      <c r="A1699">
        <v>1698</v>
      </c>
      <c r="F1699">
        <v>86.667862000000014</v>
      </c>
      <c r="G1699" s="5">
        <v>3</v>
      </c>
      <c r="H1699">
        <v>86.008105</v>
      </c>
      <c r="I1699" s="4">
        <v>4</v>
      </c>
      <c r="P1699">
        <v>2</v>
      </c>
      <c r="Q1699" t="str">
        <f t="shared" si="27"/>
        <v>34</v>
      </c>
    </row>
    <row r="1700" spans="1:17" x14ac:dyDescent="0.25">
      <c r="A1700">
        <v>1699</v>
      </c>
      <c r="F1700">
        <v>86.628384000000011</v>
      </c>
      <c r="G1700" s="5">
        <v>3</v>
      </c>
      <c r="H1700">
        <v>85.988419000000007</v>
      </c>
      <c r="I1700" s="4">
        <v>4</v>
      </c>
      <c r="P1700">
        <v>2</v>
      </c>
      <c r="Q1700" t="str">
        <f t="shared" si="27"/>
        <v>34</v>
      </c>
    </row>
    <row r="1701" spans="1:17" x14ac:dyDescent="0.25">
      <c r="A1701">
        <v>1700</v>
      </c>
      <c r="F1701">
        <v>86.628384000000011</v>
      </c>
      <c r="G1701" s="5">
        <v>3</v>
      </c>
      <c r="H1701">
        <v>85.955556000000001</v>
      </c>
      <c r="I1701" s="4">
        <v>4</v>
      </c>
      <c r="P1701">
        <v>2</v>
      </c>
      <c r="Q1701" t="str">
        <f t="shared" si="27"/>
        <v>34</v>
      </c>
    </row>
    <row r="1702" spans="1:17" x14ac:dyDescent="0.25">
      <c r="A1702">
        <v>1701</v>
      </c>
      <c r="H1702">
        <v>86.010866000000007</v>
      </c>
      <c r="I1702" s="4">
        <v>4</v>
      </c>
      <c r="P1702">
        <v>1</v>
      </c>
      <c r="Q1702" t="str">
        <f t="shared" si="27"/>
        <v>4</v>
      </c>
    </row>
    <row r="1703" spans="1:17" x14ac:dyDescent="0.25">
      <c r="A1703">
        <v>1702</v>
      </c>
      <c r="P1703">
        <v>0</v>
      </c>
      <c r="Q1703" t="str">
        <f t="shared" si="27"/>
        <v/>
      </c>
    </row>
    <row r="1704" spans="1:17" x14ac:dyDescent="0.25">
      <c r="A1704">
        <v>1703</v>
      </c>
      <c r="P1704">
        <v>0</v>
      </c>
      <c r="Q1704" t="str">
        <f t="shared" si="27"/>
        <v/>
      </c>
    </row>
    <row r="1705" spans="1:17" x14ac:dyDescent="0.25">
      <c r="A1705">
        <v>1704</v>
      </c>
      <c r="P1705">
        <v>0</v>
      </c>
      <c r="Q1705" t="str">
        <f t="shared" si="27"/>
        <v/>
      </c>
    </row>
    <row r="1706" spans="1:17" x14ac:dyDescent="0.25">
      <c r="A1706">
        <v>1705</v>
      </c>
      <c r="P1706">
        <v>0</v>
      </c>
      <c r="Q1706" t="str">
        <f t="shared" si="27"/>
        <v/>
      </c>
    </row>
    <row r="1707" spans="1:17" x14ac:dyDescent="0.25">
      <c r="A1707">
        <v>1706</v>
      </c>
      <c r="D1707">
        <v>62.745579000000014</v>
      </c>
      <c r="E1707" s="2">
        <v>2</v>
      </c>
      <c r="P1707">
        <v>1</v>
      </c>
      <c r="Q1707" t="str">
        <f t="shared" si="27"/>
        <v>2</v>
      </c>
    </row>
    <row r="1708" spans="1:17" x14ac:dyDescent="0.25">
      <c r="A1708">
        <v>1707</v>
      </c>
      <c r="D1708">
        <v>62.739895000000011</v>
      </c>
      <c r="E1708" s="2">
        <v>2</v>
      </c>
      <c r="P1708">
        <v>1</v>
      </c>
      <c r="Q1708" t="str">
        <f t="shared" si="27"/>
        <v>2</v>
      </c>
    </row>
    <row r="1709" spans="1:17" x14ac:dyDescent="0.25">
      <c r="A1709">
        <v>1708</v>
      </c>
      <c r="D1709">
        <v>62.739208000000012</v>
      </c>
      <c r="E1709" s="2">
        <v>2</v>
      </c>
      <c r="P1709">
        <v>1</v>
      </c>
      <c r="Q1709" t="str">
        <f t="shared" si="27"/>
        <v>2</v>
      </c>
    </row>
    <row r="1710" spans="1:17" x14ac:dyDescent="0.25">
      <c r="A1710">
        <v>1709</v>
      </c>
      <c r="B1710">
        <v>58.710644000000009</v>
      </c>
      <c r="C1710" s="3">
        <v>1</v>
      </c>
      <c r="D1710">
        <v>62.745998000000014</v>
      </c>
      <c r="E1710" s="2">
        <v>2</v>
      </c>
      <c r="P1710">
        <v>2</v>
      </c>
      <c r="Q1710" t="str">
        <f t="shared" si="27"/>
        <v>12</v>
      </c>
    </row>
    <row r="1711" spans="1:17" x14ac:dyDescent="0.25">
      <c r="A1711">
        <v>1710</v>
      </c>
      <c r="B1711">
        <v>58.62675500000001</v>
      </c>
      <c r="C1711" s="3">
        <v>1</v>
      </c>
      <c r="D1711">
        <v>62.743370000000013</v>
      </c>
      <c r="E1711" s="2">
        <v>2</v>
      </c>
      <c r="P1711">
        <v>2</v>
      </c>
      <c r="Q1711" t="str">
        <f t="shared" si="27"/>
        <v>12</v>
      </c>
    </row>
    <row r="1712" spans="1:17" x14ac:dyDescent="0.25">
      <c r="A1712">
        <v>1711</v>
      </c>
      <c r="B1712">
        <v>58.649540000000009</v>
      </c>
      <c r="C1712" s="3">
        <v>1</v>
      </c>
      <c r="D1712">
        <v>62.711159000000009</v>
      </c>
      <c r="E1712" s="2">
        <v>2</v>
      </c>
      <c r="P1712">
        <v>2</v>
      </c>
      <c r="Q1712" t="str">
        <f t="shared" si="27"/>
        <v>12</v>
      </c>
    </row>
    <row r="1713" spans="1:17" x14ac:dyDescent="0.25">
      <c r="A1713">
        <v>1712</v>
      </c>
      <c r="B1713">
        <v>58.651596000000012</v>
      </c>
      <c r="C1713" s="3">
        <v>1</v>
      </c>
      <c r="D1713">
        <v>62.80010200000001</v>
      </c>
      <c r="E1713" s="2">
        <v>2</v>
      </c>
      <c r="P1713">
        <v>2</v>
      </c>
      <c r="Q1713" t="str">
        <f t="shared" si="27"/>
        <v>12</v>
      </c>
    </row>
    <row r="1714" spans="1:17" x14ac:dyDescent="0.25">
      <c r="A1714">
        <v>1713</v>
      </c>
      <c r="B1714">
        <v>58.655224000000011</v>
      </c>
      <c r="C1714" s="3">
        <v>1</v>
      </c>
      <c r="D1714">
        <v>62.745579000000014</v>
      </c>
      <c r="E1714" s="2">
        <v>2</v>
      </c>
      <c r="P1714">
        <v>2</v>
      </c>
      <c r="Q1714" t="str">
        <f t="shared" si="27"/>
        <v>12</v>
      </c>
    </row>
    <row r="1715" spans="1:17" x14ac:dyDescent="0.25">
      <c r="A1715">
        <v>1714</v>
      </c>
      <c r="B1715">
        <v>58.697803000000015</v>
      </c>
      <c r="C1715" s="3">
        <v>1</v>
      </c>
      <c r="P1715">
        <v>1</v>
      </c>
      <c r="Q1715" t="str">
        <f t="shared" si="27"/>
        <v>1</v>
      </c>
    </row>
    <row r="1716" spans="1:17" x14ac:dyDescent="0.25">
      <c r="A1716">
        <v>1715</v>
      </c>
      <c r="B1716">
        <v>58.710644000000009</v>
      </c>
      <c r="C1716" s="3">
        <v>1</v>
      </c>
      <c r="P1716">
        <v>1</v>
      </c>
      <c r="Q1716" t="str">
        <f t="shared" si="27"/>
        <v>1</v>
      </c>
    </row>
    <row r="1717" spans="1:17" x14ac:dyDescent="0.25">
      <c r="A1717">
        <v>1716</v>
      </c>
      <c r="F1717">
        <v>57.38698200000001</v>
      </c>
      <c r="G1717" s="5">
        <v>3</v>
      </c>
      <c r="H1717">
        <v>57.888374000000013</v>
      </c>
      <c r="I1717" s="4">
        <v>4</v>
      </c>
      <c r="P1717">
        <v>2</v>
      </c>
      <c r="Q1717" t="str">
        <f t="shared" si="27"/>
        <v>34</v>
      </c>
    </row>
    <row r="1718" spans="1:17" x14ac:dyDescent="0.25">
      <c r="A1718">
        <v>1717</v>
      </c>
      <c r="F1718">
        <v>57.412189000000012</v>
      </c>
      <c r="G1718" s="5">
        <v>3</v>
      </c>
      <c r="H1718">
        <v>57.884373000000011</v>
      </c>
      <c r="I1718" s="4">
        <v>4</v>
      </c>
      <c r="P1718">
        <v>2</v>
      </c>
      <c r="Q1718" t="str">
        <f t="shared" si="27"/>
        <v>34</v>
      </c>
    </row>
    <row r="1719" spans="1:17" x14ac:dyDescent="0.25">
      <c r="A1719">
        <v>1718</v>
      </c>
      <c r="F1719">
        <v>57.393452000000011</v>
      </c>
      <c r="G1719" s="5">
        <v>3</v>
      </c>
      <c r="H1719">
        <v>57.872532000000014</v>
      </c>
      <c r="I1719" s="4">
        <v>4</v>
      </c>
      <c r="P1719">
        <v>2</v>
      </c>
      <c r="Q1719" t="str">
        <f t="shared" si="27"/>
        <v>34</v>
      </c>
    </row>
    <row r="1720" spans="1:17" x14ac:dyDescent="0.25">
      <c r="A1720">
        <v>1719</v>
      </c>
      <c r="F1720">
        <v>57.372822000000014</v>
      </c>
      <c r="G1720" s="5">
        <v>3</v>
      </c>
      <c r="H1720">
        <v>57.854481000000014</v>
      </c>
      <c r="I1720" s="4">
        <v>4</v>
      </c>
      <c r="P1720">
        <v>2</v>
      </c>
      <c r="Q1720" t="str">
        <f t="shared" si="27"/>
        <v>34</v>
      </c>
    </row>
    <row r="1721" spans="1:17" x14ac:dyDescent="0.25">
      <c r="A1721">
        <v>1720</v>
      </c>
      <c r="F1721">
        <v>57.327511000000008</v>
      </c>
      <c r="G1721" s="5">
        <v>3</v>
      </c>
      <c r="H1721">
        <v>57.859428000000008</v>
      </c>
      <c r="I1721" s="4">
        <v>4</v>
      </c>
      <c r="P1721">
        <v>2</v>
      </c>
      <c r="Q1721" t="str">
        <f t="shared" si="27"/>
        <v>34</v>
      </c>
    </row>
    <row r="1722" spans="1:17" x14ac:dyDescent="0.25">
      <c r="A1722">
        <v>1721</v>
      </c>
      <c r="F1722">
        <v>57.326931000000009</v>
      </c>
      <c r="G1722" s="5">
        <v>3</v>
      </c>
      <c r="H1722">
        <v>57.913532000000011</v>
      </c>
      <c r="I1722" s="4">
        <v>4</v>
      </c>
      <c r="P1722">
        <v>2</v>
      </c>
      <c r="Q1722" t="str">
        <f t="shared" si="27"/>
        <v>34</v>
      </c>
    </row>
    <row r="1723" spans="1:17" x14ac:dyDescent="0.25">
      <c r="A1723">
        <v>1722</v>
      </c>
      <c r="F1723">
        <v>57.314880000000009</v>
      </c>
      <c r="G1723" s="5">
        <v>3</v>
      </c>
      <c r="H1723">
        <v>57.929897000000011</v>
      </c>
      <c r="I1723" s="4">
        <v>4</v>
      </c>
      <c r="P1723">
        <v>2</v>
      </c>
      <c r="Q1723" t="str">
        <f t="shared" si="27"/>
        <v>34</v>
      </c>
    </row>
    <row r="1724" spans="1:17" x14ac:dyDescent="0.25">
      <c r="A1724">
        <v>1723</v>
      </c>
      <c r="F1724">
        <v>57.38698200000001</v>
      </c>
      <c r="G1724" s="5">
        <v>3</v>
      </c>
      <c r="H1724">
        <v>57.888374000000013</v>
      </c>
      <c r="I1724" s="4">
        <v>4</v>
      </c>
      <c r="P1724">
        <v>2</v>
      </c>
      <c r="Q1724" t="str">
        <f t="shared" si="27"/>
        <v>34</v>
      </c>
    </row>
    <row r="1725" spans="1:17" x14ac:dyDescent="0.25">
      <c r="A1725">
        <v>1724</v>
      </c>
      <c r="F1725">
        <v>57.38698200000001</v>
      </c>
      <c r="G1725" s="5">
        <v>3</v>
      </c>
      <c r="P1725">
        <v>1</v>
      </c>
      <c r="Q1725" t="str">
        <f t="shared" si="27"/>
        <v>3</v>
      </c>
    </row>
    <row r="1726" spans="1:17" x14ac:dyDescent="0.25">
      <c r="A1726">
        <v>1725</v>
      </c>
      <c r="P1726">
        <v>0</v>
      </c>
      <c r="Q1726" t="str">
        <f t="shared" si="27"/>
        <v/>
      </c>
    </row>
    <row r="1727" spans="1:17" x14ac:dyDescent="0.25">
      <c r="A1727">
        <v>1726</v>
      </c>
      <c r="P1727">
        <v>0</v>
      </c>
      <c r="Q1727" t="str">
        <f t="shared" si="27"/>
        <v/>
      </c>
    </row>
    <row r="1728" spans="1:17" x14ac:dyDescent="0.25">
      <c r="A1728">
        <v>1727</v>
      </c>
      <c r="D1728">
        <v>35.339149000000013</v>
      </c>
      <c r="E1728" s="2">
        <v>2</v>
      </c>
      <c r="P1728">
        <v>1</v>
      </c>
      <c r="Q1728" t="str">
        <f t="shared" si="27"/>
        <v>2</v>
      </c>
    </row>
    <row r="1729" spans="1:17" x14ac:dyDescent="0.25">
      <c r="A1729">
        <v>1728</v>
      </c>
      <c r="D1729">
        <v>35.340519000000015</v>
      </c>
      <c r="E1729" s="2">
        <v>2</v>
      </c>
      <c r="P1729">
        <v>1</v>
      </c>
      <c r="Q1729" t="str">
        <f t="shared" si="27"/>
        <v>2</v>
      </c>
    </row>
    <row r="1730" spans="1:17" x14ac:dyDescent="0.25">
      <c r="A1730">
        <v>1729</v>
      </c>
      <c r="D1730">
        <v>35.340624000000012</v>
      </c>
      <c r="E1730" s="2">
        <v>2</v>
      </c>
      <c r="P1730">
        <v>1</v>
      </c>
      <c r="Q1730" t="str">
        <f t="shared" ref="Q1730:Q1793" si="28">CONCATENATE(C1730,E1730,G1730,I1730)</f>
        <v>2</v>
      </c>
    </row>
    <row r="1731" spans="1:17" x14ac:dyDescent="0.25">
      <c r="A1731">
        <v>1730</v>
      </c>
      <c r="D1731">
        <v>35.304310000000015</v>
      </c>
      <c r="E1731" s="2">
        <v>2</v>
      </c>
      <c r="P1731">
        <v>1</v>
      </c>
      <c r="Q1731" t="str">
        <f t="shared" si="28"/>
        <v>2</v>
      </c>
    </row>
    <row r="1732" spans="1:17" x14ac:dyDescent="0.25">
      <c r="A1732">
        <v>1731</v>
      </c>
      <c r="B1732">
        <v>31.288847000000011</v>
      </c>
      <c r="C1732" s="3">
        <v>1</v>
      </c>
      <c r="D1732">
        <v>35.330307000000012</v>
      </c>
      <c r="E1732" s="2">
        <v>2</v>
      </c>
      <c r="P1732">
        <v>2</v>
      </c>
      <c r="Q1732" t="str">
        <f t="shared" si="28"/>
        <v>12</v>
      </c>
    </row>
    <row r="1733" spans="1:17" x14ac:dyDescent="0.25">
      <c r="A1733">
        <v>1732</v>
      </c>
      <c r="B1733">
        <v>31.177011000000007</v>
      </c>
      <c r="C1733" s="3">
        <v>1</v>
      </c>
      <c r="D1733">
        <v>35.294048000000011</v>
      </c>
      <c r="E1733" s="2">
        <v>2</v>
      </c>
      <c r="P1733">
        <v>2</v>
      </c>
      <c r="Q1733" t="str">
        <f t="shared" si="28"/>
        <v>12</v>
      </c>
    </row>
    <row r="1734" spans="1:17" x14ac:dyDescent="0.25">
      <c r="A1734">
        <v>1733</v>
      </c>
      <c r="B1734">
        <v>31.19837900000001</v>
      </c>
      <c r="C1734" s="3">
        <v>1</v>
      </c>
      <c r="D1734">
        <v>35.281469000000016</v>
      </c>
      <c r="E1734" s="2">
        <v>2</v>
      </c>
      <c r="P1734">
        <v>2</v>
      </c>
      <c r="Q1734" t="str">
        <f t="shared" si="28"/>
        <v>12</v>
      </c>
    </row>
    <row r="1735" spans="1:17" x14ac:dyDescent="0.25">
      <c r="A1735">
        <v>1734</v>
      </c>
      <c r="B1735">
        <v>31.226431000000012</v>
      </c>
      <c r="C1735" s="3">
        <v>1</v>
      </c>
      <c r="D1735">
        <v>35.209474000000014</v>
      </c>
      <c r="E1735" s="2">
        <v>2</v>
      </c>
      <c r="P1735">
        <v>2</v>
      </c>
      <c r="Q1735" t="str">
        <f t="shared" si="28"/>
        <v>12</v>
      </c>
    </row>
    <row r="1736" spans="1:17" x14ac:dyDescent="0.25">
      <c r="A1736">
        <v>1735</v>
      </c>
      <c r="B1736">
        <v>31.192169000000007</v>
      </c>
      <c r="C1736" s="3">
        <v>1</v>
      </c>
      <c r="D1736">
        <v>35.339149000000013</v>
      </c>
      <c r="E1736" s="2">
        <v>2</v>
      </c>
      <c r="P1736">
        <v>2</v>
      </c>
      <c r="Q1736" t="str">
        <f t="shared" si="28"/>
        <v>12</v>
      </c>
    </row>
    <row r="1737" spans="1:17" x14ac:dyDescent="0.25">
      <c r="A1737">
        <v>1736</v>
      </c>
      <c r="B1737">
        <v>31.20716800000001</v>
      </c>
      <c r="C1737" s="3">
        <v>1</v>
      </c>
      <c r="P1737">
        <v>1</v>
      </c>
      <c r="Q1737" t="str">
        <f t="shared" si="28"/>
        <v>1</v>
      </c>
    </row>
    <row r="1738" spans="1:17" x14ac:dyDescent="0.25">
      <c r="A1738">
        <v>1737</v>
      </c>
      <c r="B1738">
        <v>31.142540000000011</v>
      </c>
      <c r="C1738" s="3">
        <v>1</v>
      </c>
      <c r="P1738">
        <v>1</v>
      </c>
      <c r="Q1738" t="str">
        <f t="shared" si="28"/>
        <v>1</v>
      </c>
    </row>
    <row r="1739" spans="1:17" x14ac:dyDescent="0.25">
      <c r="A1739">
        <v>1738</v>
      </c>
      <c r="B1739">
        <v>31.288847000000011</v>
      </c>
      <c r="C1739" s="3">
        <v>1</v>
      </c>
      <c r="P1739">
        <v>1</v>
      </c>
      <c r="Q1739" t="str">
        <f t="shared" si="28"/>
        <v>1</v>
      </c>
    </row>
    <row r="1740" spans="1:17" x14ac:dyDescent="0.25">
      <c r="A1740">
        <v>1739</v>
      </c>
      <c r="H1740">
        <v>31.298006000000015</v>
      </c>
      <c r="I1740" s="4">
        <v>4</v>
      </c>
      <c r="P1740">
        <v>1</v>
      </c>
      <c r="Q1740" t="str">
        <f t="shared" si="28"/>
        <v>4</v>
      </c>
    </row>
    <row r="1741" spans="1:17" x14ac:dyDescent="0.25">
      <c r="A1741">
        <v>1740</v>
      </c>
      <c r="H1741">
        <v>31.298006000000015</v>
      </c>
      <c r="I1741" s="4">
        <v>4</v>
      </c>
      <c r="J1741">
        <v>38.881691000000011</v>
      </c>
      <c r="K1741" t="s">
        <v>22</v>
      </c>
      <c r="Q1741" t="str">
        <f t="shared" si="28"/>
        <v>4</v>
      </c>
    </row>
    <row r="1742" spans="1:17" x14ac:dyDescent="0.25">
      <c r="A1742">
        <v>1741</v>
      </c>
      <c r="Q1742" t="str">
        <f t="shared" si="28"/>
        <v/>
      </c>
    </row>
    <row r="1743" spans="1:17" x14ac:dyDescent="0.25">
      <c r="A1743">
        <v>1742</v>
      </c>
      <c r="J1743">
        <v>38.842007000000009</v>
      </c>
      <c r="K1743" t="s">
        <v>22</v>
      </c>
      <c r="Q1743" t="str">
        <f t="shared" si="28"/>
        <v/>
      </c>
    </row>
    <row r="1744" spans="1:17" x14ac:dyDescent="0.25">
      <c r="A1744">
        <v>1743</v>
      </c>
      <c r="D1744">
        <v>58.653648000000011</v>
      </c>
      <c r="E1744" s="2">
        <v>2</v>
      </c>
      <c r="P1744">
        <v>1</v>
      </c>
      <c r="Q1744" t="str">
        <f t="shared" si="28"/>
        <v>2</v>
      </c>
    </row>
    <row r="1745" spans="1:17" x14ac:dyDescent="0.25">
      <c r="A1745">
        <v>1744</v>
      </c>
      <c r="D1745">
        <v>58.61822500000001</v>
      </c>
      <c r="E1745" s="2">
        <v>2</v>
      </c>
      <c r="P1745">
        <v>1</v>
      </c>
      <c r="Q1745" t="str">
        <f t="shared" si="28"/>
        <v>2</v>
      </c>
    </row>
    <row r="1746" spans="1:17" x14ac:dyDescent="0.25">
      <c r="A1746">
        <v>1745</v>
      </c>
      <c r="B1746">
        <v>61.03856600000001</v>
      </c>
      <c r="C1746" s="3">
        <v>1</v>
      </c>
      <c r="D1746">
        <v>58.583279000000012</v>
      </c>
      <c r="E1746" s="2">
        <v>2</v>
      </c>
      <c r="P1746">
        <v>2</v>
      </c>
      <c r="Q1746" t="str">
        <f t="shared" si="28"/>
        <v>12</v>
      </c>
    </row>
    <row r="1747" spans="1:17" x14ac:dyDescent="0.25">
      <c r="A1747">
        <v>1746</v>
      </c>
      <c r="B1747">
        <v>61.100986000000013</v>
      </c>
      <c r="C1747" s="3">
        <v>1</v>
      </c>
      <c r="D1747">
        <v>58.61285800000001</v>
      </c>
      <c r="E1747" s="2">
        <v>2</v>
      </c>
      <c r="P1747">
        <v>2</v>
      </c>
      <c r="Q1747" t="str">
        <f t="shared" si="28"/>
        <v>12</v>
      </c>
    </row>
    <row r="1748" spans="1:17" x14ac:dyDescent="0.25">
      <c r="A1748">
        <v>1747</v>
      </c>
      <c r="B1748">
        <v>61.059357000000013</v>
      </c>
      <c r="C1748" s="3">
        <v>1</v>
      </c>
      <c r="D1748">
        <v>58.667908000000011</v>
      </c>
      <c r="E1748" s="2">
        <v>2</v>
      </c>
      <c r="P1748">
        <v>2</v>
      </c>
      <c r="Q1748" t="str">
        <f t="shared" si="28"/>
        <v>12</v>
      </c>
    </row>
    <row r="1749" spans="1:17" x14ac:dyDescent="0.25">
      <c r="A1749">
        <v>1748</v>
      </c>
      <c r="B1749">
        <v>61.012726000000015</v>
      </c>
      <c r="C1749" s="3">
        <v>1</v>
      </c>
      <c r="D1749">
        <v>58.71848700000001</v>
      </c>
      <c r="E1749" s="2">
        <v>2</v>
      </c>
      <c r="P1749">
        <v>2</v>
      </c>
      <c r="Q1749" t="str">
        <f t="shared" si="28"/>
        <v>12</v>
      </c>
    </row>
    <row r="1750" spans="1:17" x14ac:dyDescent="0.25">
      <c r="A1750">
        <v>1749</v>
      </c>
      <c r="B1750">
        <v>61.013721000000011</v>
      </c>
      <c r="C1750" s="3">
        <v>1</v>
      </c>
      <c r="D1750">
        <v>58.653648000000011</v>
      </c>
      <c r="E1750" s="2">
        <v>2</v>
      </c>
      <c r="P1750">
        <v>2</v>
      </c>
      <c r="Q1750" t="str">
        <f t="shared" si="28"/>
        <v>12</v>
      </c>
    </row>
    <row r="1751" spans="1:17" x14ac:dyDescent="0.25">
      <c r="A1751">
        <v>1750</v>
      </c>
      <c r="B1751">
        <v>60.993671000000013</v>
      </c>
      <c r="C1751" s="3">
        <v>1</v>
      </c>
      <c r="D1751">
        <v>58.653648000000011</v>
      </c>
      <c r="E1751" s="2">
        <v>2</v>
      </c>
      <c r="F1751">
        <v>57.960792000000012</v>
      </c>
      <c r="G1751" s="5">
        <v>3</v>
      </c>
      <c r="H1751">
        <v>57.354034000000013</v>
      </c>
      <c r="I1751" s="4">
        <v>4</v>
      </c>
      <c r="P1751">
        <v>4</v>
      </c>
      <c r="Q1751" t="str">
        <f t="shared" si="28"/>
        <v>1234</v>
      </c>
    </row>
    <row r="1752" spans="1:17" x14ac:dyDescent="0.25">
      <c r="A1752">
        <v>1751</v>
      </c>
      <c r="B1752">
        <v>61.00304400000001</v>
      </c>
      <c r="C1752" s="3">
        <v>1</v>
      </c>
      <c r="D1752">
        <v>58.653648000000011</v>
      </c>
      <c r="E1752" s="2">
        <v>2</v>
      </c>
      <c r="F1752">
        <v>57.911003000000015</v>
      </c>
      <c r="G1752" s="5">
        <v>3</v>
      </c>
      <c r="H1752">
        <v>57.322773000000012</v>
      </c>
      <c r="I1752" s="4">
        <v>4</v>
      </c>
      <c r="P1752">
        <v>4</v>
      </c>
      <c r="Q1752" t="str">
        <f t="shared" si="28"/>
        <v>1234</v>
      </c>
    </row>
    <row r="1753" spans="1:17" x14ac:dyDescent="0.25">
      <c r="A1753">
        <v>1752</v>
      </c>
      <c r="B1753">
        <v>61.03856600000001</v>
      </c>
      <c r="C1753" s="3">
        <v>1</v>
      </c>
      <c r="F1753">
        <v>57.96179200000001</v>
      </c>
      <c r="G1753" s="5">
        <v>3</v>
      </c>
      <c r="H1753">
        <v>57.309986000000009</v>
      </c>
      <c r="I1753" s="4">
        <v>4</v>
      </c>
      <c r="P1753">
        <v>3</v>
      </c>
      <c r="Q1753" t="str">
        <f t="shared" si="28"/>
        <v>134</v>
      </c>
    </row>
    <row r="1754" spans="1:17" x14ac:dyDescent="0.25">
      <c r="A1754">
        <v>1753</v>
      </c>
      <c r="F1754">
        <v>57.91668700000001</v>
      </c>
      <c r="G1754" s="5">
        <v>3</v>
      </c>
      <c r="H1754">
        <v>57.29793200000001</v>
      </c>
      <c r="I1754" s="4">
        <v>4</v>
      </c>
      <c r="P1754">
        <v>2</v>
      </c>
      <c r="Q1754" t="str">
        <f t="shared" si="28"/>
        <v>34</v>
      </c>
    </row>
    <row r="1755" spans="1:17" x14ac:dyDescent="0.25">
      <c r="A1755">
        <v>1754</v>
      </c>
      <c r="F1755">
        <v>57.90889700000001</v>
      </c>
      <c r="G1755" s="5">
        <v>3</v>
      </c>
      <c r="H1755">
        <v>57.286564000000013</v>
      </c>
      <c r="I1755" s="4">
        <v>4</v>
      </c>
      <c r="P1755">
        <v>2</v>
      </c>
      <c r="Q1755" t="str">
        <f t="shared" si="28"/>
        <v>34</v>
      </c>
    </row>
    <row r="1756" spans="1:17" x14ac:dyDescent="0.25">
      <c r="A1756">
        <v>1755</v>
      </c>
      <c r="F1756">
        <v>57.913795000000015</v>
      </c>
      <c r="G1756" s="5">
        <v>3</v>
      </c>
      <c r="H1756">
        <v>57.296406000000012</v>
      </c>
      <c r="I1756" s="4">
        <v>4</v>
      </c>
      <c r="P1756">
        <v>2</v>
      </c>
      <c r="Q1756" t="str">
        <f t="shared" si="28"/>
        <v>34</v>
      </c>
    </row>
    <row r="1757" spans="1:17" x14ac:dyDescent="0.25">
      <c r="A1757">
        <v>1756</v>
      </c>
      <c r="F1757">
        <v>57.919582000000013</v>
      </c>
      <c r="G1757" s="5">
        <v>3</v>
      </c>
      <c r="H1757">
        <v>57.308880000000009</v>
      </c>
      <c r="I1757" s="4">
        <v>4</v>
      </c>
      <c r="P1757">
        <v>2</v>
      </c>
      <c r="Q1757" t="str">
        <f t="shared" si="28"/>
        <v>34</v>
      </c>
    </row>
    <row r="1758" spans="1:17" x14ac:dyDescent="0.25">
      <c r="A1758">
        <v>1757</v>
      </c>
      <c r="F1758">
        <v>57.916897000000013</v>
      </c>
      <c r="G1758" s="5">
        <v>3</v>
      </c>
      <c r="H1758">
        <v>57.315037000000011</v>
      </c>
      <c r="I1758" s="4">
        <v>4</v>
      </c>
      <c r="P1758">
        <v>2</v>
      </c>
      <c r="Q1758" t="str">
        <f t="shared" si="28"/>
        <v>34</v>
      </c>
    </row>
    <row r="1759" spans="1:17" x14ac:dyDescent="0.25">
      <c r="A1759">
        <v>1758</v>
      </c>
      <c r="F1759">
        <v>57.960792000000012</v>
      </c>
      <c r="G1759" s="5">
        <v>3</v>
      </c>
      <c r="H1759">
        <v>57.354034000000013</v>
      </c>
      <c r="I1759" s="4">
        <v>4</v>
      </c>
      <c r="P1759">
        <v>2</v>
      </c>
      <c r="Q1759" t="str">
        <f t="shared" si="28"/>
        <v>34</v>
      </c>
    </row>
    <row r="1760" spans="1:17" x14ac:dyDescent="0.25">
      <c r="A1760">
        <v>1759</v>
      </c>
      <c r="F1760">
        <v>57.980629000000015</v>
      </c>
      <c r="G1760" s="5">
        <v>3</v>
      </c>
      <c r="H1760">
        <v>57.354034000000013</v>
      </c>
      <c r="I1760" s="4">
        <v>4</v>
      </c>
      <c r="P1760">
        <v>2</v>
      </c>
      <c r="Q1760" t="str">
        <f t="shared" si="28"/>
        <v>34</v>
      </c>
    </row>
    <row r="1761" spans="1:17" x14ac:dyDescent="0.25">
      <c r="A1761">
        <v>1760</v>
      </c>
      <c r="P1761">
        <v>0</v>
      </c>
      <c r="Q1761" t="str">
        <f t="shared" si="28"/>
        <v/>
      </c>
    </row>
    <row r="1762" spans="1:17" x14ac:dyDescent="0.25">
      <c r="A1762">
        <v>1761</v>
      </c>
      <c r="P1762">
        <v>0</v>
      </c>
      <c r="Q1762" t="str">
        <f t="shared" si="28"/>
        <v/>
      </c>
    </row>
    <row r="1763" spans="1:17" x14ac:dyDescent="0.25">
      <c r="A1763">
        <v>1762</v>
      </c>
      <c r="P1763">
        <v>0</v>
      </c>
      <c r="Q1763" t="str">
        <f t="shared" si="28"/>
        <v/>
      </c>
    </row>
    <row r="1764" spans="1:17" x14ac:dyDescent="0.25">
      <c r="A1764">
        <v>1763</v>
      </c>
      <c r="P1764">
        <v>0</v>
      </c>
      <c r="Q1764" t="str">
        <f t="shared" si="28"/>
        <v/>
      </c>
    </row>
    <row r="1765" spans="1:17" x14ac:dyDescent="0.25">
      <c r="A1765">
        <v>1764</v>
      </c>
      <c r="P1765">
        <v>0</v>
      </c>
      <c r="Q1765" t="str">
        <f t="shared" si="28"/>
        <v/>
      </c>
    </row>
    <row r="1766" spans="1:17" x14ac:dyDescent="0.25">
      <c r="A1766">
        <v>1765</v>
      </c>
      <c r="B1766">
        <v>81.091393000000011</v>
      </c>
      <c r="C1766" s="3">
        <v>1</v>
      </c>
      <c r="P1766">
        <v>1</v>
      </c>
      <c r="Q1766" t="str">
        <f t="shared" si="28"/>
        <v>1</v>
      </c>
    </row>
    <row r="1767" spans="1:17" x14ac:dyDescent="0.25">
      <c r="A1767">
        <v>1766</v>
      </c>
      <c r="B1767">
        <v>81.065457000000009</v>
      </c>
      <c r="C1767" s="3">
        <v>1</v>
      </c>
      <c r="P1767">
        <v>1</v>
      </c>
      <c r="Q1767" t="str">
        <f t="shared" si="28"/>
        <v>1</v>
      </c>
    </row>
    <row r="1768" spans="1:17" x14ac:dyDescent="0.25">
      <c r="A1768">
        <v>1767</v>
      </c>
      <c r="B1768">
        <v>81.079987000000003</v>
      </c>
      <c r="C1768" s="3">
        <v>1</v>
      </c>
      <c r="P1768">
        <v>1</v>
      </c>
      <c r="Q1768" t="str">
        <f t="shared" si="28"/>
        <v>1</v>
      </c>
    </row>
    <row r="1769" spans="1:17" x14ac:dyDescent="0.25">
      <c r="A1769">
        <v>1768</v>
      </c>
      <c r="B1769">
        <v>81.06316600000001</v>
      </c>
      <c r="C1769" s="3">
        <v>1</v>
      </c>
      <c r="P1769">
        <v>1</v>
      </c>
      <c r="Q1769" t="str">
        <f t="shared" si="28"/>
        <v>1</v>
      </c>
    </row>
    <row r="1770" spans="1:17" x14ac:dyDescent="0.25">
      <c r="A1770">
        <v>1769</v>
      </c>
      <c r="B1770">
        <v>81.051084000000003</v>
      </c>
      <c r="C1770" s="3">
        <v>1</v>
      </c>
      <c r="D1770">
        <v>83.0779</v>
      </c>
      <c r="E1770" s="2">
        <v>2</v>
      </c>
      <c r="P1770">
        <v>2</v>
      </c>
      <c r="Q1770" t="str">
        <f t="shared" si="28"/>
        <v>12</v>
      </c>
    </row>
    <row r="1771" spans="1:17" x14ac:dyDescent="0.25">
      <c r="A1771">
        <v>1770</v>
      </c>
      <c r="B1771">
        <v>81.042646000000005</v>
      </c>
      <c r="C1771" s="3">
        <v>1</v>
      </c>
      <c r="D1771">
        <v>83.108367000000015</v>
      </c>
      <c r="E1771" s="2">
        <v>2</v>
      </c>
      <c r="P1771">
        <v>2</v>
      </c>
      <c r="Q1771" t="str">
        <f t="shared" si="28"/>
        <v>12</v>
      </c>
    </row>
    <row r="1772" spans="1:17" x14ac:dyDescent="0.25">
      <c r="A1772">
        <v>1771</v>
      </c>
      <c r="B1772">
        <v>81.053374000000005</v>
      </c>
      <c r="C1772" s="3">
        <v>1</v>
      </c>
      <c r="D1772">
        <v>83.134563000000014</v>
      </c>
      <c r="E1772" s="2">
        <v>2</v>
      </c>
      <c r="P1772">
        <v>2</v>
      </c>
      <c r="Q1772" t="str">
        <f t="shared" si="28"/>
        <v>12</v>
      </c>
    </row>
    <row r="1773" spans="1:17" x14ac:dyDescent="0.25">
      <c r="A1773">
        <v>1772</v>
      </c>
      <c r="B1773">
        <v>81.091393000000011</v>
      </c>
      <c r="C1773" s="3">
        <v>1</v>
      </c>
      <c r="D1773">
        <v>83.120398000000009</v>
      </c>
      <c r="E1773" s="2">
        <v>2</v>
      </c>
      <c r="P1773">
        <v>2</v>
      </c>
      <c r="Q1773" t="str">
        <f t="shared" si="28"/>
        <v>12</v>
      </c>
    </row>
    <row r="1774" spans="1:17" x14ac:dyDescent="0.25">
      <c r="A1774">
        <v>1773</v>
      </c>
      <c r="B1774">
        <v>81.091393000000011</v>
      </c>
      <c r="C1774" s="3">
        <v>1</v>
      </c>
      <c r="D1774">
        <v>82.998217000000011</v>
      </c>
      <c r="E1774" s="2">
        <v>2</v>
      </c>
      <c r="P1774">
        <v>2</v>
      </c>
      <c r="Q1774" t="str">
        <f t="shared" si="28"/>
        <v>12</v>
      </c>
    </row>
    <row r="1775" spans="1:17" x14ac:dyDescent="0.25">
      <c r="A1775">
        <v>1774</v>
      </c>
      <c r="D1775">
        <v>83.0779</v>
      </c>
      <c r="E1775" s="2">
        <v>2</v>
      </c>
      <c r="P1775">
        <v>1</v>
      </c>
      <c r="Q1775" t="str">
        <f t="shared" si="28"/>
        <v>2</v>
      </c>
    </row>
    <row r="1776" spans="1:17" x14ac:dyDescent="0.25">
      <c r="A1776">
        <v>1775</v>
      </c>
      <c r="F1776">
        <v>83.427568000000008</v>
      </c>
      <c r="G1776" s="5">
        <v>3</v>
      </c>
      <c r="P1776">
        <v>1</v>
      </c>
      <c r="Q1776" t="str">
        <f t="shared" si="28"/>
        <v>3</v>
      </c>
    </row>
    <row r="1777" spans="1:17" x14ac:dyDescent="0.25">
      <c r="A1777">
        <v>1776</v>
      </c>
      <c r="F1777">
        <v>83.440433000000013</v>
      </c>
      <c r="G1777" s="5">
        <v>3</v>
      </c>
      <c r="H1777">
        <v>83.351063000000011</v>
      </c>
      <c r="I1777" s="4">
        <v>4</v>
      </c>
      <c r="P1777">
        <v>2</v>
      </c>
      <c r="Q1777" t="str">
        <f t="shared" si="28"/>
        <v>34</v>
      </c>
    </row>
    <row r="1778" spans="1:17" x14ac:dyDescent="0.25">
      <c r="A1778">
        <v>1777</v>
      </c>
      <c r="F1778">
        <v>83.431004999999999</v>
      </c>
      <c r="G1778" s="5">
        <v>3</v>
      </c>
      <c r="H1778">
        <v>83.391112000000007</v>
      </c>
      <c r="I1778" s="4">
        <v>4</v>
      </c>
      <c r="P1778">
        <v>2</v>
      </c>
      <c r="Q1778" t="str">
        <f t="shared" si="28"/>
        <v>34</v>
      </c>
    </row>
    <row r="1779" spans="1:17" x14ac:dyDescent="0.25">
      <c r="A1779">
        <v>1778</v>
      </c>
      <c r="F1779">
        <v>83.450171000000012</v>
      </c>
      <c r="G1779" s="5">
        <v>3</v>
      </c>
      <c r="H1779">
        <v>83.369551000000001</v>
      </c>
      <c r="I1779" s="4">
        <v>4</v>
      </c>
      <c r="P1779">
        <v>2</v>
      </c>
      <c r="Q1779" t="str">
        <f t="shared" si="28"/>
        <v>34</v>
      </c>
    </row>
    <row r="1780" spans="1:17" x14ac:dyDescent="0.25">
      <c r="A1780">
        <v>1779</v>
      </c>
      <c r="F1780">
        <v>83.456630000000004</v>
      </c>
      <c r="G1780" s="5">
        <v>3</v>
      </c>
      <c r="H1780">
        <v>83.387779000000009</v>
      </c>
      <c r="I1780" s="4">
        <v>4</v>
      </c>
      <c r="P1780">
        <v>2</v>
      </c>
      <c r="Q1780" t="str">
        <f t="shared" si="28"/>
        <v>34</v>
      </c>
    </row>
    <row r="1781" spans="1:17" x14ac:dyDescent="0.25">
      <c r="A1781">
        <v>1780</v>
      </c>
      <c r="F1781">
        <v>83.402934000000002</v>
      </c>
      <c r="G1781" s="5">
        <v>3</v>
      </c>
      <c r="H1781">
        <v>83.318148000000008</v>
      </c>
      <c r="I1781" s="4">
        <v>4</v>
      </c>
      <c r="P1781">
        <v>2</v>
      </c>
      <c r="Q1781" t="str">
        <f t="shared" si="28"/>
        <v>34</v>
      </c>
    </row>
    <row r="1782" spans="1:17" x14ac:dyDescent="0.25">
      <c r="A1782">
        <v>1781</v>
      </c>
      <c r="F1782">
        <v>83.440901000000011</v>
      </c>
      <c r="G1782" s="5">
        <v>3</v>
      </c>
      <c r="H1782">
        <v>83.345959000000008</v>
      </c>
      <c r="I1782" s="4">
        <v>4</v>
      </c>
      <c r="P1782">
        <v>2</v>
      </c>
      <c r="Q1782" t="str">
        <f t="shared" si="28"/>
        <v>34</v>
      </c>
    </row>
    <row r="1783" spans="1:17" x14ac:dyDescent="0.25">
      <c r="A1783">
        <v>1782</v>
      </c>
      <c r="F1783">
        <v>83.427568000000008</v>
      </c>
      <c r="G1783" s="5">
        <v>3</v>
      </c>
      <c r="H1783">
        <v>83.351063000000011</v>
      </c>
      <c r="I1783" s="4">
        <v>4</v>
      </c>
      <c r="P1783">
        <v>2</v>
      </c>
      <c r="Q1783" t="str">
        <f t="shared" si="28"/>
        <v>34</v>
      </c>
    </row>
    <row r="1784" spans="1:17" x14ac:dyDescent="0.25">
      <c r="A1784">
        <v>1783</v>
      </c>
      <c r="P1784">
        <v>0</v>
      </c>
      <c r="Q1784" t="str">
        <f t="shared" si="28"/>
        <v/>
      </c>
    </row>
    <row r="1785" spans="1:17" x14ac:dyDescent="0.25">
      <c r="A1785">
        <v>1784</v>
      </c>
      <c r="P1785">
        <v>0</v>
      </c>
      <c r="Q1785" t="str">
        <f t="shared" si="28"/>
        <v/>
      </c>
    </row>
    <row r="1786" spans="1:17" x14ac:dyDescent="0.25">
      <c r="A1786">
        <v>1785</v>
      </c>
      <c r="P1786">
        <v>0</v>
      </c>
      <c r="Q1786" t="str">
        <f t="shared" si="28"/>
        <v/>
      </c>
    </row>
    <row r="1787" spans="1:17" x14ac:dyDescent="0.25">
      <c r="A1787">
        <v>1786</v>
      </c>
      <c r="P1787">
        <v>0</v>
      </c>
      <c r="Q1787" t="str">
        <f t="shared" si="28"/>
        <v/>
      </c>
    </row>
    <row r="1788" spans="1:17" x14ac:dyDescent="0.25">
      <c r="A1788">
        <v>1787</v>
      </c>
      <c r="P1788">
        <v>0</v>
      </c>
      <c r="Q1788" t="str">
        <f t="shared" si="28"/>
        <v/>
      </c>
    </row>
    <row r="1789" spans="1:17" x14ac:dyDescent="0.25">
      <c r="A1789">
        <v>1788</v>
      </c>
      <c r="B1789">
        <v>107.544905</v>
      </c>
      <c r="C1789" s="3">
        <v>1</v>
      </c>
      <c r="P1789">
        <v>1</v>
      </c>
      <c r="Q1789" t="str">
        <f t="shared" si="28"/>
        <v>1</v>
      </c>
    </row>
    <row r="1790" spans="1:17" x14ac:dyDescent="0.25">
      <c r="A1790">
        <v>1789</v>
      </c>
      <c r="B1790">
        <v>107.566519</v>
      </c>
      <c r="C1790" s="3">
        <v>1</v>
      </c>
      <c r="P1790">
        <v>1</v>
      </c>
      <c r="Q1790" t="str">
        <f t="shared" si="28"/>
        <v>1</v>
      </c>
    </row>
    <row r="1791" spans="1:17" x14ac:dyDescent="0.25">
      <c r="A1791">
        <v>1790</v>
      </c>
      <c r="B1791">
        <v>107.530428</v>
      </c>
      <c r="C1791" s="3">
        <v>1</v>
      </c>
      <c r="D1791">
        <v>109.859312</v>
      </c>
      <c r="E1791" s="2">
        <v>2</v>
      </c>
      <c r="P1791">
        <v>2</v>
      </c>
      <c r="Q1791" t="str">
        <f t="shared" si="28"/>
        <v>12</v>
      </c>
    </row>
    <row r="1792" spans="1:17" x14ac:dyDescent="0.25">
      <c r="A1792">
        <v>1791</v>
      </c>
      <c r="B1792">
        <v>107.514803</v>
      </c>
      <c r="C1792" s="3">
        <v>1</v>
      </c>
      <c r="D1792">
        <v>109.85748900000002</v>
      </c>
      <c r="E1792" s="2">
        <v>2</v>
      </c>
      <c r="P1792">
        <v>2</v>
      </c>
      <c r="Q1792" t="str">
        <f t="shared" si="28"/>
        <v>12</v>
      </c>
    </row>
    <row r="1793" spans="1:17" x14ac:dyDescent="0.25">
      <c r="A1793">
        <v>1792</v>
      </c>
      <c r="B1793">
        <v>107.51303300000001</v>
      </c>
      <c r="C1793" s="3">
        <v>1</v>
      </c>
      <c r="D1793">
        <v>109.86249000000001</v>
      </c>
      <c r="E1793" s="2">
        <v>2</v>
      </c>
      <c r="P1793">
        <v>2</v>
      </c>
      <c r="Q1793" t="str">
        <f t="shared" si="28"/>
        <v>12</v>
      </c>
    </row>
    <row r="1794" spans="1:17" x14ac:dyDescent="0.25">
      <c r="A1794">
        <v>1793</v>
      </c>
      <c r="B1794">
        <v>107.51542900000001</v>
      </c>
      <c r="C1794" s="3">
        <v>1</v>
      </c>
      <c r="D1794">
        <v>109.84879100000001</v>
      </c>
      <c r="E1794" s="2">
        <v>2</v>
      </c>
      <c r="P1794">
        <v>2</v>
      </c>
      <c r="Q1794" t="str">
        <f t="shared" ref="Q1794:Q1857" si="29">CONCATENATE(C1794,E1794,G1794,I1794)</f>
        <v>12</v>
      </c>
    </row>
    <row r="1795" spans="1:17" x14ac:dyDescent="0.25">
      <c r="A1795">
        <v>1794</v>
      </c>
      <c r="B1795">
        <v>107.520792</v>
      </c>
      <c r="C1795" s="3">
        <v>1</v>
      </c>
      <c r="D1795">
        <v>109.801241</v>
      </c>
      <c r="E1795" s="2">
        <v>2</v>
      </c>
      <c r="P1795">
        <v>2</v>
      </c>
      <c r="Q1795" t="str">
        <f t="shared" si="29"/>
        <v>12</v>
      </c>
    </row>
    <row r="1796" spans="1:17" x14ac:dyDescent="0.25">
      <c r="A1796">
        <v>1795</v>
      </c>
      <c r="B1796">
        <v>107.544905</v>
      </c>
      <c r="C1796" s="3">
        <v>1</v>
      </c>
      <c r="D1796">
        <v>109.865042</v>
      </c>
      <c r="E1796" s="2">
        <v>2</v>
      </c>
      <c r="P1796">
        <v>2</v>
      </c>
      <c r="Q1796" t="str">
        <f t="shared" si="29"/>
        <v>12</v>
      </c>
    </row>
    <row r="1797" spans="1:17" x14ac:dyDescent="0.25">
      <c r="A1797">
        <v>1796</v>
      </c>
      <c r="D1797">
        <v>109.859312</v>
      </c>
      <c r="E1797" s="2">
        <v>2</v>
      </c>
      <c r="P1797">
        <v>1</v>
      </c>
      <c r="Q1797" t="str">
        <f t="shared" si="29"/>
        <v>2</v>
      </c>
    </row>
    <row r="1798" spans="1:17" x14ac:dyDescent="0.25">
      <c r="A1798">
        <v>1797</v>
      </c>
      <c r="D1798">
        <v>109.859312</v>
      </c>
      <c r="E1798" s="2">
        <v>2</v>
      </c>
      <c r="P1798">
        <v>1</v>
      </c>
      <c r="Q1798" t="str">
        <f t="shared" si="29"/>
        <v>2</v>
      </c>
    </row>
    <row r="1799" spans="1:17" x14ac:dyDescent="0.25">
      <c r="A1799">
        <v>1798</v>
      </c>
      <c r="F1799">
        <v>110.301996</v>
      </c>
      <c r="G1799" s="5">
        <v>3</v>
      </c>
      <c r="H1799">
        <v>110.31709900000001</v>
      </c>
      <c r="I1799" s="4">
        <v>4</v>
      </c>
      <c r="P1799">
        <v>2</v>
      </c>
      <c r="Q1799" t="str">
        <f t="shared" si="29"/>
        <v>34</v>
      </c>
    </row>
    <row r="1800" spans="1:17" x14ac:dyDescent="0.25">
      <c r="A1800">
        <v>1799</v>
      </c>
      <c r="F1800">
        <v>110.28522700000001</v>
      </c>
      <c r="G1800" s="5">
        <v>3</v>
      </c>
      <c r="H1800">
        <v>110.27606</v>
      </c>
      <c r="I1800" s="4">
        <v>4</v>
      </c>
      <c r="P1800">
        <v>2</v>
      </c>
      <c r="Q1800" t="str">
        <f t="shared" si="29"/>
        <v>34</v>
      </c>
    </row>
    <row r="1801" spans="1:17" x14ac:dyDescent="0.25">
      <c r="A1801">
        <v>1800</v>
      </c>
      <c r="F1801">
        <v>110.27944400000001</v>
      </c>
      <c r="G1801" s="5">
        <v>3</v>
      </c>
      <c r="H1801">
        <v>110.25085300000001</v>
      </c>
      <c r="I1801" s="4">
        <v>4</v>
      </c>
      <c r="P1801">
        <v>2</v>
      </c>
      <c r="Q1801" t="str">
        <f t="shared" si="29"/>
        <v>34</v>
      </c>
    </row>
    <row r="1802" spans="1:17" x14ac:dyDescent="0.25">
      <c r="A1802">
        <v>1801</v>
      </c>
      <c r="F1802">
        <v>110.28027900000001</v>
      </c>
      <c r="G1802" s="5">
        <v>3</v>
      </c>
      <c r="H1802">
        <v>110.26939200000001</v>
      </c>
      <c r="I1802" s="4">
        <v>4</v>
      </c>
      <c r="P1802">
        <v>2</v>
      </c>
      <c r="Q1802" t="str">
        <f t="shared" si="29"/>
        <v>34</v>
      </c>
    </row>
    <row r="1803" spans="1:17" x14ac:dyDescent="0.25">
      <c r="A1803">
        <v>1802</v>
      </c>
      <c r="F1803">
        <v>110.29360800000001</v>
      </c>
      <c r="G1803" s="5">
        <v>3</v>
      </c>
      <c r="H1803">
        <v>110.31027400000001</v>
      </c>
      <c r="I1803" s="4">
        <v>4</v>
      </c>
      <c r="P1803">
        <v>2</v>
      </c>
      <c r="Q1803" t="str">
        <f t="shared" si="29"/>
        <v>34</v>
      </c>
    </row>
    <row r="1804" spans="1:17" x14ac:dyDescent="0.25">
      <c r="A1804">
        <v>1803</v>
      </c>
      <c r="F1804">
        <v>110.31662900000001</v>
      </c>
      <c r="G1804" s="5">
        <v>3</v>
      </c>
      <c r="H1804">
        <v>110.24085000000001</v>
      </c>
      <c r="I1804" s="4">
        <v>4</v>
      </c>
      <c r="P1804">
        <v>2</v>
      </c>
      <c r="Q1804" t="str">
        <f t="shared" si="29"/>
        <v>34</v>
      </c>
    </row>
    <row r="1805" spans="1:17" x14ac:dyDescent="0.25">
      <c r="A1805">
        <v>1804</v>
      </c>
      <c r="F1805">
        <v>110.301996</v>
      </c>
      <c r="G1805" s="5">
        <v>3</v>
      </c>
      <c r="H1805">
        <v>110.24085000000001</v>
      </c>
      <c r="I1805" s="4">
        <v>4</v>
      </c>
      <c r="P1805">
        <v>2</v>
      </c>
      <c r="Q1805" t="str">
        <f t="shared" si="29"/>
        <v>34</v>
      </c>
    </row>
    <row r="1806" spans="1:17" x14ac:dyDescent="0.25">
      <c r="A1806">
        <v>1805</v>
      </c>
      <c r="H1806">
        <v>110.24085000000001</v>
      </c>
      <c r="I1806" s="4">
        <v>4</v>
      </c>
      <c r="P1806">
        <v>1</v>
      </c>
      <c r="Q1806" t="str">
        <f t="shared" si="29"/>
        <v>4</v>
      </c>
    </row>
    <row r="1807" spans="1:17" x14ac:dyDescent="0.25">
      <c r="A1807">
        <v>1806</v>
      </c>
      <c r="P1807">
        <v>0</v>
      </c>
      <c r="Q1807" t="str">
        <f t="shared" si="29"/>
        <v/>
      </c>
    </row>
    <row r="1808" spans="1:17" x14ac:dyDescent="0.25">
      <c r="A1808">
        <v>1807</v>
      </c>
      <c r="P1808">
        <v>0</v>
      </c>
      <c r="Q1808" t="str">
        <f t="shared" si="29"/>
        <v/>
      </c>
    </row>
    <row r="1809" spans="1:17" x14ac:dyDescent="0.25">
      <c r="A1809">
        <v>1808</v>
      </c>
      <c r="P1809">
        <v>0</v>
      </c>
      <c r="Q1809" t="str">
        <f t="shared" si="29"/>
        <v/>
      </c>
    </row>
    <row r="1810" spans="1:17" x14ac:dyDescent="0.25">
      <c r="A1810">
        <v>1809</v>
      </c>
      <c r="P1810">
        <v>0</v>
      </c>
      <c r="Q1810" t="str">
        <f t="shared" si="29"/>
        <v/>
      </c>
    </row>
    <row r="1811" spans="1:17" x14ac:dyDescent="0.25">
      <c r="A1811">
        <v>1810</v>
      </c>
      <c r="P1811">
        <v>0</v>
      </c>
      <c r="Q1811" t="str">
        <f t="shared" si="29"/>
        <v/>
      </c>
    </row>
    <row r="1812" spans="1:17" x14ac:dyDescent="0.25">
      <c r="A1812">
        <v>1811</v>
      </c>
      <c r="B1812">
        <v>135.468908</v>
      </c>
      <c r="C1812" s="3">
        <v>1</v>
      </c>
      <c r="P1812">
        <v>1</v>
      </c>
      <c r="Q1812" t="str">
        <f t="shared" si="29"/>
        <v>1</v>
      </c>
    </row>
    <row r="1813" spans="1:17" x14ac:dyDescent="0.25">
      <c r="A1813">
        <v>1812</v>
      </c>
      <c r="B1813">
        <v>135.53885500000001</v>
      </c>
      <c r="C1813" s="3">
        <v>1</v>
      </c>
      <c r="P1813">
        <v>1</v>
      </c>
      <c r="Q1813" t="str">
        <f t="shared" si="29"/>
        <v>1</v>
      </c>
    </row>
    <row r="1814" spans="1:17" x14ac:dyDescent="0.25">
      <c r="A1814">
        <v>1813</v>
      </c>
      <c r="B1814">
        <v>135.53177400000001</v>
      </c>
      <c r="C1814" s="3">
        <v>1</v>
      </c>
      <c r="D1814">
        <v>137.49572600000002</v>
      </c>
      <c r="E1814" s="2">
        <v>2</v>
      </c>
      <c r="P1814">
        <v>2</v>
      </c>
      <c r="Q1814" t="str">
        <f t="shared" si="29"/>
        <v>12</v>
      </c>
    </row>
    <row r="1815" spans="1:17" x14ac:dyDescent="0.25">
      <c r="A1815">
        <v>1814</v>
      </c>
      <c r="B1815">
        <v>135.61020500000001</v>
      </c>
      <c r="C1815" s="3">
        <v>1</v>
      </c>
      <c r="D1815">
        <v>137.49572600000002</v>
      </c>
      <c r="E1815" s="2">
        <v>2</v>
      </c>
      <c r="P1815">
        <v>2</v>
      </c>
      <c r="Q1815" t="str">
        <f t="shared" si="29"/>
        <v>12</v>
      </c>
    </row>
    <row r="1816" spans="1:17" x14ac:dyDescent="0.25">
      <c r="A1816">
        <v>1815</v>
      </c>
      <c r="B1816">
        <v>135.554586</v>
      </c>
      <c r="C1816" s="3">
        <v>1</v>
      </c>
      <c r="D1816">
        <v>137.49572600000002</v>
      </c>
      <c r="E1816" s="2">
        <v>2</v>
      </c>
      <c r="P1816">
        <v>2</v>
      </c>
      <c r="Q1816" t="str">
        <f t="shared" si="29"/>
        <v>12</v>
      </c>
    </row>
    <row r="1817" spans="1:17" x14ac:dyDescent="0.25">
      <c r="A1817">
        <v>1816</v>
      </c>
      <c r="B1817">
        <v>135.599165</v>
      </c>
      <c r="C1817" s="3">
        <v>1</v>
      </c>
      <c r="D1817">
        <v>137.49572600000002</v>
      </c>
      <c r="E1817" s="2">
        <v>2</v>
      </c>
      <c r="P1817">
        <v>2</v>
      </c>
      <c r="Q1817" t="str">
        <f t="shared" si="29"/>
        <v>12</v>
      </c>
    </row>
    <row r="1818" spans="1:17" x14ac:dyDescent="0.25">
      <c r="A1818">
        <v>1817</v>
      </c>
      <c r="B1818">
        <v>135.56176600000001</v>
      </c>
      <c r="C1818" s="3">
        <v>1</v>
      </c>
      <c r="D1818">
        <v>137.49572600000002</v>
      </c>
      <c r="E1818" s="2">
        <v>2</v>
      </c>
      <c r="P1818">
        <v>2</v>
      </c>
      <c r="Q1818" t="str">
        <f t="shared" si="29"/>
        <v>12</v>
      </c>
    </row>
    <row r="1819" spans="1:17" x14ac:dyDescent="0.25">
      <c r="A1819">
        <v>1818</v>
      </c>
      <c r="B1819">
        <v>135.468908</v>
      </c>
      <c r="C1819" s="3">
        <v>1</v>
      </c>
      <c r="D1819">
        <v>137.49572600000002</v>
      </c>
      <c r="E1819" s="2">
        <v>2</v>
      </c>
      <c r="P1819">
        <v>2</v>
      </c>
      <c r="Q1819" t="str">
        <f t="shared" si="29"/>
        <v>12</v>
      </c>
    </row>
    <row r="1820" spans="1:17" x14ac:dyDescent="0.25">
      <c r="A1820">
        <v>1819</v>
      </c>
      <c r="D1820">
        <v>137.49572600000002</v>
      </c>
      <c r="E1820" s="2">
        <v>2</v>
      </c>
      <c r="P1820">
        <v>1</v>
      </c>
      <c r="Q1820" t="str">
        <f t="shared" si="29"/>
        <v>2</v>
      </c>
    </row>
    <row r="1821" spans="1:17" x14ac:dyDescent="0.25">
      <c r="A1821">
        <v>1820</v>
      </c>
      <c r="H1821">
        <v>137.86138700000001</v>
      </c>
      <c r="I1821" s="4">
        <v>4</v>
      </c>
      <c r="P1821">
        <v>1</v>
      </c>
      <c r="Q1821" t="str">
        <f t="shared" si="29"/>
        <v>4</v>
      </c>
    </row>
    <row r="1822" spans="1:17" x14ac:dyDescent="0.25">
      <c r="A1822">
        <v>1821</v>
      </c>
      <c r="F1822">
        <v>149.998726</v>
      </c>
      <c r="G1822" s="5">
        <v>3</v>
      </c>
      <c r="H1822">
        <v>137.86138700000001</v>
      </c>
      <c r="I1822" s="4">
        <v>4</v>
      </c>
      <c r="P1822">
        <v>2</v>
      </c>
      <c r="Q1822" t="str">
        <f t="shared" si="29"/>
        <v>34</v>
      </c>
    </row>
    <row r="1823" spans="1:17" x14ac:dyDescent="0.25">
      <c r="A1823">
        <v>1822</v>
      </c>
      <c r="F1823">
        <v>149.998726</v>
      </c>
      <c r="G1823" s="5">
        <v>3</v>
      </c>
      <c r="H1823">
        <v>137.86138700000001</v>
      </c>
      <c r="I1823" s="4">
        <v>4</v>
      </c>
      <c r="P1823">
        <v>2</v>
      </c>
      <c r="Q1823" t="str">
        <f t="shared" si="29"/>
        <v>34</v>
      </c>
    </row>
    <row r="1824" spans="1:17" x14ac:dyDescent="0.25">
      <c r="A1824">
        <v>1823</v>
      </c>
      <c r="F1824">
        <v>149.998726</v>
      </c>
      <c r="G1824" s="5">
        <v>3</v>
      </c>
      <c r="H1824">
        <v>137.86138700000001</v>
      </c>
      <c r="I1824" s="4">
        <v>4</v>
      </c>
      <c r="P1824">
        <v>2</v>
      </c>
      <c r="Q1824" t="str">
        <f t="shared" si="29"/>
        <v>34</v>
      </c>
    </row>
    <row r="1825" spans="1:17" x14ac:dyDescent="0.25">
      <c r="A1825">
        <v>1824</v>
      </c>
      <c r="F1825">
        <v>149.998726</v>
      </c>
      <c r="G1825" s="5">
        <v>3</v>
      </c>
      <c r="H1825">
        <v>137.86138700000001</v>
      </c>
      <c r="I1825" s="4">
        <v>4</v>
      </c>
      <c r="P1825">
        <v>2</v>
      </c>
      <c r="Q1825" t="str">
        <f t="shared" si="29"/>
        <v>34</v>
      </c>
    </row>
    <row r="1826" spans="1:17" x14ac:dyDescent="0.25">
      <c r="A1826">
        <v>1825</v>
      </c>
      <c r="F1826">
        <v>149.998726</v>
      </c>
      <c r="G1826" s="5">
        <v>3</v>
      </c>
      <c r="H1826">
        <v>137.86138700000001</v>
      </c>
      <c r="I1826" s="4">
        <v>4</v>
      </c>
      <c r="P1826">
        <v>2</v>
      </c>
      <c r="Q1826" t="str">
        <f t="shared" si="29"/>
        <v>34</v>
      </c>
    </row>
    <row r="1827" spans="1:17" x14ac:dyDescent="0.25">
      <c r="A1827">
        <v>1826</v>
      </c>
      <c r="F1827">
        <v>149.998726</v>
      </c>
      <c r="G1827" s="5">
        <v>3</v>
      </c>
      <c r="H1827">
        <v>137.86138700000001</v>
      </c>
      <c r="I1827" s="4">
        <v>4</v>
      </c>
      <c r="P1827">
        <v>2</v>
      </c>
      <c r="Q1827" t="str">
        <f t="shared" si="29"/>
        <v>34</v>
      </c>
    </row>
    <row r="1828" spans="1:17" x14ac:dyDescent="0.25">
      <c r="A1828">
        <v>1827</v>
      </c>
      <c r="P1828">
        <v>0</v>
      </c>
      <c r="Q1828" t="str">
        <f t="shared" si="29"/>
        <v/>
      </c>
    </row>
    <row r="1829" spans="1:17" x14ac:dyDescent="0.25">
      <c r="A1829">
        <v>1828</v>
      </c>
      <c r="P1829">
        <v>0</v>
      </c>
      <c r="Q1829" t="str">
        <f t="shared" si="29"/>
        <v/>
      </c>
    </row>
    <row r="1830" spans="1:17" x14ac:dyDescent="0.25">
      <c r="A1830">
        <v>1829</v>
      </c>
      <c r="P1830">
        <v>0</v>
      </c>
      <c r="Q1830" t="str">
        <f t="shared" si="29"/>
        <v/>
      </c>
    </row>
    <row r="1831" spans="1:17" x14ac:dyDescent="0.25">
      <c r="A1831">
        <v>1830</v>
      </c>
      <c r="P1831">
        <v>0</v>
      </c>
      <c r="Q1831" t="str">
        <f t="shared" si="29"/>
        <v/>
      </c>
    </row>
    <row r="1832" spans="1:17" x14ac:dyDescent="0.25">
      <c r="A1832">
        <v>1831</v>
      </c>
      <c r="P1832">
        <v>0</v>
      </c>
      <c r="Q1832" t="str">
        <f t="shared" si="29"/>
        <v/>
      </c>
    </row>
    <row r="1833" spans="1:17" x14ac:dyDescent="0.25">
      <c r="A1833">
        <v>1832</v>
      </c>
      <c r="P1833">
        <v>0</v>
      </c>
      <c r="Q1833" t="str">
        <f t="shared" si="29"/>
        <v/>
      </c>
    </row>
    <row r="1834" spans="1:17" x14ac:dyDescent="0.25">
      <c r="A1834">
        <v>1833</v>
      </c>
      <c r="P1834">
        <v>0</v>
      </c>
      <c r="Q1834" t="str">
        <f t="shared" si="29"/>
        <v/>
      </c>
    </row>
    <row r="1835" spans="1:17" x14ac:dyDescent="0.25">
      <c r="A1835">
        <v>1834</v>
      </c>
      <c r="P1835">
        <v>0</v>
      </c>
      <c r="Q1835" t="str">
        <f t="shared" si="29"/>
        <v/>
      </c>
    </row>
    <row r="1836" spans="1:17" x14ac:dyDescent="0.25">
      <c r="A1836">
        <v>1835</v>
      </c>
      <c r="P1836">
        <v>0</v>
      </c>
      <c r="Q1836" t="str">
        <f t="shared" si="29"/>
        <v/>
      </c>
    </row>
    <row r="1837" spans="1:17" x14ac:dyDescent="0.25">
      <c r="A1837">
        <v>1836</v>
      </c>
      <c r="D1837">
        <v>175.13489799999999</v>
      </c>
      <c r="E1837" s="2">
        <v>2</v>
      </c>
      <c r="P1837">
        <v>1</v>
      </c>
      <c r="Q1837" t="str">
        <f t="shared" si="29"/>
        <v>2</v>
      </c>
    </row>
    <row r="1838" spans="1:17" x14ac:dyDescent="0.25">
      <c r="A1838">
        <v>1837</v>
      </c>
      <c r="B1838">
        <v>176.732091</v>
      </c>
      <c r="C1838" s="3">
        <v>1</v>
      </c>
      <c r="D1838">
        <v>175.20653099999998</v>
      </c>
      <c r="E1838" s="2">
        <v>2</v>
      </c>
      <c r="P1838">
        <v>2</v>
      </c>
      <c r="Q1838" t="str">
        <f t="shared" si="29"/>
        <v>12</v>
      </c>
    </row>
    <row r="1839" spans="1:17" x14ac:dyDescent="0.25">
      <c r="A1839">
        <v>1838</v>
      </c>
      <c r="B1839">
        <v>176.72775799999999</v>
      </c>
      <c r="C1839" s="3">
        <v>1</v>
      </c>
      <c r="D1839">
        <v>175.14296100000001</v>
      </c>
      <c r="E1839" s="2">
        <v>2</v>
      </c>
      <c r="P1839">
        <v>2</v>
      </c>
      <c r="Q1839" t="str">
        <f t="shared" si="29"/>
        <v>12</v>
      </c>
    </row>
    <row r="1840" spans="1:17" x14ac:dyDescent="0.25">
      <c r="A1840">
        <v>1839</v>
      </c>
      <c r="B1840">
        <v>176.77612399999998</v>
      </c>
      <c r="C1840" s="3">
        <v>1</v>
      </c>
      <c r="D1840">
        <v>175.14979700000001</v>
      </c>
      <c r="E1840" s="2">
        <v>2</v>
      </c>
      <c r="P1840">
        <v>2</v>
      </c>
      <c r="Q1840" t="str">
        <f t="shared" si="29"/>
        <v>12</v>
      </c>
    </row>
    <row r="1841" spans="1:17" x14ac:dyDescent="0.25">
      <c r="A1841">
        <v>1840</v>
      </c>
      <c r="B1841">
        <v>176.76556099999999</v>
      </c>
      <c r="C1841" s="3">
        <v>1</v>
      </c>
      <c r="D1841">
        <v>175.20143100000001</v>
      </c>
      <c r="E1841" s="2">
        <v>2</v>
      </c>
      <c r="P1841">
        <v>2</v>
      </c>
      <c r="Q1841" t="str">
        <f t="shared" si="29"/>
        <v>12</v>
      </c>
    </row>
    <row r="1842" spans="1:17" x14ac:dyDescent="0.25">
      <c r="A1842">
        <v>1841</v>
      </c>
      <c r="B1842">
        <v>176.70469400000002</v>
      </c>
      <c r="C1842" s="3">
        <v>1</v>
      </c>
      <c r="D1842">
        <v>175.13489799999999</v>
      </c>
      <c r="E1842" s="2">
        <v>2</v>
      </c>
      <c r="P1842">
        <v>2</v>
      </c>
      <c r="Q1842" t="str">
        <f t="shared" si="29"/>
        <v>12</v>
      </c>
    </row>
    <row r="1843" spans="1:17" x14ac:dyDescent="0.25">
      <c r="A1843">
        <v>1842</v>
      </c>
      <c r="B1843">
        <v>176.732091</v>
      </c>
      <c r="C1843" s="3">
        <v>1</v>
      </c>
      <c r="D1843">
        <v>175.13489799999999</v>
      </c>
      <c r="E1843" s="2">
        <v>2</v>
      </c>
      <c r="P1843">
        <v>2</v>
      </c>
      <c r="Q1843" t="str">
        <f t="shared" si="29"/>
        <v>12</v>
      </c>
    </row>
    <row r="1844" spans="1:17" x14ac:dyDescent="0.25">
      <c r="A1844">
        <v>1843</v>
      </c>
      <c r="B1844">
        <v>176.732091</v>
      </c>
      <c r="C1844" s="3">
        <v>1</v>
      </c>
      <c r="P1844">
        <v>1</v>
      </c>
      <c r="Q1844" t="str">
        <f t="shared" si="29"/>
        <v>1</v>
      </c>
    </row>
    <row r="1845" spans="1:17" x14ac:dyDescent="0.25">
      <c r="A1845">
        <v>1844</v>
      </c>
      <c r="F1845">
        <v>178.65464299999999</v>
      </c>
      <c r="G1845" s="5">
        <v>3</v>
      </c>
      <c r="P1845">
        <v>1</v>
      </c>
      <c r="Q1845" t="str">
        <f t="shared" si="29"/>
        <v>3</v>
      </c>
    </row>
    <row r="1846" spans="1:17" x14ac:dyDescent="0.25">
      <c r="A1846">
        <v>1845</v>
      </c>
      <c r="F1846">
        <v>178.667348</v>
      </c>
      <c r="G1846" s="5">
        <v>3</v>
      </c>
      <c r="H1846">
        <v>178.83408299999999</v>
      </c>
      <c r="I1846" s="4">
        <v>4</v>
      </c>
      <c r="P1846">
        <v>2</v>
      </c>
      <c r="Q1846" t="str">
        <f t="shared" si="29"/>
        <v>34</v>
      </c>
    </row>
    <row r="1847" spans="1:17" x14ac:dyDescent="0.25">
      <c r="A1847">
        <v>1846</v>
      </c>
      <c r="F1847">
        <v>178.635919</v>
      </c>
      <c r="G1847" s="5">
        <v>3</v>
      </c>
      <c r="H1847">
        <v>178.840205</v>
      </c>
      <c r="I1847" s="4">
        <v>4</v>
      </c>
      <c r="P1847">
        <v>2</v>
      </c>
      <c r="Q1847" t="str">
        <f t="shared" si="29"/>
        <v>34</v>
      </c>
    </row>
    <row r="1848" spans="1:17" x14ac:dyDescent="0.25">
      <c r="A1848">
        <v>1847</v>
      </c>
      <c r="F1848">
        <v>178.651532</v>
      </c>
      <c r="G1848" s="5">
        <v>3</v>
      </c>
      <c r="H1848">
        <v>178.86449199999998</v>
      </c>
      <c r="I1848" s="4">
        <v>4</v>
      </c>
      <c r="P1848">
        <v>2</v>
      </c>
      <c r="Q1848" t="str">
        <f t="shared" si="29"/>
        <v>34</v>
      </c>
    </row>
    <row r="1849" spans="1:17" x14ac:dyDescent="0.25">
      <c r="A1849">
        <v>1848</v>
      </c>
      <c r="F1849">
        <v>178.676738</v>
      </c>
      <c r="G1849" s="5">
        <v>3</v>
      </c>
      <c r="H1849">
        <v>178.78525500000001</v>
      </c>
      <c r="I1849" s="4">
        <v>4</v>
      </c>
      <c r="P1849">
        <v>2</v>
      </c>
      <c r="Q1849" t="str">
        <f t="shared" si="29"/>
        <v>34</v>
      </c>
    </row>
    <row r="1850" spans="1:17" x14ac:dyDescent="0.25">
      <c r="A1850">
        <v>1849</v>
      </c>
      <c r="F1850">
        <v>178.68163200000001</v>
      </c>
      <c r="G1850" s="5">
        <v>3</v>
      </c>
      <c r="H1850">
        <v>178.75484799999998</v>
      </c>
      <c r="I1850" s="4">
        <v>4</v>
      </c>
      <c r="P1850">
        <v>2</v>
      </c>
      <c r="Q1850" t="str">
        <f t="shared" si="29"/>
        <v>34</v>
      </c>
    </row>
    <row r="1851" spans="1:17" x14ac:dyDescent="0.25">
      <c r="A1851">
        <v>1850</v>
      </c>
      <c r="F1851">
        <v>178.65464299999999</v>
      </c>
      <c r="G1851" s="5">
        <v>3</v>
      </c>
      <c r="H1851">
        <v>178.797145</v>
      </c>
      <c r="I1851" s="4">
        <v>4</v>
      </c>
      <c r="P1851">
        <v>2</v>
      </c>
      <c r="Q1851" t="str">
        <f t="shared" si="29"/>
        <v>34</v>
      </c>
    </row>
    <row r="1852" spans="1:17" x14ac:dyDescent="0.25">
      <c r="A1852">
        <v>1851</v>
      </c>
      <c r="F1852">
        <v>178.65464299999999</v>
      </c>
      <c r="G1852" s="5">
        <v>3</v>
      </c>
      <c r="H1852">
        <v>178.83408299999999</v>
      </c>
      <c r="I1852" s="4">
        <v>4</v>
      </c>
      <c r="P1852">
        <v>2</v>
      </c>
      <c r="Q1852" t="str">
        <f t="shared" si="29"/>
        <v>34</v>
      </c>
    </row>
    <row r="1853" spans="1:17" x14ac:dyDescent="0.25">
      <c r="A1853">
        <v>1852</v>
      </c>
      <c r="P1853">
        <v>0</v>
      </c>
      <c r="Q1853" t="str">
        <f t="shared" si="29"/>
        <v/>
      </c>
    </row>
    <row r="1854" spans="1:17" x14ac:dyDescent="0.25">
      <c r="A1854">
        <v>1853</v>
      </c>
      <c r="P1854">
        <v>0</v>
      </c>
      <c r="Q1854" t="str">
        <f t="shared" si="29"/>
        <v/>
      </c>
    </row>
    <row r="1855" spans="1:17" x14ac:dyDescent="0.25">
      <c r="A1855">
        <v>1854</v>
      </c>
      <c r="P1855">
        <v>0</v>
      </c>
      <c r="Q1855" t="str">
        <f t="shared" si="29"/>
        <v/>
      </c>
    </row>
    <row r="1856" spans="1:17" x14ac:dyDescent="0.25">
      <c r="A1856">
        <v>1855</v>
      </c>
      <c r="P1856">
        <v>0</v>
      </c>
      <c r="Q1856" t="str">
        <f t="shared" si="29"/>
        <v/>
      </c>
    </row>
    <row r="1857" spans="1:17" x14ac:dyDescent="0.25">
      <c r="A1857">
        <v>1856</v>
      </c>
      <c r="P1857">
        <v>0</v>
      </c>
      <c r="Q1857" t="str">
        <f t="shared" si="29"/>
        <v/>
      </c>
    </row>
    <row r="1858" spans="1:17" x14ac:dyDescent="0.25">
      <c r="A1858">
        <v>1857</v>
      </c>
      <c r="P1858">
        <v>0</v>
      </c>
      <c r="Q1858" t="str">
        <f t="shared" ref="Q1858:Q1921" si="30">CONCATENATE(C1858,E1858,G1858,I1858)</f>
        <v/>
      </c>
    </row>
    <row r="1859" spans="1:17" x14ac:dyDescent="0.25">
      <c r="A1859">
        <v>1858</v>
      </c>
      <c r="P1859">
        <v>0</v>
      </c>
      <c r="Q1859" t="str">
        <f t="shared" si="30"/>
        <v/>
      </c>
    </row>
    <row r="1860" spans="1:17" x14ac:dyDescent="0.25">
      <c r="A1860">
        <v>1859</v>
      </c>
      <c r="D1860">
        <v>206.99418600000001</v>
      </c>
      <c r="E1860" s="2">
        <v>2</v>
      </c>
      <c r="P1860">
        <v>1</v>
      </c>
      <c r="Q1860" t="str">
        <f t="shared" si="30"/>
        <v>2</v>
      </c>
    </row>
    <row r="1861" spans="1:17" x14ac:dyDescent="0.25">
      <c r="A1861">
        <v>1860</v>
      </c>
      <c r="B1861">
        <v>208.15082100000001</v>
      </c>
      <c r="C1861" s="3">
        <v>1</v>
      </c>
      <c r="D1861">
        <v>207.08076800000001</v>
      </c>
      <c r="E1861" s="2">
        <v>2</v>
      </c>
      <c r="P1861">
        <v>2</v>
      </c>
      <c r="Q1861" t="str">
        <f t="shared" si="30"/>
        <v>12</v>
      </c>
    </row>
    <row r="1862" spans="1:17" x14ac:dyDescent="0.25">
      <c r="A1862">
        <v>1861</v>
      </c>
      <c r="B1862">
        <v>208.15602000000001</v>
      </c>
      <c r="C1862" s="3">
        <v>1</v>
      </c>
      <c r="D1862">
        <v>207.05898200000001</v>
      </c>
      <c r="E1862" s="2">
        <v>2</v>
      </c>
      <c r="P1862">
        <v>2</v>
      </c>
      <c r="Q1862" t="str">
        <f t="shared" si="30"/>
        <v>12</v>
      </c>
    </row>
    <row r="1863" spans="1:17" x14ac:dyDescent="0.25">
      <c r="A1863">
        <v>1862</v>
      </c>
      <c r="B1863">
        <v>208.179439</v>
      </c>
      <c r="C1863" s="3">
        <v>1</v>
      </c>
      <c r="D1863">
        <v>207.058166</v>
      </c>
      <c r="E1863" s="2">
        <v>2</v>
      </c>
      <c r="P1863">
        <v>2</v>
      </c>
      <c r="Q1863" t="str">
        <f t="shared" si="30"/>
        <v>12</v>
      </c>
    </row>
    <row r="1864" spans="1:17" x14ac:dyDescent="0.25">
      <c r="A1864">
        <v>1863</v>
      </c>
      <c r="B1864">
        <v>208.142753</v>
      </c>
      <c r="C1864" s="3">
        <v>1</v>
      </c>
      <c r="D1864">
        <v>207.13780500000001</v>
      </c>
      <c r="E1864" s="2">
        <v>2</v>
      </c>
      <c r="P1864">
        <v>2</v>
      </c>
      <c r="Q1864" t="str">
        <f t="shared" si="30"/>
        <v>12</v>
      </c>
    </row>
    <row r="1865" spans="1:17" x14ac:dyDescent="0.25">
      <c r="A1865">
        <v>1864</v>
      </c>
      <c r="B1865">
        <v>208.14765499999999</v>
      </c>
      <c r="C1865" s="3">
        <v>1</v>
      </c>
      <c r="D1865">
        <v>206.99418600000001</v>
      </c>
      <c r="E1865" s="2">
        <v>2</v>
      </c>
      <c r="P1865">
        <v>2</v>
      </c>
      <c r="Q1865" t="str">
        <f t="shared" si="30"/>
        <v>12</v>
      </c>
    </row>
    <row r="1866" spans="1:17" x14ac:dyDescent="0.25">
      <c r="A1866">
        <v>1865</v>
      </c>
      <c r="B1866">
        <v>208.17306099999999</v>
      </c>
      <c r="C1866" s="3">
        <v>1</v>
      </c>
      <c r="D1866">
        <v>206.99418600000001</v>
      </c>
      <c r="E1866" s="2">
        <v>2</v>
      </c>
      <c r="P1866">
        <v>2</v>
      </c>
      <c r="Q1866" t="str">
        <f t="shared" si="30"/>
        <v>12</v>
      </c>
    </row>
    <row r="1867" spans="1:17" x14ac:dyDescent="0.25">
      <c r="A1867">
        <v>1866</v>
      </c>
      <c r="B1867">
        <v>208.15082100000001</v>
      </c>
      <c r="C1867" s="3">
        <v>1</v>
      </c>
      <c r="P1867">
        <v>1</v>
      </c>
      <c r="Q1867" t="str">
        <f t="shared" si="30"/>
        <v>1</v>
      </c>
    </row>
    <row r="1868" spans="1:17" x14ac:dyDescent="0.25">
      <c r="A1868">
        <v>1867</v>
      </c>
      <c r="P1868">
        <v>0</v>
      </c>
      <c r="Q1868" t="str">
        <f t="shared" si="30"/>
        <v/>
      </c>
    </row>
    <row r="1869" spans="1:17" x14ac:dyDescent="0.25">
      <c r="A1869">
        <v>1868</v>
      </c>
      <c r="H1869">
        <v>210.473724</v>
      </c>
      <c r="I1869" s="4">
        <v>4</v>
      </c>
      <c r="P1869">
        <v>1</v>
      </c>
      <c r="Q1869" t="str">
        <f t="shared" si="30"/>
        <v>4</v>
      </c>
    </row>
    <row r="1870" spans="1:17" x14ac:dyDescent="0.25">
      <c r="A1870">
        <v>1869</v>
      </c>
      <c r="F1870">
        <v>212.91865300000001</v>
      </c>
      <c r="G1870" s="5">
        <v>3</v>
      </c>
      <c r="H1870">
        <v>210.470618</v>
      </c>
      <c r="I1870" s="4">
        <v>4</v>
      </c>
      <c r="P1870">
        <v>2</v>
      </c>
      <c r="Q1870" t="str">
        <f t="shared" si="30"/>
        <v>34</v>
      </c>
    </row>
    <row r="1871" spans="1:17" x14ac:dyDescent="0.25">
      <c r="A1871">
        <v>1870</v>
      </c>
      <c r="F1871">
        <v>212.876104</v>
      </c>
      <c r="G1871" s="5">
        <v>3</v>
      </c>
      <c r="H1871">
        <v>210.49076400000001</v>
      </c>
      <c r="I1871" s="4">
        <v>4</v>
      </c>
      <c r="P1871">
        <v>2</v>
      </c>
      <c r="Q1871" t="str">
        <f t="shared" si="30"/>
        <v>34</v>
      </c>
    </row>
    <row r="1872" spans="1:17" x14ac:dyDescent="0.25">
      <c r="A1872">
        <v>1871</v>
      </c>
      <c r="F1872">
        <v>212.90278599999999</v>
      </c>
      <c r="G1872" s="5">
        <v>3</v>
      </c>
      <c r="H1872">
        <v>210.489238</v>
      </c>
      <c r="I1872" s="4">
        <v>4</v>
      </c>
      <c r="P1872">
        <v>2</v>
      </c>
      <c r="Q1872" t="str">
        <f t="shared" si="30"/>
        <v>34</v>
      </c>
    </row>
    <row r="1873" spans="1:17" x14ac:dyDescent="0.25">
      <c r="A1873">
        <v>1872</v>
      </c>
      <c r="F1873">
        <v>212.92105000000001</v>
      </c>
      <c r="G1873" s="5">
        <v>3</v>
      </c>
      <c r="H1873">
        <v>210.46934099999999</v>
      </c>
      <c r="I1873" s="4">
        <v>4</v>
      </c>
      <c r="P1873">
        <v>2</v>
      </c>
      <c r="Q1873" t="str">
        <f t="shared" si="30"/>
        <v>34</v>
      </c>
    </row>
    <row r="1874" spans="1:17" x14ac:dyDescent="0.25">
      <c r="A1874">
        <v>1873</v>
      </c>
      <c r="F1874">
        <v>212.82707600000001</v>
      </c>
      <c r="G1874" s="5">
        <v>3</v>
      </c>
      <c r="H1874">
        <v>210.46734499999999</v>
      </c>
      <c r="I1874" s="4">
        <v>4</v>
      </c>
      <c r="P1874">
        <v>2</v>
      </c>
      <c r="Q1874" t="str">
        <f t="shared" si="30"/>
        <v>34</v>
      </c>
    </row>
    <row r="1875" spans="1:17" x14ac:dyDescent="0.25">
      <c r="A1875">
        <v>1874</v>
      </c>
      <c r="F1875">
        <v>212.85947200000001</v>
      </c>
      <c r="G1875" s="5">
        <v>3</v>
      </c>
      <c r="H1875">
        <v>210.473724</v>
      </c>
      <c r="I1875" s="4">
        <v>4</v>
      </c>
      <c r="P1875">
        <v>2</v>
      </c>
      <c r="Q1875" t="str">
        <f t="shared" si="30"/>
        <v>34</v>
      </c>
    </row>
    <row r="1876" spans="1:17" x14ac:dyDescent="0.25">
      <c r="A1876">
        <v>1875</v>
      </c>
      <c r="F1876">
        <v>212.91865300000001</v>
      </c>
      <c r="G1876" s="5">
        <v>3</v>
      </c>
      <c r="H1876">
        <v>210.473724</v>
      </c>
      <c r="I1876" s="4">
        <v>4</v>
      </c>
      <c r="P1876">
        <v>2</v>
      </c>
      <c r="Q1876" t="str">
        <f t="shared" si="30"/>
        <v>34</v>
      </c>
    </row>
    <row r="1877" spans="1:17" x14ac:dyDescent="0.25">
      <c r="A1877">
        <v>1876</v>
      </c>
      <c r="F1877">
        <v>212.91865300000001</v>
      </c>
      <c r="G1877" s="5">
        <v>3</v>
      </c>
      <c r="H1877">
        <v>210.473724</v>
      </c>
      <c r="I1877" s="4">
        <v>4</v>
      </c>
      <c r="P1877">
        <v>2</v>
      </c>
      <c r="Q1877" t="str">
        <f t="shared" si="30"/>
        <v>34</v>
      </c>
    </row>
    <row r="1878" spans="1:17" x14ac:dyDescent="0.25">
      <c r="A1878">
        <v>1877</v>
      </c>
      <c r="P1878">
        <v>0</v>
      </c>
      <c r="Q1878" t="str">
        <f t="shared" si="30"/>
        <v/>
      </c>
    </row>
    <row r="1879" spans="1:17" x14ac:dyDescent="0.25">
      <c r="A1879">
        <v>1878</v>
      </c>
      <c r="P1879">
        <v>0</v>
      </c>
      <c r="Q1879" t="str">
        <f t="shared" si="30"/>
        <v/>
      </c>
    </row>
    <row r="1880" spans="1:17" x14ac:dyDescent="0.25">
      <c r="A1880">
        <v>1879</v>
      </c>
      <c r="P1880">
        <v>0</v>
      </c>
      <c r="Q1880" t="str">
        <f t="shared" si="30"/>
        <v/>
      </c>
    </row>
    <row r="1881" spans="1:17" x14ac:dyDescent="0.25">
      <c r="A1881">
        <v>1880</v>
      </c>
      <c r="P1881">
        <v>0</v>
      </c>
      <c r="Q1881" t="str">
        <f t="shared" si="30"/>
        <v/>
      </c>
    </row>
    <row r="1882" spans="1:17" x14ac:dyDescent="0.25">
      <c r="A1882">
        <v>1881</v>
      </c>
      <c r="P1882">
        <v>0</v>
      </c>
      <c r="Q1882" t="str">
        <f t="shared" si="30"/>
        <v/>
      </c>
    </row>
    <row r="1883" spans="1:17" x14ac:dyDescent="0.25">
      <c r="A1883">
        <v>1882</v>
      </c>
      <c r="P1883">
        <v>0</v>
      </c>
      <c r="Q1883" t="str">
        <f t="shared" si="30"/>
        <v/>
      </c>
    </row>
    <row r="1884" spans="1:17" x14ac:dyDescent="0.25">
      <c r="A1884">
        <v>1883</v>
      </c>
      <c r="B1884">
        <v>235.186419</v>
      </c>
      <c r="C1884" s="3">
        <v>1</v>
      </c>
      <c r="D1884">
        <v>233.58731900000001</v>
      </c>
      <c r="E1884" s="2">
        <v>2</v>
      </c>
      <c r="P1884">
        <v>2</v>
      </c>
      <c r="Q1884" t="str">
        <f t="shared" si="30"/>
        <v>12</v>
      </c>
    </row>
    <row r="1885" spans="1:17" x14ac:dyDescent="0.25">
      <c r="A1885">
        <v>1884</v>
      </c>
      <c r="B1885">
        <v>235.218613</v>
      </c>
      <c r="C1885" s="3">
        <v>1</v>
      </c>
      <c r="D1885">
        <v>233.620992</v>
      </c>
      <c r="E1885" s="2">
        <v>2</v>
      </c>
      <c r="P1885">
        <v>2</v>
      </c>
      <c r="Q1885" t="str">
        <f t="shared" si="30"/>
        <v>12</v>
      </c>
    </row>
    <row r="1886" spans="1:17" x14ac:dyDescent="0.25">
      <c r="A1886">
        <v>1885</v>
      </c>
      <c r="B1886">
        <v>235.23600999999999</v>
      </c>
      <c r="C1886" s="3">
        <v>1</v>
      </c>
      <c r="D1886">
        <v>233.55456599999999</v>
      </c>
      <c r="E1886" s="2">
        <v>2</v>
      </c>
      <c r="P1886">
        <v>2</v>
      </c>
      <c r="Q1886" t="str">
        <f t="shared" si="30"/>
        <v>12</v>
      </c>
    </row>
    <row r="1887" spans="1:17" x14ac:dyDescent="0.25">
      <c r="A1887">
        <v>1886</v>
      </c>
      <c r="B1887">
        <v>235.249326</v>
      </c>
      <c r="C1887" s="3">
        <v>1</v>
      </c>
      <c r="D1887">
        <v>233.591555</v>
      </c>
      <c r="E1887" s="2">
        <v>2</v>
      </c>
      <c r="P1887">
        <v>2</v>
      </c>
      <c r="Q1887" t="str">
        <f t="shared" si="30"/>
        <v>12</v>
      </c>
    </row>
    <row r="1888" spans="1:17" x14ac:dyDescent="0.25">
      <c r="A1888">
        <v>1887</v>
      </c>
      <c r="B1888">
        <v>235.28580199999999</v>
      </c>
      <c r="C1888" s="3">
        <v>1</v>
      </c>
      <c r="D1888">
        <v>233.49635599999999</v>
      </c>
      <c r="E1888" s="2">
        <v>2</v>
      </c>
      <c r="P1888">
        <v>2</v>
      </c>
      <c r="Q1888" t="str">
        <f t="shared" si="30"/>
        <v>12</v>
      </c>
    </row>
    <row r="1889" spans="1:17" x14ac:dyDescent="0.25">
      <c r="A1889">
        <v>1888</v>
      </c>
      <c r="B1889">
        <v>235.22626600000001</v>
      </c>
      <c r="C1889" s="3">
        <v>1</v>
      </c>
      <c r="D1889">
        <v>233.49860100000001</v>
      </c>
      <c r="E1889" s="2">
        <v>2</v>
      </c>
      <c r="P1889">
        <v>2</v>
      </c>
      <c r="Q1889" t="str">
        <f t="shared" si="30"/>
        <v>12</v>
      </c>
    </row>
    <row r="1890" spans="1:17" x14ac:dyDescent="0.25">
      <c r="A1890">
        <v>1889</v>
      </c>
      <c r="B1890">
        <v>235.210297</v>
      </c>
      <c r="C1890" s="3">
        <v>1</v>
      </c>
      <c r="D1890">
        <v>233.58731900000001</v>
      </c>
      <c r="E1890" s="2">
        <v>2</v>
      </c>
      <c r="P1890">
        <v>2</v>
      </c>
      <c r="Q1890" t="str">
        <f t="shared" si="30"/>
        <v>12</v>
      </c>
    </row>
    <row r="1891" spans="1:17" x14ac:dyDescent="0.25">
      <c r="A1891">
        <v>1890</v>
      </c>
      <c r="B1891">
        <v>235.210297</v>
      </c>
      <c r="C1891" s="3">
        <v>1</v>
      </c>
      <c r="D1891">
        <v>233.58731900000001</v>
      </c>
      <c r="E1891" s="2">
        <v>2</v>
      </c>
      <c r="P1891">
        <v>2</v>
      </c>
      <c r="Q1891" t="str">
        <f t="shared" si="30"/>
        <v>12</v>
      </c>
    </row>
    <row r="1892" spans="1:17" x14ac:dyDescent="0.25">
      <c r="A1892">
        <v>1891</v>
      </c>
      <c r="B1892">
        <v>235.186419</v>
      </c>
      <c r="C1892" s="3">
        <v>1</v>
      </c>
      <c r="P1892">
        <v>1</v>
      </c>
      <c r="Q1892" t="str">
        <f t="shared" si="30"/>
        <v>1</v>
      </c>
    </row>
    <row r="1893" spans="1:17" x14ac:dyDescent="0.25">
      <c r="A1893">
        <v>1892</v>
      </c>
      <c r="B1893">
        <v>235.13479100000001</v>
      </c>
      <c r="C1893" s="3">
        <v>1</v>
      </c>
      <c r="P1893">
        <v>1</v>
      </c>
      <c r="Q1893" t="str">
        <f t="shared" si="30"/>
        <v>1</v>
      </c>
    </row>
    <row r="1894" spans="1:17" x14ac:dyDescent="0.25">
      <c r="A1894">
        <v>1893</v>
      </c>
      <c r="F1894">
        <v>238.74011300000001</v>
      </c>
      <c r="G1894" s="5">
        <v>3</v>
      </c>
      <c r="P1894">
        <v>1</v>
      </c>
      <c r="Q1894" t="str">
        <f t="shared" si="30"/>
        <v>3</v>
      </c>
    </row>
    <row r="1895" spans="1:17" x14ac:dyDescent="0.25">
      <c r="A1895">
        <v>1894</v>
      </c>
      <c r="F1895">
        <v>238.74011300000001</v>
      </c>
      <c r="G1895" s="5">
        <v>3</v>
      </c>
      <c r="J1895">
        <v>235.87383399999999</v>
      </c>
      <c r="K1895" t="s">
        <v>22</v>
      </c>
      <c r="Q1895" t="str">
        <f t="shared" si="30"/>
        <v>3</v>
      </c>
    </row>
    <row r="1896" spans="1:17" x14ac:dyDescent="0.25">
      <c r="A1896">
        <v>1895</v>
      </c>
      <c r="Q1896" t="str">
        <f t="shared" si="30"/>
        <v/>
      </c>
    </row>
    <row r="1897" spans="1:17" x14ac:dyDescent="0.25">
      <c r="A1897">
        <v>1896</v>
      </c>
      <c r="J1897">
        <v>236.02744899999999</v>
      </c>
      <c r="K1897" t="s">
        <v>22</v>
      </c>
      <c r="Q1897" t="str">
        <f t="shared" si="30"/>
        <v/>
      </c>
    </row>
    <row r="1898" spans="1:17" x14ac:dyDescent="0.25">
      <c r="A1898">
        <v>1897</v>
      </c>
      <c r="D1898">
        <v>204.093932</v>
      </c>
      <c r="E1898" s="2">
        <v>2</v>
      </c>
      <c r="P1898">
        <v>1</v>
      </c>
      <c r="Q1898" t="str">
        <f t="shared" si="30"/>
        <v>2</v>
      </c>
    </row>
    <row r="1899" spans="1:17" x14ac:dyDescent="0.25">
      <c r="A1899">
        <v>1898</v>
      </c>
      <c r="D1899">
        <v>204.08555899999999</v>
      </c>
      <c r="E1899" s="2">
        <v>2</v>
      </c>
      <c r="P1899">
        <v>1</v>
      </c>
      <c r="Q1899" t="str">
        <f t="shared" si="30"/>
        <v>2</v>
      </c>
    </row>
    <row r="1900" spans="1:17" x14ac:dyDescent="0.25">
      <c r="A1900">
        <v>1899</v>
      </c>
      <c r="D1900">
        <v>204.09331399999999</v>
      </c>
      <c r="E1900" s="2">
        <v>2</v>
      </c>
      <c r="P1900">
        <v>1</v>
      </c>
      <c r="Q1900" t="str">
        <f t="shared" si="30"/>
        <v>2</v>
      </c>
    </row>
    <row r="1901" spans="1:17" x14ac:dyDescent="0.25">
      <c r="A1901">
        <v>1900</v>
      </c>
      <c r="D1901">
        <v>204.065562</v>
      </c>
      <c r="E1901" s="2">
        <v>2</v>
      </c>
      <c r="P1901">
        <v>1</v>
      </c>
      <c r="Q1901" t="str">
        <f t="shared" si="30"/>
        <v>2</v>
      </c>
    </row>
    <row r="1902" spans="1:17" x14ac:dyDescent="0.25">
      <c r="A1902">
        <v>1901</v>
      </c>
      <c r="B1902">
        <v>200.33056199999999</v>
      </c>
      <c r="C1902" s="3">
        <v>1</v>
      </c>
      <c r="D1902">
        <v>204.07903199999998</v>
      </c>
      <c r="E1902" s="2">
        <v>2</v>
      </c>
      <c r="P1902">
        <v>2</v>
      </c>
      <c r="Q1902" t="str">
        <f t="shared" si="30"/>
        <v>12</v>
      </c>
    </row>
    <row r="1903" spans="1:17" x14ac:dyDescent="0.25">
      <c r="A1903">
        <v>1902</v>
      </c>
      <c r="B1903">
        <v>200.374236</v>
      </c>
      <c r="C1903" s="3">
        <v>1</v>
      </c>
      <c r="D1903">
        <v>204.065662</v>
      </c>
      <c r="E1903" s="2">
        <v>2</v>
      </c>
      <c r="P1903">
        <v>2</v>
      </c>
      <c r="Q1903" t="str">
        <f t="shared" si="30"/>
        <v>12</v>
      </c>
    </row>
    <row r="1904" spans="1:17" x14ac:dyDescent="0.25">
      <c r="A1904">
        <v>1903</v>
      </c>
      <c r="B1904">
        <v>200.31571500000001</v>
      </c>
      <c r="C1904" s="3">
        <v>1</v>
      </c>
      <c r="D1904">
        <v>204.078014</v>
      </c>
      <c r="E1904" s="2">
        <v>2</v>
      </c>
      <c r="P1904">
        <v>2</v>
      </c>
      <c r="Q1904" t="str">
        <f t="shared" si="30"/>
        <v>12</v>
      </c>
    </row>
    <row r="1905" spans="1:17" x14ac:dyDescent="0.25">
      <c r="A1905">
        <v>1904</v>
      </c>
      <c r="B1905">
        <v>200.32454200000001</v>
      </c>
      <c r="C1905" s="3">
        <v>1</v>
      </c>
      <c r="D1905">
        <v>204.093932</v>
      </c>
      <c r="E1905" s="2">
        <v>2</v>
      </c>
      <c r="P1905">
        <v>2</v>
      </c>
      <c r="Q1905" t="str">
        <f t="shared" si="30"/>
        <v>12</v>
      </c>
    </row>
    <row r="1906" spans="1:17" x14ac:dyDescent="0.25">
      <c r="A1906">
        <v>1905</v>
      </c>
      <c r="B1906">
        <v>200.30796000000001</v>
      </c>
      <c r="C1906" s="3">
        <v>1</v>
      </c>
      <c r="P1906">
        <v>1</v>
      </c>
      <c r="Q1906" t="str">
        <f t="shared" si="30"/>
        <v>1</v>
      </c>
    </row>
    <row r="1907" spans="1:17" x14ac:dyDescent="0.25">
      <c r="A1907">
        <v>1906</v>
      </c>
      <c r="B1907">
        <v>200.34806399999999</v>
      </c>
      <c r="C1907" s="3">
        <v>1</v>
      </c>
      <c r="P1907">
        <v>1</v>
      </c>
      <c r="Q1907" t="str">
        <f t="shared" si="30"/>
        <v>1</v>
      </c>
    </row>
    <row r="1908" spans="1:17" x14ac:dyDescent="0.25">
      <c r="A1908">
        <v>1907</v>
      </c>
      <c r="B1908">
        <v>200.34852100000001</v>
      </c>
      <c r="C1908" s="3">
        <v>1</v>
      </c>
      <c r="P1908">
        <v>1</v>
      </c>
      <c r="Q1908" t="str">
        <f t="shared" si="30"/>
        <v>1</v>
      </c>
    </row>
    <row r="1909" spans="1:17" x14ac:dyDescent="0.25">
      <c r="A1909">
        <v>1908</v>
      </c>
      <c r="F1909">
        <v>200.37372500000001</v>
      </c>
      <c r="G1909" s="5">
        <v>3</v>
      </c>
      <c r="H1909">
        <v>200.003421</v>
      </c>
      <c r="I1909" s="4">
        <v>4</v>
      </c>
      <c r="P1909">
        <v>2</v>
      </c>
      <c r="Q1909" t="str">
        <f t="shared" si="30"/>
        <v>34</v>
      </c>
    </row>
    <row r="1910" spans="1:17" x14ac:dyDescent="0.25">
      <c r="A1910">
        <v>1909</v>
      </c>
      <c r="F1910">
        <v>200.432861</v>
      </c>
      <c r="G1910" s="5">
        <v>3</v>
      </c>
      <c r="H1910">
        <v>200.01908399999999</v>
      </c>
      <c r="I1910" s="4">
        <v>4</v>
      </c>
      <c r="P1910">
        <v>2</v>
      </c>
      <c r="Q1910" t="str">
        <f t="shared" si="30"/>
        <v>34</v>
      </c>
    </row>
    <row r="1911" spans="1:17" x14ac:dyDescent="0.25">
      <c r="A1911">
        <v>1910</v>
      </c>
      <c r="F1911">
        <v>200.42949199999998</v>
      </c>
      <c r="G1911" s="5">
        <v>3</v>
      </c>
      <c r="H1911">
        <v>200.04209399999999</v>
      </c>
      <c r="I1911" s="4">
        <v>4</v>
      </c>
      <c r="P1911">
        <v>2</v>
      </c>
      <c r="Q1911" t="str">
        <f t="shared" si="30"/>
        <v>34</v>
      </c>
    </row>
    <row r="1912" spans="1:17" x14ac:dyDescent="0.25">
      <c r="A1912">
        <v>1911</v>
      </c>
      <c r="F1912">
        <v>200.39494999999999</v>
      </c>
      <c r="G1912" s="5">
        <v>3</v>
      </c>
      <c r="H1912">
        <v>200.07153199999999</v>
      </c>
      <c r="I1912" s="4">
        <v>4</v>
      </c>
      <c r="P1912">
        <v>2</v>
      </c>
      <c r="Q1912" t="str">
        <f t="shared" si="30"/>
        <v>34</v>
      </c>
    </row>
    <row r="1913" spans="1:17" x14ac:dyDescent="0.25">
      <c r="A1913">
        <v>1912</v>
      </c>
      <c r="F1913">
        <v>200.38311300000001</v>
      </c>
      <c r="G1913" s="5">
        <v>3</v>
      </c>
      <c r="H1913">
        <v>200.07147900000001</v>
      </c>
      <c r="I1913" s="4">
        <v>4</v>
      </c>
      <c r="P1913">
        <v>2</v>
      </c>
      <c r="Q1913" t="str">
        <f t="shared" si="30"/>
        <v>34</v>
      </c>
    </row>
    <row r="1914" spans="1:17" x14ac:dyDescent="0.25">
      <c r="A1914">
        <v>1913</v>
      </c>
      <c r="F1914">
        <v>200.42592200000001</v>
      </c>
      <c r="G1914" s="5">
        <v>3</v>
      </c>
      <c r="H1914">
        <v>200.08402899999999</v>
      </c>
      <c r="I1914" s="4">
        <v>4</v>
      </c>
      <c r="P1914">
        <v>2</v>
      </c>
      <c r="Q1914" t="str">
        <f t="shared" si="30"/>
        <v>34</v>
      </c>
    </row>
    <row r="1915" spans="1:17" x14ac:dyDescent="0.25">
      <c r="A1915">
        <v>1914</v>
      </c>
      <c r="F1915">
        <v>200.41586999999998</v>
      </c>
      <c r="G1915" s="5">
        <v>3</v>
      </c>
      <c r="H1915">
        <v>200.10423600000001</v>
      </c>
      <c r="I1915" s="4">
        <v>4</v>
      </c>
      <c r="P1915">
        <v>2</v>
      </c>
      <c r="Q1915" t="str">
        <f t="shared" si="30"/>
        <v>34</v>
      </c>
    </row>
    <row r="1916" spans="1:17" x14ac:dyDescent="0.25">
      <c r="A1916">
        <v>1915</v>
      </c>
      <c r="F1916">
        <v>200.37372500000001</v>
      </c>
      <c r="G1916" s="5">
        <v>3</v>
      </c>
      <c r="H1916">
        <v>200.003421</v>
      </c>
      <c r="I1916" s="4">
        <v>4</v>
      </c>
      <c r="P1916">
        <v>2</v>
      </c>
      <c r="Q1916" t="str">
        <f t="shared" si="30"/>
        <v>34</v>
      </c>
    </row>
    <row r="1917" spans="1:17" x14ac:dyDescent="0.25">
      <c r="A1917">
        <v>1916</v>
      </c>
      <c r="H1917">
        <v>200.003421</v>
      </c>
      <c r="I1917" s="4">
        <v>4</v>
      </c>
      <c r="P1917">
        <v>1</v>
      </c>
      <c r="Q1917" t="str">
        <f t="shared" si="30"/>
        <v>4</v>
      </c>
    </row>
    <row r="1918" spans="1:17" x14ac:dyDescent="0.25">
      <c r="A1918">
        <v>1917</v>
      </c>
      <c r="P1918">
        <v>0</v>
      </c>
      <c r="Q1918" t="str">
        <f t="shared" si="30"/>
        <v/>
      </c>
    </row>
    <row r="1919" spans="1:17" x14ac:dyDescent="0.25">
      <c r="A1919">
        <v>1918</v>
      </c>
      <c r="D1919">
        <v>180.39887899999999</v>
      </c>
      <c r="E1919" s="2">
        <v>2</v>
      </c>
      <c r="P1919">
        <v>1</v>
      </c>
      <c r="Q1919" t="str">
        <f t="shared" si="30"/>
        <v>2</v>
      </c>
    </row>
    <row r="1920" spans="1:17" x14ac:dyDescent="0.25">
      <c r="A1920">
        <v>1919</v>
      </c>
      <c r="D1920">
        <v>180.407859</v>
      </c>
      <c r="E1920" s="2">
        <v>2</v>
      </c>
      <c r="P1920">
        <v>1</v>
      </c>
      <c r="Q1920" t="str">
        <f t="shared" si="30"/>
        <v>2</v>
      </c>
    </row>
    <row r="1921" spans="1:17" x14ac:dyDescent="0.25">
      <c r="A1921">
        <v>1920</v>
      </c>
      <c r="D1921">
        <v>180.407296</v>
      </c>
      <c r="E1921" s="2">
        <v>2</v>
      </c>
      <c r="P1921">
        <v>1</v>
      </c>
      <c r="Q1921" t="str">
        <f t="shared" si="30"/>
        <v>2</v>
      </c>
    </row>
    <row r="1922" spans="1:17" x14ac:dyDescent="0.25">
      <c r="A1922">
        <v>1921</v>
      </c>
      <c r="B1922">
        <v>175.96678700000001</v>
      </c>
      <c r="C1922" s="3">
        <v>1</v>
      </c>
      <c r="D1922">
        <v>180.38331700000001</v>
      </c>
      <c r="E1922" s="2">
        <v>2</v>
      </c>
      <c r="P1922">
        <v>2</v>
      </c>
      <c r="Q1922" t="str">
        <f t="shared" ref="Q1922:Q1985" si="31">CONCATENATE(C1922,E1922,G1922,I1922)</f>
        <v>12</v>
      </c>
    </row>
    <row r="1923" spans="1:17" x14ac:dyDescent="0.25">
      <c r="A1923">
        <v>1922</v>
      </c>
      <c r="B1923">
        <v>175.96678700000001</v>
      </c>
      <c r="C1923" s="3">
        <v>1</v>
      </c>
      <c r="D1923">
        <v>180.35750300000001</v>
      </c>
      <c r="E1923" s="2">
        <v>2</v>
      </c>
      <c r="P1923">
        <v>2</v>
      </c>
      <c r="Q1923" t="str">
        <f t="shared" si="31"/>
        <v>12</v>
      </c>
    </row>
    <row r="1924" spans="1:17" x14ac:dyDescent="0.25">
      <c r="A1924">
        <v>1923</v>
      </c>
      <c r="B1924">
        <v>176.01301100000001</v>
      </c>
      <c r="C1924" s="3">
        <v>1</v>
      </c>
      <c r="D1924">
        <v>180.40586999999999</v>
      </c>
      <c r="E1924" s="2">
        <v>2</v>
      </c>
      <c r="P1924">
        <v>2</v>
      </c>
      <c r="Q1924" t="str">
        <f t="shared" si="31"/>
        <v>12</v>
      </c>
    </row>
    <row r="1925" spans="1:17" x14ac:dyDescent="0.25">
      <c r="A1925">
        <v>1924</v>
      </c>
      <c r="B1925">
        <v>176.03801099999998</v>
      </c>
      <c r="C1925" s="3">
        <v>1</v>
      </c>
      <c r="D1925">
        <v>180.38107200000002</v>
      </c>
      <c r="E1925" s="2">
        <v>2</v>
      </c>
      <c r="P1925">
        <v>2</v>
      </c>
      <c r="Q1925" t="str">
        <f t="shared" si="31"/>
        <v>12</v>
      </c>
    </row>
    <row r="1926" spans="1:17" x14ac:dyDescent="0.25">
      <c r="A1926">
        <v>1925</v>
      </c>
      <c r="B1926">
        <v>175.846431</v>
      </c>
      <c r="C1926" s="3">
        <v>1</v>
      </c>
      <c r="D1926">
        <v>180.39887899999999</v>
      </c>
      <c r="E1926" s="2">
        <v>2</v>
      </c>
      <c r="P1926">
        <v>2</v>
      </c>
      <c r="Q1926" t="str">
        <f t="shared" si="31"/>
        <v>12</v>
      </c>
    </row>
    <row r="1927" spans="1:17" x14ac:dyDescent="0.25">
      <c r="A1927">
        <v>1926</v>
      </c>
      <c r="B1927">
        <v>175.86954400000002</v>
      </c>
      <c r="C1927" s="3">
        <v>1</v>
      </c>
      <c r="P1927">
        <v>1</v>
      </c>
      <c r="Q1927" t="str">
        <f t="shared" si="31"/>
        <v>1</v>
      </c>
    </row>
    <row r="1928" spans="1:17" x14ac:dyDescent="0.25">
      <c r="A1928">
        <v>1927</v>
      </c>
      <c r="B1928">
        <v>175.95688899999999</v>
      </c>
      <c r="C1928" s="3">
        <v>1</v>
      </c>
      <c r="P1928">
        <v>1</v>
      </c>
      <c r="Q1928" t="str">
        <f t="shared" si="31"/>
        <v>1</v>
      </c>
    </row>
    <row r="1929" spans="1:17" x14ac:dyDescent="0.25">
      <c r="A1929">
        <v>1928</v>
      </c>
      <c r="B1929">
        <v>175.96678700000001</v>
      </c>
      <c r="C1929" s="3">
        <v>1</v>
      </c>
      <c r="P1929">
        <v>1</v>
      </c>
      <c r="Q1929" t="str">
        <f t="shared" si="31"/>
        <v>1</v>
      </c>
    </row>
    <row r="1930" spans="1:17" x14ac:dyDescent="0.25">
      <c r="A1930">
        <v>1929</v>
      </c>
      <c r="P1930">
        <v>0</v>
      </c>
      <c r="Q1930" t="str">
        <f t="shared" si="31"/>
        <v/>
      </c>
    </row>
    <row r="1931" spans="1:17" x14ac:dyDescent="0.25">
      <c r="A1931">
        <v>1930</v>
      </c>
      <c r="F1931">
        <v>174.265817</v>
      </c>
      <c r="G1931" s="5">
        <v>3</v>
      </c>
      <c r="H1931">
        <v>174.32138</v>
      </c>
      <c r="I1931" s="4">
        <v>4</v>
      </c>
      <c r="P1931">
        <v>2</v>
      </c>
      <c r="Q1931" t="str">
        <f t="shared" si="31"/>
        <v>34</v>
      </c>
    </row>
    <row r="1932" spans="1:17" x14ac:dyDescent="0.25">
      <c r="A1932">
        <v>1931</v>
      </c>
      <c r="F1932">
        <v>174.237144</v>
      </c>
      <c r="G1932" s="5">
        <v>3</v>
      </c>
      <c r="H1932">
        <v>174.341838</v>
      </c>
      <c r="I1932" s="4">
        <v>4</v>
      </c>
      <c r="P1932">
        <v>2</v>
      </c>
      <c r="Q1932" t="str">
        <f t="shared" si="31"/>
        <v>34</v>
      </c>
    </row>
    <row r="1933" spans="1:17" x14ac:dyDescent="0.25">
      <c r="A1933">
        <v>1932</v>
      </c>
      <c r="F1933">
        <v>174.26337000000001</v>
      </c>
      <c r="G1933" s="5">
        <v>3</v>
      </c>
      <c r="H1933">
        <v>174.34255300000001</v>
      </c>
      <c r="I1933" s="4">
        <v>4</v>
      </c>
      <c r="P1933">
        <v>2</v>
      </c>
      <c r="Q1933" t="str">
        <f t="shared" si="31"/>
        <v>34</v>
      </c>
    </row>
    <row r="1934" spans="1:17" x14ac:dyDescent="0.25">
      <c r="A1934">
        <v>1933</v>
      </c>
      <c r="F1934">
        <v>174.24035800000001</v>
      </c>
      <c r="G1934" s="5">
        <v>3</v>
      </c>
      <c r="H1934">
        <v>174.41280699999999</v>
      </c>
      <c r="I1934" s="4">
        <v>4</v>
      </c>
      <c r="P1934">
        <v>2</v>
      </c>
      <c r="Q1934" t="str">
        <f t="shared" si="31"/>
        <v>34</v>
      </c>
    </row>
    <row r="1935" spans="1:17" x14ac:dyDescent="0.25">
      <c r="A1935">
        <v>1934</v>
      </c>
      <c r="F1935">
        <v>174.26816500000001</v>
      </c>
      <c r="G1935" s="5">
        <v>3</v>
      </c>
      <c r="H1935">
        <v>174.450919</v>
      </c>
      <c r="I1935" s="4">
        <v>4</v>
      </c>
      <c r="P1935">
        <v>2</v>
      </c>
      <c r="Q1935" t="str">
        <f t="shared" si="31"/>
        <v>34</v>
      </c>
    </row>
    <row r="1936" spans="1:17" x14ac:dyDescent="0.25">
      <c r="A1936">
        <v>1935</v>
      </c>
      <c r="F1936">
        <v>174.23086899999998</v>
      </c>
      <c r="G1936" s="5">
        <v>3</v>
      </c>
      <c r="H1936">
        <v>174.46699100000001</v>
      </c>
      <c r="I1936" s="4">
        <v>4</v>
      </c>
      <c r="P1936">
        <v>2</v>
      </c>
      <c r="Q1936" t="str">
        <f t="shared" si="31"/>
        <v>34</v>
      </c>
    </row>
    <row r="1937" spans="1:17" x14ac:dyDescent="0.25">
      <c r="A1937">
        <v>1936</v>
      </c>
      <c r="F1937">
        <v>174.265817</v>
      </c>
      <c r="G1937" s="5">
        <v>3</v>
      </c>
      <c r="H1937">
        <v>174.40831900000001</v>
      </c>
      <c r="I1937" s="4">
        <v>4</v>
      </c>
      <c r="P1937">
        <v>2</v>
      </c>
      <c r="Q1937" t="str">
        <f t="shared" si="31"/>
        <v>34</v>
      </c>
    </row>
    <row r="1938" spans="1:17" x14ac:dyDescent="0.25">
      <c r="A1938">
        <v>1937</v>
      </c>
      <c r="F1938">
        <v>174.265817</v>
      </c>
      <c r="G1938" s="5">
        <v>3</v>
      </c>
      <c r="H1938">
        <v>174.32138</v>
      </c>
      <c r="I1938" s="4">
        <v>4</v>
      </c>
      <c r="P1938">
        <v>2</v>
      </c>
      <c r="Q1938" t="str">
        <f t="shared" si="31"/>
        <v>34</v>
      </c>
    </row>
    <row r="1939" spans="1:17" x14ac:dyDescent="0.25">
      <c r="A1939">
        <v>1938</v>
      </c>
      <c r="P1939">
        <v>0</v>
      </c>
      <c r="Q1939" t="str">
        <f t="shared" si="31"/>
        <v/>
      </c>
    </row>
    <row r="1940" spans="1:17" x14ac:dyDescent="0.25">
      <c r="A1940">
        <v>1939</v>
      </c>
      <c r="P1940">
        <v>0</v>
      </c>
      <c r="Q1940" t="str">
        <f t="shared" si="31"/>
        <v/>
      </c>
    </row>
    <row r="1941" spans="1:17" x14ac:dyDescent="0.25">
      <c r="A1941">
        <v>1940</v>
      </c>
      <c r="P1941">
        <v>0</v>
      </c>
      <c r="Q1941" t="str">
        <f t="shared" si="31"/>
        <v/>
      </c>
    </row>
    <row r="1942" spans="1:17" x14ac:dyDescent="0.25">
      <c r="A1942">
        <v>1941</v>
      </c>
      <c r="P1942">
        <v>0</v>
      </c>
      <c r="Q1942" t="str">
        <f t="shared" si="31"/>
        <v/>
      </c>
    </row>
    <row r="1943" spans="1:17" x14ac:dyDescent="0.25">
      <c r="A1943">
        <v>1942</v>
      </c>
      <c r="D1943">
        <v>153.75495000000001</v>
      </c>
      <c r="E1943" s="2">
        <v>2</v>
      </c>
      <c r="P1943">
        <v>1</v>
      </c>
      <c r="Q1943" t="str">
        <f t="shared" si="31"/>
        <v>2</v>
      </c>
    </row>
    <row r="1944" spans="1:17" x14ac:dyDescent="0.25">
      <c r="A1944">
        <v>1943</v>
      </c>
      <c r="B1944">
        <v>153.253726</v>
      </c>
      <c r="C1944" s="3">
        <v>1</v>
      </c>
      <c r="D1944">
        <v>153.75495000000001</v>
      </c>
      <c r="E1944" s="2">
        <v>2</v>
      </c>
      <c r="P1944">
        <v>2</v>
      </c>
      <c r="Q1944" t="str">
        <f t="shared" si="31"/>
        <v>12</v>
      </c>
    </row>
    <row r="1945" spans="1:17" x14ac:dyDescent="0.25">
      <c r="A1945">
        <v>1944</v>
      </c>
      <c r="B1945">
        <v>153.253726</v>
      </c>
      <c r="C1945" s="3">
        <v>1</v>
      </c>
      <c r="D1945">
        <v>153.75495000000001</v>
      </c>
      <c r="E1945" s="2">
        <v>2</v>
      </c>
      <c r="P1945">
        <v>2</v>
      </c>
      <c r="Q1945" t="str">
        <f t="shared" si="31"/>
        <v>12</v>
      </c>
    </row>
    <row r="1946" spans="1:17" x14ac:dyDescent="0.25">
      <c r="A1946">
        <v>1945</v>
      </c>
      <c r="B1946">
        <v>153.253726</v>
      </c>
      <c r="C1946" s="3">
        <v>1</v>
      </c>
      <c r="D1946">
        <v>153.75495000000001</v>
      </c>
      <c r="E1946" s="2">
        <v>2</v>
      </c>
      <c r="P1946">
        <v>2</v>
      </c>
      <c r="Q1946" t="str">
        <f t="shared" si="31"/>
        <v>12</v>
      </c>
    </row>
    <row r="1947" spans="1:17" x14ac:dyDescent="0.25">
      <c r="A1947">
        <v>1946</v>
      </c>
      <c r="B1947">
        <v>153.253726</v>
      </c>
      <c r="C1947" s="3">
        <v>1</v>
      </c>
      <c r="D1947">
        <v>153.75495000000001</v>
      </c>
      <c r="E1947" s="2">
        <v>2</v>
      </c>
      <c r="P1947">
        <v>2</v>
      </c>
      <c r="Q1947" t="str">
        <f t="shared" si="31"/>
        <v>12</v>
      </c>
    </row>
    <row r="1948" spans="1:17" x14ac:dyDescent="0.25">
      <c r="A1948">
        <v>1947</v>
      </c>
      <c r="B1948">
        <v>153.253726</v>
      </c>
      <c r="C1948" s="3">
        <v>1</v>
      </c>
      <c r="D1948">
        <v>153.75495000000001</v>
      </c>
      <c r="E1948" s="2">
        <v>2</v>
      </c>
      <c r="P1948">
        <v>2</v>
      </c>
      <c r="Q1948" t="str">
        <f t="shared" si="31"/>
        <v>12</v>
      </c>
    </row>
    <row r="1949" spans="1:17" x14ac:dyDescent="0.25">
      <c r="A1949">
        <v>1948</v>
      </c>
      <c r="B1949">
        <v>153.253726</v>
      </c>
      <c r="C1949" s="3">
        <v>1</v>
      </c>
      <c r="D1949">
        <v>153.75495000000001</v>
      </c>
      <c r="E1949" s="2">
        <v>2</v>
      </c>
      <c r="P1949">
        <v>2</v>
      </c>
      <c r="Q1949" t="str">
        <f t="shared" si="31"/>
        <v>12</v>
      </c>
    </row>
    <row r="1950" spans="1:17" x14ac:dyDescent="0.25">
      <c r="A1950">
        <v>1949</v>
      </c>
      <c r="B1950">
        <v>153.253726</v>
      </c>
      <c r="C1950" s="3">
        <v>1</v>
      </c>
      <c r="P1950">
        <v>1</v>
      </c>
      <c r="Q1950" t="str">
        <f t="shared" si="31"/>
        <v>1</v>
      </c>
    </row>
    <row r="1951" spans="1:17" x14ac:dyDescent="0.25">
      <c r="A1951">
        <v>1950</v>
      </c>
      <c r="P1951">
        <v>0</v>
      </c>
      <c r="Q1951" t="str">
        <f t="shared" si="31"/>
        <v/>
      </c>
    </row>
    <row r="1952" spans="1:17" x14ac:dyDescent="0.25">
      <c r="A1952">
        <v>1951</v>
      </c>
      <c r="F1952">
        <v>151.39066500000001</v>
      </c>
      <c r="G1952" s="5">
        <v>3</v>
      </c>
      <c r="P1952">
        <v>1</v>
      </c>
      <c r="Q1952" t="str">
        <f t="shared" si="31"/>
        <v>3</v>
      </c>
    </row>
    <row r="1953" spans="1:17" x14ac:dyDescent="0.25">
      <c r="A1953">
        <v>1952</v>
      </c>
      <c r="F1953">
        <v>151.39066500000001</v>
      </c>
      <c r="G1953" s="5">
        <v>3</v>
      </c>
      <c r="H1953">
        <v>150.967502</v>
      </c>
      <c r="I1953" s="4">
        <v>4</v>
      </c>
      <c r="P1953">
        <v>2</v>
      </c>
      <c r="Q1953" t="str">
        <f t="shared" si="31"/>
        <v>34</v>
      </c>
    </row>
    <row r="1954" spans="1:17" x14ac:dyDescent="0.25">
      <c r="A1954">
        <v>1953</v>
      </c>
      <c r="F1954">
        <v>151.39066500000001</v>
      </c>
      <c r="G1954" s="5">
        <v>3</v>
      </c>
      <c r="H1954">
        <v>150.967502</v>
      </c>
      <c r="I1954" s="4">
        <v>4</v>
      </c>
      <c r="P1954">
        <v>2</v>
      </c>
      <c r="Q1954" t="str">
        <f t="shared" si="31"/>
        <v>34</v>
      </c>
    </row>
    <row r="1955" spans="1:17" x14ac:dyDescent="0.25">
      <c r="A1955">
        <v>1954</v>
      </c>
      <c r="F1955">
        <v>151.39066500000001</v>
      </c>
      <c r="G1955" s="5">
        <v>3</v>
      </c>
      <c r="H1955">
        <v>150.967502</v>
      </c>
      <c r="I1955" s="4">
        <v>4</v>
      </c>
      <c r="P1955">
        <v>2</v>
      </c>
      <c r="Q1955" t="str">
        <f t="shared" si="31"/>
        <v>34</v>
      </c>
    </row>
    <row r="1956" spans="1:17" x14ac:dyDescent="0.25">
      <c r="A1956">
        <v>1955</v>
      </c>
      <c r="F1956">
        <v>151.39066500000001</v>
      </c>
      <c r="G1956" s="5">
        <v>3</v>
      </c>
      <c r="H1956">
        <v>150.967502</v>
      </c>
      <c r="I1956" s="4">
        <v>4</v>
      </c>
      <c r="P1956">
        <v>2</v>
      </c>
      <c r="Q1956" t="str">
        <f t="shared" si="31"/>
        <v>34</v>
      </c>
    </row>
    <row r="1957" spans="1:17" x14ac:dyDescent="0.25">
      <c r="A1957">
        <v>1956</v>
      </c>
      <c r="F1957">
        <v>151.39066500000001</v>
      </c>
      <c r="G1957" s="5">
        <v>3</v>
      </c>
      <c r="H1957">
        <v>150.967502</v>
      </c>
      <c r="I1957" s="4">
        <v>4</v>
      </c>
      <c r="P1957">
        <v>2</v>
      </c>
      <c r="Q1957" t="str">
        <f t="shared" si="31"/>
        <v>34</v>
      </c>
    </row>
    <row r="1958" spans="1:17" x14ac:dyDescent="0.25">
      <c r="A1958">
        <v>1957</v>
      </c>
      <c r="F1958">
        <v>151.39066500000001</v>
      </c>
      <c r="G1958" s="5">
        <v>3</v>
      </c>
      <c r="H1958">
        <v>150.967502</v>
      </c>
      <c r="I1958" s="4">
        <v>4</v>
      </c>
      <c r="P1958">
        <v>2</v>
      </c>
      <c r="Q1958" t="str">
        <f t="shared" si="31"/>
        <v>34</v>
      </c>
    </row>
    <row r="1959" spans="1:17" x14ac:dyDescent="0.25">
      <c r="A1959">
        <v>1958</v>
      </c>
      <c r="F1959">
        <v>151.39066500000001</v>
      </c>
      <c r="G1959" s="5">
        <v>3</v>
      </c>
      <c r="H1959">
        <v>150.967502</v>
      </c>
      <c r="I1959" s="4">
        <v>4</v>
      </c>
      <c r="P1959">
        <v>2</v>
      </c>
      <c r="Q1959" t="str">
        <f t="shared" si="31"/>
        <v>34</v>
      </c>
    </row>
    <row r="1960" spans="1:17" x14ac:dyDescent="0.25">
      <c r="A1960">
        <v>1959</v>
      </c>
      <c r="H1960">
        <v>150.967502</v>
      </c>
      <c r="I1960" s="4">
        <v>4</v>
      </c>
      <c r="P1960">
        <v>1</v>
      </c>
      <c r="Q1960" t="str">
        <f t="shared" si="31"/>
        <v>4</v>
      </c>
    </row>
    <row r="1961" spans="1:17" x14ac:dyDescent="0.25">
      <c r="A1961">
        <v>1960</v>
      </c>
      <c r="P1961">
        <v>0</v>
      </c>
      <c r="Q1961" t="str">
        <f t="shared" si="31"/>
        <v/>
      </c>
    </row>
    <row r="1962" spans="1:17" x14ac:dyDescent="0.25">
      <c r="A1962">
        <v>1961</v>
      </c>
      <c r="P1962">
        <v>0</v>
      </c>
      <c r="Q1962" t="str">
        <f t="shared" si="31"/>
        <v/>
      </c>
    </row>
    <row r="1963" spans="1:17" x14ac:dyDescent="0.25">
      <c r="A1963">
        <v>1962</v>
      </c>
      <c r="P1963">
        <v>0</v>
      </c>
      <c r="Q1963" t="str">
        <f t="shared" si="31"/>
        <v/>
      </c>
    </row>
    <row r="1964" spans="1:17" x14ac:dyDescent="0.25">
      <c r="A1964">
        <v>1963</v>
      </c>
      <c r="B1964">
        <v>119.66206200000001</v>
      </c>
      <c r="C1964" s="3">
        <v>1</v>
      </c>
      <c r="P1964">
        <v>1</v>
      </c>
      <c r="Q1964" t="str">
        <f t="shared" si="31"/>
        <v>1</v>
      </c>
    </row>
    <row r="1965" spans="1:17" x14ac:dyDescent="0.25">
      <c r="A1965">
        <v>1964</v>
      </c>
      <c r="B1965">
        <v>119.64904200000001</v>
      </c>
      <c r="C1965" s="3">
        <v>1</v>
      </c>
      <c r="D1965">
        <v>119.12740100000001</v>
      </c>
      <c r="E1965" s="2">
        <v>2</v>
      </c>
      <c r="P1965">
        <v>2</v>
      </c>
      <c r="Q1965" t="str">
        <f t="shared" si="31"/>
        <v>12</v>
      </c>
    </row>
    <row r="1966" spans="1:17" x14ac:dyDescent="0.25">
      <c r="A1966">
        <v>1965</v>
      </c>
      <c r="B1966">
        <v>119.70606800000002</v>
      </c>
      <c r="C1966" s="3">
        <v>1</v>
      </c>
      <c r="D1966">
        <v>119.09125700000001</v>
      </c>
      <c r="E1966" s="2">
        <v>2</v>
      </c>
      <c r="P1966">
        <v>2</v>
      </c>
      <c r="Q1966" t="str">
        <f t="shared" si="31"/>
        <v>12</v>
      </c>
    </row>
    <row r="1967" spans="1:17" x14ac:dyDescent="0.25">
      <c r="A1967">
        <v>1966</v>
      </c>
      <c r="B1967">
        <v>119.68362200000001</v>
      </c>
      <c r="C1967" s="3">
        <v>1</v>
      </c>
      <c r="D1967">
        <v>119.116568</v>
      </c>
      <c r="E1967" s="2">
        <v>2</v>
      </c>
      <c r="P1967">
        <v>2</v>
      </c>
      <c r="Q1967" t="str">
        <f t="shared" si="31"/>
        <v>12</v>
      </c>
    </row>
    <row r="1968" spans="1:17" x14ac:dyDescent="0.25">
      <c r="A1968">
        <v>1967</v>
      </c>
      <c r="B1968">
        <v>119.65857100000001</v>
      </c>
      <c r="C1968" s="3">
        <v>1</v>
      </c>
      <c r="D1968">
        <v>119.124224</v>
      </c>
      <c r="E1968" s="2">
        <v>2</v>
      </c>
      <c r="P1968">
        <v>2</v>
      </c>
      <c r="Q1968" t="str">
        <f t="shared" si="31"/>
        <v>12</v>
      </c>
    </row>
    <row r="1969" spans="1:17" x14ac:dyDescent="0.25">
      <c r="A1969">
        <v>1968</v>
      </c>
      <c r="B1969">
        <v>119.661383</v>
      </c>
      <c r="C1969" s="3">
        <v>1</v>
      </c>
      <c r="D1969">
        <v>119.15443200000001</v>
      </c>
      <c r="E1969" s="2">
        <v>2</v>
      </c>
      <c r="P1969">
        <v>2</v>
      </c>
      <c r="Q1969" t="str">
        <f t="shared" si="31"/>
        <v>12</v>
      </c>
    </row>
    <row r="1970" spans="1:17" x14ac:dyDescent="0.25">
      <c r="A1970">
        <v>1969</v>
      </c>
      <c r="B1970">
        <v>119.66206200000001</v>
      </c>
      <c r="C1970" s="3">
        <v>1</v>
      </c>
      <c r="D1970">
        <v>119.09016200000001</v>
      </c>
      <c r="E1970" s="2">
        <v>2</v>
      </c>
      <c r="P1970">
        <v>2</v>
      </c>
      <c r="Q1970" t="str">
        <f t="shared" si="31"/>
        <v>12</v>
      </c>
    </row>
    <row r="1971" spans="1:17" x14ac:dyDescent="0.25">
      <c r="A1971">
        <v>1970</v>
      </c>
      <c r="D1971">
        <v>119.12740100000001</v>
      </c>
      <c r="E1971" s="2">
        <v>2</v>
      </c>
      <c r="P1971">
        <v>1</v>
      </c>
      <c r="Q1971" t="str">
        <f t="shared" si="31"/>
        <v>2</v>
      </c>
    </row>
    <row r="1972" spans="1:17" x14ac:dyDescent="0.25">
      <c r="A1972">
        <v>1971</v>
      </c>
      <c r="D1972">
        <v>119.12740100000001</v>
      </c>
      <c r="E1972" s="2">
        <v>2</v>
      </c>
      <c r="F1972">
        <v>118.244741</v>
      </c>
      <c r="G1972" s="5">
        <v>3</v>
      </c>
      <c r="H1972">
        <v>118.39087900000001</v>
      </c>
      <c r="I1972" s="4">
        <v>4</v>
      </c>
      <c r="P1972">
        <v>3</v>
      </c>
      <c r="Q1972" t="str">
        <f t="shared" si="31"/>
        <v>234</v>
      </c>
    </row>
    <row r="1973" spans="1:17" x14ac:dyDescent="0.25">
      <c r="A1973">
        <v>1972</v>
      </c>
      <c r="F1973">
        <v>118.22724300000002</v>
      </c>
      <c r="G1973" s="5">
        <v>3</v>
      </c>
      <c r="H1973">
        <v>118.40410800000001</v>
      </c>
      <c r="I1973" s="4">
        <v>4</v>
      </c>
      <c r="P1973">
        <v>2</v>
      </c>
      <c r="Q1973" t="str">
        <f t="shared" si="31"/>
        <v>34</v>
      </c>
    </row>
    <row r="1974" spans="1:17" x14ac:dyDescent="0.25">
      <c r="A1974">
        <v>1973</v>
      </c>
      <c r="F1974">
        <v>118.23995000000001</v>
      </c>
      <c r="G1974" s="5">
        <v>3</v>
      </c>
      <c r="H1974">
        <v>118.413534</v>
      </c>
      <c r="I1974" s="4">
        <v>4</v>
      </c>
      <c r="P1974">
        <v>2</v>
      </c>
      <c r="Q1974" t="str">
        <f t="shared" si="31"/>
        <v>34</v>
      </c>
    </row>
    <row r="1975" spans="1:17" x14ac:dyDescent="0.25">
      <c r="A1975">
        <v>1974</v>
      </c>
      <c r="F1975">
        <v>118.209845</v>
      </c>
      <c r="G1975" s="5">
        <v>3</v>
      </c>
      <c r="H1975">
        <v>118.43639900000001</v>
      </c>
      <c r="I1975" s="4">
        <v>4</v>
      </c>
      <c r="P1975">
        <v>2</v>
      </c>
      <c r="Q1975" t="str">
        <f t="shared" si="31"/>
        <v>34</v>
      </c>
    </row>
    <row r="1976" spans="1:17" x14ac:dyDescent="0.25">
      <c r="A1976">
        <v>1975</v>
      </c>
      <c r="F1976">
        <v>118.22443200000001</v>
      </c>
      <c r="G1976" s="5">
        <v>3</v>
      </c>
      <c r="H1976">
        <v>118.433119</v>
      </c>
      <c r="I1976" s="4">
        <v>4</v>
      </c>
      <c r="P1976">
        <v>2</v>
      </c>
      <c r="Q1976" t="str">
        <f t="shared" si="31"/>
        <v>34</v>
      </c>
    </row>
    <row r="1977" spans="1:17" x14ac:dyDescent="0.25">
      <c r="A1977">
        <v>1976</v>
      </c>
      <c r="F1977">
        <v>118.19859500000001</v>
      </c>
      <c r="G1977" s="5">
        <v>3</v>
      </c>
      <c r="H1977">
        <v>118.42504300000002</v>
      </c>
      <c r="I1977" s="4">
        <v>4</v>
      </c>
      <c r="P1977">
        <v>2</v>
      </c>
      <c r="Q1977" t="str">
        <f t="shared" si="31"/>
        <v>34</v>
      </c>
    </row>
    <row r="1978" spans="1:17" x14ac:dyDescent="0.25">
      <c r="A1978">
        <v>1977</v>
      </c>
      <c r="F1978">
        <v>118.244741</v>
      </c>
      <c r="G1978" s="5">
        <v>3</v>
      </c>
      <c r="H1978">
        <v>118.39087900000001</v>
      </c>
      <c r="I1978" s="4">
        <v>4</v>
      </c>
      <c r="P1978">
        <v>2</v>
      </c>
      <c r="Q1978" t="str">
        <f t="shared" si="31"/>
        <v>34</v>
      </c>
    </row>
    <row r="1979" spans="1:17" x14ac:dyDescent="0.25">
      <c r="A1979">
        <v>1978</v>
      </c>
      <c r="F1979">
        <v>118.244741</v>
      </c>
      <c r="G1979" s="5">
        <v>3</v>
      </c>
      <c r="H1979">
        <v>118.39087900000001</v>
      </c>
      <c r="I1979" s="4">
        <v>4</v>
      </c>
      <c r="P1979">
        <v>2</v>
      </c>
      <c r="Q1979" t="str">
        <f t="shared" si="31"/>
        <v>34</v>
      </c>
    </row>
    <row r="1980" spans="1:17" x14ac:dyDescent="0.25">
      <c r="A1980">
        <v>1979</v>
      </c>
      <c r="P1980">
        <v>0</v>
      </c>
      <c r="Q1980" t="str">
        <f t="shared" si="31"/>
        <v/>
      </c>
    </row>
    <row r="1981" spans="1:17" x14ac:dyDescent="0.25">
      <c r="A1981">
        <v>1980</v>
      </c>
      <c r="P1981">
        <v>0</v>
      </c>
      <c r="Q1981" t="str">
        <f t="shared" si="31"/>
        <v/>
      </c>
    </row>
    <row r="1982" spans="1:17" x14ac:dyDescent="0.25">
      <c r="A1982">
        <v>1981</v>
      </c>
      <c r="P1982">
        <v>0</v>
      </c>
      <c r="Q1982" t="str">
        <f t="shared" si="31"/>
        <v/>
      </c>
    </row>
    <row r="1983" spans="1:17" x14ac:dyDescent="0.25">
      <c r="A1983">
        <v>1982</v>
      </c>
      <c r="P1983">
        <v>0</v>
      </c>
      <c r="Q1983" t="str">
        <f t="shared" si="31"/>
        <v/>
      </c>
    </row>
    <row r="1984" spans="1:17" x14ac:dyDescent="0.25">
      <c r="A1984">
        <v>1983</v>
      </c>
      <c r="P1984">
        <v>0</v>
      </c>
      <c r="Q1984" t="str">
        <f t="shared" si="31"/>
        <v/>
      </c>
    </row>
    <row r="1985" spans="1:17" x14ac:dyDescent="0.25">
      <c r="A1985">
        <v>1984</v>
      </c>
      <c r="D1985">
        <v>90.219231000000008</v>
      </c>
      <c r="E1985" s="2">
        <v>2</v>
      </c>
      <c r="P1985">
        <v>1</v>
      </c>
      <c r="Q1985" t="str">
        <f t="shared" si="31"/>
        <v>2</v>
      </c>
    </row>
    <row r="1986" spans="1:17" x14ac:dyDescent="0.25">
      <c r="A1986">
        <v>1985</v>
      </c>
      <c r="D1986">
        <v>90.142151000000013</v>
      </c>
      <c r="E1986" s="2">
        <v>2</v>
      </c>
      <c r="P1986">
        <v>1</v>
      </c>
      <c r="Q1986" t="str">
        <f t="shared" ref="Q1986:Q2049" si="32">CONCATENATE(C1986,E1986,G1986,I1986)</f>
        <v>2</v>
      </c>
    </row>
    <row r="1987" spans="1:17" x14ac:dyDescent="0.25">
      <c r="A1987">
        <v>1986</v>
      </c>
      <c r="D1987">
        <v>90.177879000000004</v>
      </c>
      <c r="E1987" s="2">
        <v>2</v>
      </c>
      <c r="P1987">
        <v>1</v>
      </c>
      <c r="Q1987" t="str">
        <f t="shared" si="32"/>
        <v>2</v>
      </c>
    </row>
    <row r="1988" spans="1:17" x14ac:dyDescent="0.25">
      <c r="A1988">
        <v>1987</v>
      </c>
      <c r="B1988">
        <v>86.362671000000006</v>
      </c>
      <c r="C1988" s="3">
        <v>1</v>
      </c>
      <c r="D1988">
        <v>90.185743000000002</v>
      </c>
      <c r="E1988" s="2">
        <v>2</v>
      </c>
      <c r="P1988">
        <v>2</v>
      </c>
      <c r="Q1988" t="str">
        <f t="shared" si="32"/>
        <v>12</v>
      </c>
    </row>
    <row r="1989" spans="1:17" x14ac:dyDescent="0.25">
      <c r="A1989">
        <v>1988</v>
      </c>
      <c r="B1989">
        <v>86.359858000000003</v>
      </c>
      <c r="C1989" s="3">
        <v>1</v>
      </c>
      <c r="D1989">
        <v>90.143246000000005</v>
      </c>
      <c r="E1989" s="2">
        <v>2</v>
      </c>
      <c r="P1989">
        <v>2</v>
      </c>
      <c r="Q1989" t="str">
        <f t="shared" si="32"/>
        <v>12</v>
      </c>
    </row>
    <row r="1990" spans="1:17" x14ac:dyDescent="0.25">
      <c r="A1990">
        <v>1989</v>
      </c>
      <c r="B1990">
        <v>86.371938999999998</v>
      </c>
      <c r="C1990" s="3">
        <v>1</v>
      </c>
      <c r="D1990">
        <v>90.219231000000008</v>
      </c>
      <c r="E1990" s="2">
        <v>2</v>
      </c>
      <c r="P1990">
        <v>2</v>
      </c>
      <c r="Q1990" t="str">
        <f t="shared" si="32"/>
        <v>12</v>
      </c>
    </row>
    <row r="1991" spans="1:17" x14ac:dyDescent="0.25">
      <c r="A1991">
        <v>1990</v>
      </c>
      <c r="B1991">
        <v>86.374075000000005</v>
      </c>
      <c r="C1991" s="3">
        <v>1</v>
      </c>
      <c r="D1991">
        <v>90.219231000000008</v>
      </c>
      <c r="E1991" s="2">
        <v>2</v>
      </c>
      <c r="P1991">
        <v>2</v>
      </c>
      <c r="Q1991" t="str">
        <f t="shared" si="32"/>
        <v>12</v>
      </c>
    </row>
    <row r="1992" spans="1:17" x14ac:dyDescent="0.25">
      <c r="A1992">
        <v>1991</v>
      </c>
      <c r="B1992">
        <v>86.347254000000007</v>
      </c>
      <c r="C1992" s="3">
        <v>1</v>
      </c>
      <c r="P1992">
        <v>1</v>
      </c>
      <c r="Q1992" t="str">
        <f t="shared" si="32"/>
        <v>1</v>
      </c>
    </row>
    <row r="1993" spans="1:17" x14ac:dyDescent="0.25">
      <c r="A1993">
        <v>1992</v>
      </c>
      <c r="B1993">
        <v>86.362671000000006</v>
      </c>
      <c r="C1993" s="3">
        <v>1</v>
      </c>
      <c r="P1993">
        <v>1</v>
      </c>
      <c r="Q1993" t="str">
        <f t="shared" si="32"/>
        <v>1</v>
      </c>
    </row>
    <row r="1994" spans="1:17" x14ac:dyDescent="0.25">
      <c r="A1994">
        <v>1993</v>
      </c>
      <c r="F1994">
        <v>85.74140100000001</v>
      </c>
      <c r="G1994" s="5">
        <v>3</v>
      </c>
      <c r="H1994">
        <v>85.063313000000008</v>
      </c>
      <c r="I1994" s="4">
        <v>4</v>
      </c>
      <c r="P1994">
        <v>2</v>
      </c>
      <c r="Q1994" t="str">
        <f t="shared" si="32"/>
        <v>34</v>
      </c>
    </row>
    <row r="1995" spans="1:17" x14ac:dyDescent="0.25">
      <c r="A1995">
        <v>1994</v>
      </c>
      <c r="F1995">
        <v>85.710987000000003</v>
      </c>
      <c r="G1995" s="5">
        <v>3</v>
      </c>
      <c r="H1995">
        <v>85.063313000000008</v>
      </c>
      <c r="I1995" s="4">
        <v>4</v>
      </c>
      <c r="P1995">
        <v>2</v>
      </c>
      <c r="Q1995" t="str">
        <f t="shared" si="32"/>
        <v>34</v>
      </c>
    </row>
    <row r="1996" spans="1:17" x14ac:dyDescent="0.25">
      <c r="A1996">
        <v>1995</v>
      </c>
      <c r="F1996">
        <v>85.764786000000015</v>
      </c>
      <c r="G1996" s="5">
        <v>3</v>
      </c>
      <c r="H1996">
        <v>85.08721700000001</v>
      </c>
      <c r="I1996" s="4">
        <v>4</v>
      </c>
      <c r="P1996">
        <v>2</v>
      </c>
      <c r="Q1996" t="str">
        <f t="shared" si="32"/>
        <v>34</v>
      </c>
    </row>
    <row r="1997" spans="1:17" x14ac:dyDescent="0.25">
      <c r="A1997">
        <v>1996</v>
      </c>
      <c r="F1997">
        <v>85.773587000000006</v>
      </c>
      <c r="G1997" s="5">
        <v>3</v>
      </c>
      <c r="H1997">
        <v>85.122060000000005</v>
      </c>
      <c r="I1997" s="4">
        <v>4</v>
      </c>
      <c r="P1997">
        <v>2</v>
      </c>
      <c r="Q1997" t="str">
        <f t="shared" si="32"/>
        <v>34</v>
      </c>
    </row>
    <row r="1998" spans="1:17" x14ac:dyDescent="0.25">
      <c r="A1998">
        <v>1997</v>
      </c>
      <c r="F1998">
        <v>85.71957900000001</v>
      </c>
      <c r="G1998" s="5">
        <v>3</v>
      </c>
      <c r="H1998">
        <v>85.123259000000004</v>
      </c>
      <c r="I1998" s="4">
        <v>4</v>
      </c>
      <c r="P1998">
        <v>2</v>
      </c>
      <c r="Q1998" t="str">
        <f t="shared" si="32"/>
        <v>34</v>
      </c>
    </row>
    <row r="1999" spans="1:17" x14ac:dyDescent="0.25">
      <c r="A1999">
        <v>1998</v>
      </c>
      <c r="F1999">
        <v>85.74140100000001</v>
      </c>
      <c r="G1999" s="5">
        <v>3</v>
      </c>
      <c r="H1999">
        <v>85.122320000000002</v>
      </c>
      <c r="I1999" s="4">
        <v>4</v>
      </c>
      <c r="P1999">
        <v>2</v>
      </c>
      <c r="Q1999" t="str">
        <f t="shared" si="32"/>
        <v>34</v>
      </c>
    </row>
    <row r="2000" spans="1:17" x14ac:dyDescent="0.25">
      <c r="A2000">
        <v>1999</v>
      </c>
      <c r="F2000">
        <v>85.74140100000001</v>
      </c>
      <c r="G2000" s="5">
        <v>3</v>
      </c>
      <c r="H2000">
        <v>85.063313000000008</v>
      </c>
      <c r="I2000" s="4">
        <v>4</v>
      </c>
      <c r="P2000">
        <v>2</v>
      </c>
      <c r="Q2000" t="str">
        <f t="shared" si="32"/>
        <v>34</v>
      </c>
    </row>
    <row r="2001" spans="1:17" x14ac:dyDescent="0.25">
      <c r="A2001">
        <v>2000</v>
      </c>
      <c r="P2001">
        <v>0</v>
      </c>
      <c r="Q2001" t="str">
        <f t="shared" si="32"/>
        <v/>
      </c>
    </row>
    <row r="2002" spans="1:17" x14ac:dyDescent="0.25">
      <c r="A2002">
        <v>2001</v>
      </c>
      <c r="P2002">
        <v>0</v>
      </c>
      <c r="Q2002" t="str">
        <f t="shared" si="32"/>
        <v/>
      </c>
    </row>
    <row r="2003" spans="1:17" x14ac:dyDescent="0.25">
      <c r="A2003">
        <v>2002</v>
      </c>
      <c r="P2003">
        <v>0</v>
      </c>
      <c r="Q2003" t="str">
        <f t="shared" si="32"/>
        <v/>
      </c>
    </row>
    <row r="2004" spans="1:17" x14ac:dyDescent="0.25">
      <c r="A2004">
        <v>2003</v>
      </c>
      <c r="P2004">
        <v>0</v>
      </c>
      <c r="Q2004" t="str">
        <f t="shared" si="32"/>
        <v/>
      </c>
    </row>
    <row r="2005" spans="1:17" x14ac:dyDescent="0.25">
      <c r="A2005">
        <v>2004</v>
      </c>
      <c r="P2005">
        <v>0</v>
      </c>
      <c r="Q2005" t="str">
        <f t="shared" si="32"/>
        <v/>
      </c>
    </row>
    <row r="2006" spans="1:17" x14ac:dyDescent="0.25">
      <c r="A2006">
        <v>2005</v>
      </c>
      <c r="D2006">
        <v>62.450226000000015</v>
      </c>
      <c r="E2006" s="2">
        <v>2</v>
      </c>
      <c r="P2006">
        <v>1</v>
      </c>
      <c r="Q2006" t="str">
        <f t="shared" si="32"/>
        <v>2</v>
      </c>
    </row>
    <row r="2007" spans="1:17" x14ac:dyDescent="0.25">
      <c r="A2007">
        <v>2006</v>
      </c>
      <c r="D2007">
        <v>62.484749000000015</v>
      </c>
      <c r="E2007" s="2">
        <v>2</v>
      </c>
      <c r="P2007">
        <v>1</v>
      </c>
      <c r="Q2007" t="str">
        <f t="shared" si="32"/>
        <v>2</v>
      </c>
    </row>
    <row r="2008" spans="1:17" x14ac:dyDescent="0.25">
      <c r="A2008">
        <v>2007</v>
      </c>
      <c r="D2008">
        <v>62.447334000000012</v>
      </c>
      <c r="E2008" s="2">
        <v>2</v>
      </c>
      <c r="P2008">
        <v>1</v>
      </c>
      <c r="Q2008" t="str">
        <f t="shared" si="32"/>
        <v>2</v>
      </c>
    </row>
    <row r="2009" spans="1:17" x14ac:dyDescent="0.25">
      <c r="A2009">
        <v>2008</v>
      </c>
      <c r="B2009">
        <v>58.32613700000001</v>
      </c>
      <c r="C2009" s="3">
        <v>1</v>
      </c>
      <c r="D2009">
        <v>62.420280000000012</v>
      </c>
      <c r="E2009" s="2">
        <v>2</v>
      </c>
      <c r="P2009">
        <v>2</v>
      </c>
      <c r="Q2009" t="str">
        <f t="shared" si="32"/>
        <v>12</v>
      </c>
    </row>
    <row r="2010" spans="1:17" x14ac:dyDescent="0.25">
      <c r="A2010">
        <v>2009</v>
      </c>
      <c r="B2010">
        <v>58.340874000000014</v>
      </c>
      <c r="C2010" s="3">
        <v>1</v>
      </c>
      <c r="D2010">
        <v>62.420280000000012</v>
      </c>
      <c r="E2010" s="2">
        <v>2</v>
      </c>
      <c r="P2010">
        <v>2</v>
      </c>
      <c r="Q2010" t="str">
        <f t="shared" si="32"/>
        <v>12</v>
      </c>
    </row>
    <row r="2011" spans="1:17" x14ac:dyDescent="0.25">
      <c r="A2011">
        <v>2010</v>
      </c>
      <c r="B2011">
        <v>58.351822000000013</v>
      </c>
      <c r="C2011" s="3">
        <v>1</v>
      </c>
      <c r="D2011">
        <v>62.394707000000011</v>
      </c>
      <c r="E2011" s="2">
        <v>2</v>
      </c>
      <c r="P2011">
        <v>2</v>
      </c>
      <c r="Q2011" t="str">
        <f t="shared" si="32"/>
        <v>12</v>
      </c>
    </row>
    <row r="2012" spans="1:17" x14ac:dyDescent="0.25">
      <c r="A2012">
        <v>2011</v>
      </c>
      <c r="B2012">
        <v>58.357082000000013</v>
      </c>
      <c r="C2012" s="3">
        <v>1</v>
      </c>
      <c r="D2012">
        <v>62.450226000000015</v>
      </c>
      <c r="E2012" s="2">
        <v>2</v>
      </c>
      <c r="P2012">
        <v>2</v>
      </c>
      <c r="Q2012" t="str">
        <f t="shared" si="32"/>
        <v>12</v>
      </c>
    </row>
    <row r="2013" spans="1:17" x14ac:dyDescent="0.25">
      <c r="A2013">
        <v>2012</v>
      </c>
      <c r="B2013">
        <v>58.347137000000011</v>
      </c>
      <c r="C2013" s="3">
        <v>1</v>
      </c>
      <c r="P2013">
        <v>1</v>
      </c>
      <c r="Q2013" t="str">
        <f t="shared" si="32"/>
        <v>1</v>
      </c>
    </row>
    <row r="2014" spans="1:17" x14ac:dyDescent="0.25">
      <c r="A2014">
        <v>2013</v>
      </c>
      <c r="B2014">
        <v>58.32613700000001</v>
      </c>
      <c r="C2014" s="3">
        <v>1</v>
      </c>
      <c r="P2014">
        <v>1</v>
      </c>
      <c r="Q2014" t="str">
        <f t="shared" si="32"/>
        <v>1</v>
      </c>
    </row>
    <row r="2015" spans="1:17" x14ac:dyDescent="0.25">
      <c r="A2015">
        <v>2014</v>
      </c>
      <c r="P2015">
        <v>0</v>
      </c>
      <c r="Q2015" t="str">
        <f t="shared" si="32"/>
        <v/>
      </c>
    </row>
    <row r="2016" spans="1:17" x14ac:dyDescent="0.25">
      <c r="A2016">
        <v>2015</v>
      </c>
      <c r="F2016">
        <v>55.92190200000001</v>
      </c>
      <c r="G2016" s="5">
        <v>3</v>
      </c>
      <c r="H2016">
        <v>56.088528000000011</v>
      </c>
      <c r="I2016" s="4">
        <v>4</v>
      </c>
      <c r="P2016">
        <v>2</v>
      </c>
      <c r="Q2016" t="str">
        <f t="shared" si="32"/>
        <v>34</v>
      </c>
    </row>
    <row r="2017" spans="1:17" x14ac:dyDescent="0.25">
      <c r="A2017">
        <v>2016</v>
      </c>
      <c r="F2017">
        <v>55.93727100000001</v>
      </c>
      <c r="G2017" s="5">
        <v>3</v>
      </c>
      <c r="H2017">
        <v>56.103947000000012</v>
      </c>
      <c r="I2017" s="4">
        <v>4</v>
      </c>
      <c r="P2017">
        <v>2</v>
      </c>
      <c r="Q2017" t="str">
        <f t="shared" si="32"/>
        <v>34</v>
      </c>
    </row>
    <row r="2018" spans="1:17" x14ac:dyDescent="0.25">
      <c r="A2018">
        <v>2017</v>
      </c>
      <c r="F2018">
        <v>55.952587000000008</v>
      </c>
      <c r="G2018" s="5">
        <v>3</v>
      </c>
      <c r="H2018">
        <v>56.124050000000011</v>
      </c>
      <c r="I2018" s="4">
        <v>4</v>
      </c>
      <c r="P2018">
        <v>2</v>
      </c>
      <c r="Q2018" t="str">
        <f t="shared" si="32"/>
        <v>34</v>
      </c>
    </row>
    <row r="2019" spans="1:17" x14ac:dyDescent="0.25">
      <c r="A2019">
        <v>2018</v>
      </c>
      <c r="F2019">
        <v>55.877064000000011</v>
      </c>
      <c r="G2019" s="5">
        <v>3</v>
      </c>
      <c r="H2019">
        <v>56.109211000000009</v>
      </c>
      <c r="I2019" s="4">
        <v>4</v>
      </c>
      <c r="P2019">
        <v>2</v>
      </c>
      <c r="Q2019" t="str">
        <f t="shared" si="32"/>
        <v>34</v>
      </c>
    </row>
    <row r="2020" spans="1:17" x14ac:dyDescent="0.25">
      <c r="A2020">
        <v>2019</v>
      </c>
      <c r="F2020">
        <v>55.868538000000008</v>
      </c>
      <c r="G2020" s="5">
        <v>3</v>
      </c>
      <c r="H2020">
        <v>56.125946000000013</v>
      </c>
      <c r="I2020" s="4">
        <v>4</v>
      </c>
      <c r="P2020">
        <v>2</v>
      </c>
      <c r="Q2020" t="str">
        <f t="shared" si="32"/>
        <v>34</v>
      </c>
    </row>
    <row r="2021" spans="1:17" x14ac:dyDescent="0.25">
      <c r="A2021">
        <v>2020</v>
      </c>
      <c r="F2021">
        <v>55.897591000000013</v>
      </c>
      <c r="G2021" s="5">
        <v>3</v>
      </c>
      <c r="H2021">
        <v>56.13925900000001</v>
      </c>
      <c r="I2021" s="4">
        <v>4</v>
      </c>
      <c r="P2021">
        <v>2</v>
      </c>
      <c r="Q2021" t="str">
        <f t="shared" si="32"/>
        <v>34</v>
      </c>
    </row>
    <row r="2022" spans="1:17" x14ac:dyDescent="0.25">
      <c r="A2022">
        <v>2021</v>
      </c>
      <c r="F2022">
        <v>55.92190200000001</v>
      </c>
      <c r="G2022" s="5">
        <v>3</v>
      </c>
      <c r="H2022">
        <v>56.088528000000011</v>
      </c>
      <c r="I2022" s="4">
        <v>4</v>
      </c>
      <c r="P2022">
        <v>2</v>
      </c>
      <c r="Q2022" t="str">
        <f t="shared" si="32"/>
        <v>34</v>
      </c>
    </row>
    <row r="2023" spans="1:17" x14ac:dyDescent="0.25">
      <c r="A2023">
        <v>2022</v>
      </c>
      <c r="P2023">
        <v>0</v>
      </c>
      <c r="Q2023" t="str">
        <f t="shared" si="32"/>
        <v/>
      </c>
    </row>
    <row r="2024" spans="1:17" x14ac:dyDescent="0.25">
      <c r="A2024">
        <v>2023</v>
      </c>
      <c r="D2024">
        <v>34.673553000000013</v>
      </c>
      <c r="E2024" s="2">
        <v>2</v>
      </c>
      <c r="P2024">
        <v>1</v>
      </c>
      <c r="Q2024" t="str">
        <f t="shared" si="32"/>
        <v>2</v>
      </c>
    </row>
    <row r="2025" spans="1:17" x14ac:dyDescent="0.25">
      <c r="A2025">
        <v>2024</v>
      </c>
      <c r="D2025">
        <v>34.673923000000016</v>
      </c>
      <c r="E2025" s="2">
        <v>2</v>
      </c>
      <c r="P2025">
        <v>1</v>
      </c>
      <c r="Q2025" t="str">
        <f t="shared" si="32"/>
        <v>2</v>
      </c>
    </row>
    <row r="2026" spans="1:17" x14ac:dyDescent="0.25">
      <c r="A2026">
        <v>2025</v>
      </c>
      <c r="D2026">
        <v>34.681869000000013</v>
      </c>
      <c r="E2026" s="2">
        <v>2</v>
      </c>
      <c r="P2026">
        <v>1</v>
      </c>
      <c r="Q2026" t="str">
        <f t="shared" si="32"/>
        <v>2</v>
      </c>
    </row>
    <row r="2027" spans="1:17" x14ac:dyDescent="0.25">
      <c r="A2027">
        <v>2026</v>
      </c>
      <c r="D2027">
        <v>34.66260900000001</v>
      </c>
      <c r="E2027" s="2">
        <v>2</v>
      </c>
      <c r="P2027">
        <v>1</v>
      </c>
      <c r="Q2027" t="str">
        <f t="shared" si="32"/>
        <v>2</v>
      </c>
    </row>
    <row r="2028" spans="1:17" x14ac:dyDescent="0.25">
      <c r="A2028">
        <v>2027</v>
      </c>
      <c r="B2028">
        <v>31.105385000000012</v>
      </c>
      <c r="C2028" s="3">
        <v>1</v>
      </c>
      <c r="D2028">
        <v>34.611452000000014</v>
      </c>
      <c r="E2028" s="2">
        <v>2</v>
      </c>
      <c r="P2028">
        <v>2</v>
      </c>
      <c r="Q2028" t="str">
        <f t="shared" si="32"/>
        <v>12</v>
      </c>
    </row>
    <row r="2029" spans="1:17" x14ac:dyDescent="0.25">
      <c r="A2029">
        <v>2028</v>
      </c>
      <c r="B2029">
        <v>31.073439000000008</v>
      </c>
      <c r="C2029" s="3">
        <v>1</v>
      </c>
      <c r="D2029">
        <v>34.607452000000009</v>
      </c>
      <c r="E2029" s="2">
        <v>2</v>
      </c>
      <c r="P2029">
        <v>2</v>
      </c>
      <c r="Q2029" t="str">
        <f t="shared" si="32"/>
        <v>12</v>
      </c>
    </row>
    <row r="2030" spans="1:17" x14ac:dyDescent="0.25">
      <c r="A2030">
        <v>2029</v>
      </c>
      <c r="B2030">
        <v>31.070070000000015</v>
      </c>
      <c r="C2030" s="3">
        <v>1</v>
      </c>
      <c r="D2030">
        <v>34.625294000000011</v>
      </c>
      <c r="E2030" s="2">
        <v>2</v>
      </c>
      <c r="P2030">
        <v>2</v>
      </c>
      <c r="Q2030" t="str">
        <f t="shared" si="32"/>
        <v>12</v>
      </c>
    </row>
    <row r="2031" spans="1:17" x14ac:dyDescent="0.25">
      <c r="A2031">
        <v>2030</v>
      </c>
      <c r="B2031">
        <v>31.078072000000013</v>
      </c>
      <c r="C2031" s="3">
        <v>1</v>
      </c>
      <c r="D2031">
        <v>34.673553000000013</v>
      </c>
      <c r="E2031" s="2">
        <v>2</v>
      </c>
      <c r="P2031">
        <v>2</v>
      </c>
      <c r="Q2031" t="str">
        <f t="shared" si="32"/>
        <v>12</v>
      </c>
    </row>
    <row r="2032" spans="1:17" x14ac:dyDescent="0.25">
      <c r="A2032">
        <v>2031</v>
      </c>
      <c r="B2032">
        <v>31.094597000000007</v>
      </c>
      <c r="C2032" s="3">
        <v>1</v>
      </c>
      <c r="D2032">
        <v>34.673553000000013</v>
      </c>
      <c r="E2032" s="2">
        <v>2</v>
      </c>
      <c r="P2032">
        <v>2</v>
      </c>
      <c r="Q2032" t="str">
        <f t="shared" si="32"/>
        <v>12</v>
      </c>
    </row>
    <row r="2033" spans="1:17" x14ac:dyDescent="0.25">
      <c r="A2033">
        <v>2032</v>
      </c>
      <c r="B2033">
        <v>31.095911000000015</v>
      </c>
      <c r="C2033" s="3">
        <v>1</v>
      </c>
      <c r="P2033">
        <v>1</v>
      </c>
      <c r="Q2033" t="str">
        <f t="shared" si="32"/>
        <v>1</v>
      </c>
    </row>
    <row r="2034" spans="1:17" x14ac:dyDescent="0.25">
      <c r="A2034">
        <v>2033</v>
      </c>
      <c r="B2034">
        <v>31.105385000000012</v>
      </c>
      <c r="C2034" s="3">
        <v>1</v>
      </c>
      <c r="P2034">
        <v>1</v>
      </c>
      <c r="Q2034" t="str">
        <f t="shared" si="32"/>
        <v>1</v>
      </c>
    </row>
    <row r="2035" spans="1:17" x14ac:dyDescent="0.25">
      <c r="A2035">
        <v>2034</v>
      </c>
      <c r="B2035">
        <v>31.105385000000012</v>
      </c>
      <c r="C2035" s="3">
        <v>1</v>
      </c>
      <c r="P2035">
        <v>1</v>
      </c>
      <c r="Q2035" t="str">
        <f t="shared" si="32"/>
        <v>1</v>
      </c>
    </row>
    <row r="2036" spans="1:17" x14ac:dyDescent="0.25">
      <c r="A2036">
        <v>2035</v>
      </c>
      <c r="H2036">
        <v>29.743935000000008</v>
      </c>
      <c r="I2036" s="4">
        <v>4</v>
      </c>
      <c r="P2036">
        <v>1</v>
      </c>
      <c r="Q2036" t="str">
        <f t="shared" si="32"/>
        <v>4</v>
      </c>
    </row>
    <row r="2037" spans="1:17" x14ac:dyDescent="0.25">
      <c r="A2037">
        <v>2036</v>
      </c>
      <c r="H2037">
        <v>29.743935000000008</v>
      </c>
      <c r="I2037" s="4">
        <v>4</v>
      </c>
      <c r="J2037">
        <v>39.000736000000011</v>
      </c>
      <c r="K2037" t="s">
        <v>22</v>
      </c>
      <c r="Q2037" t="str">
        <f t="shared" si="32"/>
        <v>4</v>
      </c>
    </row>
    <row r="2038" spans="1:17" x14ac:dyDescent="0.25">
      <c r="A2038">
        <v>2037</v>
      </c>
      <c r="Q2038" t="str">
        <f t="shared" si="32"/>
        <v/>
      </c>
    </row>
    <row r="2039" spans="1:17" x14ac:dyDescent="0.25">
      <c r="A2039">
        <v>2038</v>
      </c>
      <c r="J2039">
        <v>39.318245000000012</v>
      </c>
      <c r="K2039" t="s">
        <v>22</v>
      </c>
      <c r="Q2039" t="str">
        <f t="shared" si="32"/>
        <v/>
      </c>
    </row>
    <row r="2040" spans="1:17" x14ac:dyDescent="0.25">
      <c r="A2040">
        <v>2039</v>
      </c>
      <c r="D2040">
        <v>47.874981000000012</v>
      </c>
      <c r="E2040" s="2">
        <v>2</v>
      </c>
      <c r="P2040">
        <v>1</v>
      </c>
      <c r="Q2040" t="str">
        <f t="shared" si="32"/>
        <v>2</v>
      </c>
    </row>
    <row r="2041" spans="1:17" x14ac:dyDescent="0.25">
      <c r="A2041">
        <v>2040</v>
      </c>
      <c r="D2041">
        <v>47.898876000000008</v>
      </c>
      <c r="E2041" s="2">
        <v>2</v>
      </c>
      <c r="P2041">
        <v>1</v>
      </c>
      <c r="Q2041" t="str">
        <f t="shared" si="32"/>
        <v>2</v>
      </c>
    </row>
    <row r="2042" spans="1:17" x14ac:dyDescent="0.25">
      <c r="A2042">
        <v>2041</v>
      </c>
      <c r="B2042">
        <v>50.189327000000013</v>
      </c>
      <c r="C2042" s="3">
        <v>1</v>
      </c>
      <c r="D2042">
        <v>47.851036000000015</v>
      </c>
      <c r="E2042" s="2">
        <v>2</v>
      </c>
      <c r="P2042">
        <v>2</v>
      </c>
      <c r="Q2042" t="str">
        <f t="shared" si="32"/>
        <v>12</v>
      </c>
    </row>
    <row r="2043" spans="1:17" x14ac:dyDescent="0.25">
      <c r="A2043">
        <v>2042</v>
      </c>
      <c r="B2043">
        <v>50.211117000000009</v>
      </c>
      <c r="C2043" s="3">
        <v>1</v>
      </c>
      <c r="D2043">
        <v>47.84356300000001</v>
      </c>
      <c r="E2043" s="2">
        <v>2</v>
      </c>
      <c r="P2043">
        <v>2</v>
      </c>
      <c r="Q2043" t="str">
        <f t="shared" si="32"/>
        <v>12</v>
      </c>
    </row>
    <row r="2044" spans="1:17" x14ac:dyDescent="0.25">
      <c r="A2044">
        <v>2043</v>
      </c>
      <c r="B2044">
        <v>50.207325000000012</v>
      </c>
      <c r="C2044" s="3">
        <v>1</v>
      </c>
      <c r="D2044">
        <v>47.847088000000014</v>
      </c>
      <c r="E2044" s="2">
        <v>2</v>
      </c>
      <c r="P2044">
        <v>2</v>
      </c>
      <c r="Q2044" t="str">
        <f t="shared" si="32"/>
        <v>12</v>
      </c>
    </row>
    <row r="2045" spans="1:17" x14ac:dyDescent="0.25">
      <c r="A2045">
        <v>2044</v>
      </c>
      <c r="B2045">
        <v>50.230957000000011</v>
      </c>
      <c r="C2045" s="3">
        <v>1</v>
      </c>
      <c r="D2045">
        <v>47.87808600000001</v>
      </c>
      <c r="E2045" s="2">
        <v>2</v>
      </c>
      <c r="P2045">
        <v>2</v>
      </c>
      <c r="Q2045" t="str">
        <f t="shared" si="32"/>
        <v>12</v>
      </c>
    </row>
    <row r="2046" spans="1:17" x14ac:dyDescent="0.25">
      <c r="A2046">
        <v>2045</v>
      </c>
      <c r="B2046">
        <v>50.211956000000015</v>
      </c>
      <c r="C2046" s="3">
        <v>1</v>
      </c>
      <c r="D2046">
        <v>47.890400000000014</v>
      </c>
      <c r="E2046" s="2">
        <v>2</v>
      </c>
      <c r="P2046">
        <v>2</v>
      </c>
      <c r="Q2046" t="str">
        <f t="shared" si="32"/>
        <v>12</v>
      </c>
    </row>
    <row r="2047" spans="1:17" x14ac:dyDescent="0.25">
      <c r="A2047">
        <v>2046</v>
      </c>
      <c r="B2047">
        <v>50.223534000000015</v>
      </c>
      <c r="C2047" s="3">
        <v>1</v>
      </c>
      <c r="D2047">
        <v>47.922295000000013</v>
      </c>
      <c r="E2047" s="2">
        <v>2</v>
      </c>
      <c r="P2047">
        <v>2</v>
      </c>
      <c r="Q2047" t="str">
        <f t="shared" si="32"/>
        <v>12</v>
      </c>
    </row>
    <row r="2048" spans="1:17" x14ac:dyDescent="0.25">
      <c r="A2048">
        <v>2047</v>
      </c>
      <c r="B2048">
        <v>50.22242700000001</v>
      </c>
      <c r="C2048" s="3">
        <v>1</v>
      </c>
      <c r="D2048">
        <v>47.935081000000011</v>
      </c>
      <c r="E2048" s="2">
        <v>2</v>
      </c>
      <c r="P2048">
        <v>2</v>
      </c>
      <c r="Q2048" t="str">
        <f t="shared" si="32"/>
        <v>12</v>
      </c>
    </row>
    <row r="2049" spans="1:17" x14ac:dyDescent="0.25">
      <c r="A2049">
        <v>2048</v>
      </c>
      <c r="B2049">
        <v>50.180904000000012</v>
      </c>
      <c r="C2049" s="3">
        <v>1</v>
      </c>
      <c r="D2049">
        <v>47.874981000000012</v>
      </c>
      <c r="E2049" s="2">
        <v>2</v>
      </c>
      <c r="P2049">
        <v>2</v>
      </c>
      <c r="Q2049" t="str">
        <f t="shared" si="32"/>
        <v>12</v>
      </c>
    </row>
    <row r="2050" spans="1:17" x14ac:dyDescent="0.25">
      <c r="A2050">
        <v>2049</v>
      </c>
      <c r="B2050">
        <v>50.15127600000001</v>
      </c>
      <c r="C2050" s="3">
        <v>1</v>
      </c>
      <c r="F2050">
        <v>47.783932000000014</v>
      </c>
      <c r="G2050" s="5">
        <v>3</v>
      </c>
      <c r="H2050">
        <v>47.64525600000001</v>
      </c>
      <c r="I2050" s="4">
        <v>4</v>
      </c>
      <c r="P2050">
        <v>3</v>
      </c>
      <c r="Q2050" t="str">
        <f t="shared" ref="Q2050:Q2113" si="33">CONCATENATE(C2050,E2050,G2050,I2050)</f>
        <v>134</v>
      </c>
    </row>
    <row r="2051" spans="1:17" x14ac:dyDescent="0.25">
      <c r="A2051">
        <v>2050</v>
      </c>
      <c r="B2051">
        <v>50.189327000000013</v>
      </c>
      <c r="C2051" s="3">
        <v>1</v>
      </c>
      <c r="F2051">
        <v>47.838985000000008</v>
      </c>
      <c r="G2051" s="5">
        <v>3</v>
      </c>
      <c r="H2051">
        <v>47.626625000000011</v>
      </c>
      <c r="I2051" s="4">
        <v>4</v>
      </c>
      <c r="P2051">
        <v>3</v>
      </c>
      <c r="Q2051" t="str">
        <f t="shared" si="33"/>
        <v>134</v>
      </c>
    </row>
    <row r="2052" spans="1:17" x14ac:dyDescent="0.25">
      <c r="A2052">
        <v>2051</v>
      </c>
      <c r="B2052">
        <v>50.189327000000013</v>
      </c>
      <c r="C2052" s="3">
        <v>1</v>
      </c>
      <c r="F2052">
        <v>47.847404000000012</v>
      </c>
      <c r="G2052" s="5">
        <v>3</v>
      </c>
      <c r="H2052">
        <v>47.610836000000013</v>
      </c>
      <c r="I2052" s="4">
        <v>4</v>
      </c>
      <c r="P2052">
        <v>3</v>
      </c>
      <c r="Q2052" t="str">
        <f t="shared" si="33"/>
        <v>134</v>
      </c>
    </row>
    <row r="2053" spans="1:17" x14ac:dyDescent="0.25">
      <c r="A2053">
        <v>2052</v>
      </c>
      <c r="F2053">
        <v>47.861244000000013</v>
      </c>
      <c r="G2053" s="5">
        <v>3</v>
      </c>
      <c r="H2053">
        <v>47.643730000000012</v>
      </c>
      <c r="I2053" s="4">
        <v>4</v>
      </c>
      <c r="P2053">
        <v>2</v>
      </c>
      <c r="Q2053" t="str">
        <f t="shared" si="33"/>
        <v>34</v>
      </c>
    </row>
    <row r="2054" spans="1:17" x14ac:dyDescent="0.25">
      <c r="A2054">
        <v>2053</v>
      </c>
      <c r="F2054">
        <v>47.824825000000011</v>
      </c>
      <c r="G2054" s="5">
        <v>3</v>
      </c>
      <c r="H2054">
        <v>47.628101000000008</v>
      </c>
      <c r="I2054" s="4">
        <v>4</v>
      </c>
      <c r="P2054">
        <v>2</v>
      </c>
      <c r="Q2054" t="str">
        <f t="shared" si="33"/>
        <v>34</v>
      </c>
    </row>
    <row r="2055" spans="1:17" x14ac:dyDescent="0.25">
      <c r="A2055">
        <v>2054</v>
      </c>
      <c r="F2055">
        <v>47.84929600000001</v>
      </c>
      <c r="G2055" s="5">
        <v>3</v>
      </c>
      <c r="H2055">
        <v>47.631050000000009</v>
      </c>
      <c r="I2055" s="4">
        <v>4</v>
      </c>
      <c r="P2055">
        <v>2</v>
      </c>
      <c r="Q2055" t="str">
        <f t="shared" si="33"/>
        <v>34</v>
      </c>
    </row>
    <row r="2056" spans="1:17" x14ac:dyDescent="0.25">
      <c r="A2056">
        <v>2055</v>
      </c>
      <c r="F2056">
        <v>47.81430000000001</v>
      </c>
      <c r="G2056" s="5">
        <v>3</v>
      </c>
      <c r="H2056">
        <v>47.64525600000001</v>
      </c>
      <c r="I2056" s="4">
        <v>4</v>
      </c>
      <c r="P2056">
        <v>2</v>
      </c>
      <c r="Q2056" t="str">
        <f t="shared" si="33"/>
        <v>34</v>
      </c>
    </row>
    <row r="2057" spans="1:17" x14ac:dyDescent="0.25">
      <c r="A2057">
        <v>2056</v>
      </c>
      <c r="F2057">
        <v>47.806301000000012</v>
      </c>
      <c r="G2057" s="5">
        <v>3</v>
      </c>
      <c r="H2057">
        <v>47.64525600000001</v>
      </c>
      <c r="I2057" s="4">
        <v>4</v>
      </c>
      <c r="P2057">
        <v>2</v>
      </c>
      <c r="Q2057" t="str">
        <f t="shared" si="33"/>
        <v>34</v>
      </c>
    </row>
    <row r="2058" spans="1:17" x14ac:dyDescent="0.25">
      <c r="A2058">
        <v>2057</v>
      </c>
      <c r="F2058">
        <v>47.76440800000001</v>
      </c>
      <c r="G2058" s="5">
        <v>3</v>
      </c>
      <c r="H2058">
        <v>47.64525600000001</v>
      </c>
      <c r="I2058" s="4">
        <v>4</v>
      </c>
      <c r="P2058">
        <v>2</v>
      </c>
      <c r="Q2058" t="str">
        <f t="shared" si="33"/>
        <v>34</v>
      </c>
    </row>
    <row r="2059" spans="1:17" x14ac:dyDescent="0.25">
      <c r="A2059">
        <v>2058</v>
      </c>
      <c r="F2059">
        <v>47.783932000000014</v>
      </c>
      <c r="G2059" s="5">
        <v>3</v>
      </c>
      <c r="H2059">
        <v>47.64525600000001</v>
      </c>
      <c r="I2059" s="4">
        <v>4</v>
      </c>
      <c r="P2059">
        <v>2</v>
      </c>
      <c r="Q2059" t="str">
        <f t="shared" si="33"/>
        <v>34</v>
      </c>
    </row>
    <row r="2060" spans="1:17" x14ac:dyDescent="0.25">
      <c r="A2060">
        <v>2059</v>
      </c>
      <c r="P2060">
        <v>0</v>
      </c>
      <c r="Q2060" t="str">
        <f t="shared" si="33"/>
        <v/>
      </c>
    </row>
    <row r="2061" spans="1:17" x14ac:dyDescent="0.25">
      <c r="A2061">
        <v>2060</v>
      </c>
      <c r="P2061">
        <v>0</v>
      </c>
      <c r="Q2061" t="str">
        <f t="shared" si="33"/>
        <v/>
      </c>
    </row>
    <row r="2062" spans="1:17" x14ac:dyDescent="0.25">
      <c r="A2062">
        <v>2061</v>
      </c>
      <c r="P2062">
        <v>0</v>
      </c>
      <c r="Q2062" t="str">
        <f t="shared" si="33"/>
        <v/>
      </c>
    </row>
    <row r="2063" spans="1:17" x14ac:dyDescent="0.25">
      <c r="A2063">
        <v>2062</v>
      </c>
      <c r="P2063">
        <v>0</v>
      </c>
      <c r="Q2063" t="str">
        <f t="shared" si="33"/>
        <v/>
      </c>
    </row>
    <row r="2064" spans="1:17" x14ac:dyDescent="0.25">
      <c r="A2064">
        <v>2063</v>
      </c>
      <c r="P2064">
        <v>0</v>
      </c>
      <c r="Q2064" t="str">
        <f t="shared" si="33"/>
        <v/>
      </c>
    </row>
    <row r="2065" spans="1:17" x14ac:dyDescent="0.25">
      <c r="A2065">
        <v>2064</v>
      </c>
      <c r="P2065">
        <v>0</v>
      </c>
      <c r="Q2065" t="str">
        <f t="shared" si="33"/>
        <v/>
      </c>
    </row>
    <row r="2066" spans="1:17" x14ac:dyDescent="0.25">
      <c r="A2066">
        <v>2065</v>
      </c>
      <c r="D2066">
        <v>72.331869000000012</v>
      </c>
      <c r="E2066" s="2">
        <v>2</v>
      </c>
      <c r="P2066">
        <v>1</v>
      </c>
      <c r="Q2066" t="str">
        <f t="shared" si="33"/>
        <v>2</v>
      </c>
    </row>
    <row r="2067" spans="1:17" x14ac:dyDescent="0.25">
      <c r="A2067">
        <v>2066</v>
      </c>
      <c r="B2067">
        <v>73.361761000000001</v>
      </c>
      <c r="C2067" s="3">
        <v>1</v>
      </c>
      <c r="D2067">
        <v>72.331869000000012</v>
      </c>
      <c r="E2067" s="2">
        <v>2</v>
      </c>
      <c r="P2067">
        <v>2</v>
      </c>
      <c r="Q2067" t="str">
        <f t="shared" si="33"/>
        <v>12</v>
      </c>
    </row>
    <row r="2068" spans="1:17" x14ac:dyDescent="0.25">
      <c r="A2068">
        <v>2067</v>
      </c>
      <c r="B2068">
        <v>73.361761000000001</v>
      </c>
      <c r="C2068" s="3">
        <v>1</v>
      </c>
      <c r="D2068">
        <v>72.331869000000012</v>
      </c>
      <c r="E2068" s="2">
        <v>2</v>
      </c>
      <c r="P2068">
        <v>2</v>
      </c>
      <c r="Q2068" t="str">
        <f t="shared" si="33"/>
        <v>12</v>
      </c>
    </row>
    <row r="2069" spans="1:17" x14ac:dyDescent="0.25">
      <c r="A2069">
        <v>2068</v>
      </c>
      <c r="B2069">
        <v>73.361761000000001</v>
      </c>
      <c r="C2069" s="3">
        <v>1</v>
      </c>
      <c r="D2069">
        <v>72.331869000000012</v>
      </c>
      <c r="E2069" s="2">
        <v>2</v>
      </c>
      <c r="P2069">
        <v>2</v>
      </c>
      <c r="Q2069" t="str">
        <f t="shared" si="33"/>
        <v>12</v>
      </c>
    </row>
    <row r="2070" spans="1:17" x14ac:dyDescent="0.25">
      <c r="A2070">
        <v>2069</v>
      </c>
      <c r="B2070">
        <v>73.293587000000002</v>
      </c>
      <c r="C2070" s="3">
        <v>1</v>
      </c>
      <c r="D2070">
        <v>72.331869000000012</v>
      </c>
      <c r="E2070" s="2">
        <v>2</v>
      </c>
      <c r="P2070">
        <v>2</v>
      </c>
      <c r="Q2070" t="str">
        <f t="shared" si="33"/>
        <v>12</v>
      </c>
    </row>
    <row r="2071" spans="1:17" x14ac:dyDescent="0.25">
      <c r="A2071">
        <v>2070</v>
      </c>
      <c r="B2071">
        <v>73.237132000000003</v>
      </c>
      <c r="C2071" s="3">
        <v>1</v>
      </c>
      <c r="D2071">
        <v>72.331869000000012</v>
      </c>
      <c r="E2071" s="2">
        <v>2</v>
      </c>
      <c r="P2071">
        <v>2</v>
      </c>
      <c r="Q2071" t="str">
        <f t="shared" si="33"/>
        <v>12</v>
      </c>
    </row>
    <row r="2072" spans="1:17" x14ac:dyDescent="0.25">
      <c r="A2072">
        <v>2071</v>
      </c>
      <c r="B2072">
        <v>73.26895300000001</v>
      </c>
      <c r="C2072" s="3">
        <v>1</v>
      </c>
      <c r="D2072">
        <v>72.331869000000012</v>
      </c>
      <c r="E2072" s="2">
        <v>2</v>
      </c>
      <c r="P2072">
        <v>2</v>
      </c>
      <c r="Q2072" t="str">
        <f t="shared" si="33"/>
        <v>12</v>
      </c>
    </row>
    <row r="2073" spans="1:17" x14ac:dyDescent="0.25">
      <c r="A2073">
        <v>2072</v>
      </c>
      <c r="B2073">
        <v>73.361761000000001</v>
      </c>
      <c r="C2073" s="3">
        <v>1</v>
      </c>
      <c r="D2073">
        <v>72.331869000000012</v>
      </c>
      <c r="E2073" s="2">
        <v>2</v>
      </c>
      <c r="P2073">
        <v>2</v>
      </c>
      <c r="Q2073" t="str">
        <f t="shared" si="33"/>
        <v>12</v>
      </c>
    </row>
    <row r="2074" spans="1:17" x14ac:dyDescent="0.25">
      <c r="A2074">
        <v>2073</v>
      </c>
      <c r="B2074">
        <v>73.361761000000001</v>
      </c>
      <c r="C2074" s="3">
        <v>1</v>
      </c>
      <c r="P2074">
        <v>1</v>
      </c>
      <c r="Q2074" t="str">
        <f t="shared" si="33"/>
        <v>1</v>
      </c>
    </row>
    <row r="2075" spans="1:17" x14ac:dyDescent="0.25">
      <c r="A2075">
        <v>2074</v>
      </c>
      <c r="F2075">
        <v>73.926157000000003</v>
      </c>
      <c r="G2075" s="5">
        <v>3</v>
      </c>
      <c r="H2075">
        <v>74.111616000000012</v>
      </c>
      <c r="I2075" s="4">
        <v>4</v>
      </c>
      <c r="P2075">
        <v>2</v>
      </c>
      <c r="Q2075" t="str">
        <f t="shared" si="33"/>
        <v>34</v>
      </c>
    </row>
    <row r="2076" spans="1:17" x14ac:dyDescent="0.25">
      <c r="A2076">
        <v>2075</v>
      </c>
      <c r="F2076">
        <v>73.903033000000008</v>
      </c>
      <c r="G2076" s="5">
        <v>3</v>
      </c>
      <c r="H2076">
        <v>74.10588700000001</v>
      </c>
      <c r="I2076" s="4">
        <v>4</v>
      </c>
      <c r="P2076">
        <v>2</v>
      </c>
      <c r="Q2076" t="str">
        <f t="shared" si="33"/>
        <v>34</v>
      </c>
    </row>
    <row r="2077" spans="1:17" x14ac:dyDescent="0.25">
      <c r="A2077">
        <v>2076</v>
      </c>
      <c r="F2077">
        <v>73.914856</v>
      </c>
      <c r="G2077" s="5">
        <v>3</v>
      </c>
      <c r="H2077">
        <v>74.090680000000006</v>
      </c>
      <c r="I2077" s="4">
        <v>4</v>
      </c>
      <c r="P2077">
        <v>2</v>
      </c>
      <c r="Q2077" t="str">
        <f t="shared" si="33"/>
        <v>34</v>
      </c>
    </row>
    <row r="2078" spans="1:17" x14ac:dyDescent="0.25">
      <c r="A2078">
        <v>2077</v>
      </c>
      <c r="F2078">
        <v>73.92667800000001</v>
      </c>
      <c r="G2078" s="5">
        <v>3</v>
      </c>
      <c r="H2078">
        <v>74.033026000000007</v>
      </c>
      <c r="I2078" s="4">
        <v>4</v>
      </c>
      <c r="P2078">
        <v>2</v>
      </c>
      <c r="Q2078" t="str">
        <f t="shared" si="33"/>
        <v>34</v>
      </c>
    </row>
    <row r="2079" spans="1:17" x14ac:dyDescent="0.25">
      <c r="A2079">
        <v>2078</v>
      </c>
      <c r="F2079">
        <v>73.951208000000008</v>
      </c>
      <c r="G2079" s="5">
        <v>3</v>
      </c>
      <c r="H2079">
        <v>74.013652000000008</v>
      </c>
      <c r="I2079" s="4">
        <v>4</v>
      </c>
      <c r="P2079">
        <v>2</v>
      </c>
      <c r="Q2079" t="str">
        <f t="shared" si="33"/>
        <v>34</v>
      </c>
    </row>
    <row r="2080" spans="1:17" x14ac:dyDescent="0.25">
      <c r="A2080">
        <v>2079</v>
      </c>
      <c r="F2080">
        <v>73.926157000000003</v>
      </c>
      <c r="G2080" s="5">
        <v>3</v>
      </c>
      <c r="H2080">
        <v>74.020527000000001</v>
      </c>
      <c r="I2080" s="4">
        <v>4</v>
      </c>
      <c r="P2080">
        <v>2</v>
      </c>
      <c r="Q2080" t="str">
        <f t="shared" si="33"/>
        <v>34</v>
      </c>
    </row>
    <row r="2081" spans="1:17" x14ac:dyDescent="0.25">
      <c r="A2081">
        <v>2080</v>
      </c>
      <c r="F2081">
        <v>73.926157000000003</v>
      </c>
      <c r="G2081" s="5">
        <v>3</v>
      </c>
      <c r="H2081">
        <v>74.111616000000012</v>
      </c>
      <c r="I2081" s="4">
        <v>4</v>
      </c>
      <c r="P2081">
        <v>2</v>
      </c>
      <c r="Q2081" t="str">
        <f t="shared" si="33"/>
        <v>34</v>
      </c>
    </row>
    <row r="2082" spans="1:17" x14ac:dyDescent="0.25">
      <c r="A2082">
        <v>2081</v>
      </c>
      <c r="P2082">
        <v>0</v>
      </c>
      <c r="Q2082" t="str">
        <f t="shared" si="33"/>
        <v/>
      </c>
    </row>
    <row r="2083" spans="1:17" x14ac:dyDescent="0.25">
      <c r="A2083">
        <v>2082</v>
      </c>
      <c r="P2083">
        <v>0</v>
      </c>
      <c r="Q2083" t="str">
        <f t="shared" si="33"/>
        <v/>
      </c>
    </row>
    <row r="2084" spans="1:17" x14ac:dyDescent="0.25">
      <c r="A2084">
        <v>2083</v>
      </c>
      <c r="P2084">
        <v>0</v>
      </c>
      <c r="Q2084" t="str">
        <f t="shared" si="33"/>
        <v/>
      </c>
    </row>
    <row r="2085" spans="1:17" x14ac:dyDescent="0.25">
      <c r="A2085">
        <v>2084</v>
      </c>
      <c r="P2085">
        <v>0</v>
      </c>
      <c r="Q2085" t="str">
        <f t="shared" si="33"/>
        <v/>
      </c>
    </row>
    <row r="2086" spans="1:17" x14ac:dyDescent="0.25">
      <c r="A2086">
        <v>2085</v>
      </c>
      <c r="P2086">
        <v>0</v>
      </c>
      <c r="Q2086" t="str">
        <f t="shared" si="33"/>
        <v/>
      </c>
    </row>
    <row r="2087" spans="1:17" x14ac:dyDescent="0.25">
      <c r="A2087">
        <v>2086</v>
      </c>
      <c r="P2087">
        <v>0</v>
      </c>
      <c r="Q2087" t="str">
        <f t="shared" si="33"/>
        <v/>
      </c>
    </row>
    <row r="2088" spans="1:17" x14ac:dyDescent="0.25">
      <c r="A2088">
        <v>2087</v>
      </c>
      <c r="P2088">
        <v>0</v>
      </c>
      <c r="Q2088" t="str">
        <f t="shared" si="33"/>
        <v/>
      </c>
    </row>
    <row r="2089" spans="1:17" x14ac:dyDescent="0.25">
      <c r="A2089">
        <v>2088</v>
      </c>
      <c r="D2089">
        <v>100.33555800000001</v>
      </c>
      <c r="E2089" s="2">
        <v>2</v>
      </c>
      <c r="P2089">
        <v>1</v>
      </c>
      <c r="Q2089" t="str">
        <f t="shared" si="33"/>
        <v>2</v>
      </c>
    </row>
    <row r="2090" spans="1:17" x14ac:dyDescent="0.25">
      <c r="A2090">
        <v>2089</v>
      </c>
      <c r="D2090">
        <v>100.39795100000001</v>
      </c>
      <c r="E2090" s="2">
        <v>2</v>
      </c>
      <c r="P2090">
        <v>1</v>
      </c>
      <c r="Q2090" t="str">
        <f t="shared" si="33"/>
        <v>2</v>
      </c>
    </row>
    <row r="2091" spans="1:17" x14ac:dyDescent="0.25">
      <c r="A2091">
        <v>2090</v>
      </c>
      <c r="B2091">
        <v>104.202223</v>
      </c>
      <c r="C2091" s="3">
        <v>1</v>
      </c>
      <c r="D2091">
        <v>100.395605</v>
      </c>
      <c r="E2091" s="2">
        <v>2</v>
      </c>
      <c r="P2091">
        <v>2</v>
      </c>
      <c r="Q2091" t="str">
        <f t="shared" si="33"/>
        <v>12</v>
      </c>
    </row>
    <row r="2092" spans="1:17" x14ac:dyDescent="0.25">
      <c r="A2092">
        <v>2091</v>
      </c>
      <c r="B2092">
        <v>104.23237800000001</v>
      </c>
      <c r="C2092" s="3">
        <v>1</v>
      </c>
      <c r="D2092">
        <v>100.337379</v>
      </c>
      <c r="E2092" s="2">
        <v>2</v>
      </c>
      <c r="P2092">
        <v>2</v>
      </c>
      <c r="Q2092" t="str">
        <f t="shared" si="33"/>
        <v>12</v>
      </c>
    </row>
    <row r="2093" spans="1:17" x14ac:dyDescent="0.25">
      <c r="A2093">
        <v>2092</v>
      </c>
      <c r="B2093">
        <v>104.212118</v>
      </c>
      <c r="C2093" s="3">
        <v>1</v>
      </c>
      <c r="D2093">
        <v>100.31868200000001</v>
      </c>
      <c r="E2093" s="2">
        <v>2</v>
      </c>
      <c r="P2093">
        <v>2</v>
      </c>
      <c r="Q2093" t="str">
        <f t="shared" si="33"/>
        <v>12</v>
      </c>
    </row>
    <row r="2094" spans="1:17" x14ac:dyDescent="0.25">
      <c r="A2094">
        <v>2093</v>
      </c>
      <c r="B2094">
        <v>104.212221</v>
      </c>
      <c r="C2094" s="3">
        <v>1</v>
      </c>
      <c r="D2094">
        <v>100.33555800000001</v>
      </c>
      <c r="E2094" s="2">
        <v>2</v>
      </c>
      <c r="P2094">
        <v>2</v>
      </c>
      <c r="Q2094" t="str">
        <f t="shared" si="33"/>
        <v>12</v>
      </c>
    </row>
    <row r="2095" spans="1:17" x14ac:dyDescent="0.25">
      <c r="A2095">
        <v>2094</v>
      </c>
      <c r="B2095">
        <v>104.198263</v>
      </c>
      <c r="C2095" s="3">
        <v>1</v>
      </c>
      <c r="P2095">
        <v>1</v>
      </c>
      <c r="Q2095" t="str">
        <f t="shared" si="33"/>
        <v>1</v>
      </c>
    </row>
    <row r="2096" spans="1:17" x14ac:dyDescent="0.25">
      <c r="A2096">
        <v>2095</v>
      </c>
      <c r="B2096">
        <v>104.202223</v>
      </c>
      <c r="C2096" s="3">
        <v>1</v>
      </c>
      <c r="P2096">
        <v>1</v>
      </c>
      <c r="Q2096" t="str">
        <f t="shared" si="33"/>
        <v>1</v>
      </c>
    </row>
    <row r="2097" spans="1:17" x14ac:dyDescent="0.25">
      <c r="A2097">
        <v>2096</v>
      </c>
      <c r="F2097">
        <v>105.34054800000001</v>
      </c>
      <c r="G2097" s="5">
        <v>3</v>
      </c>
      <c r="H2097">
        <v>105.236906</v>
      </c>
      <c r="I2097" s="4">
        <v>4</v>
      </c>
      <c r="P2097">
        <v>2</v>
      </c>
      <c r="Q2097" t="str">
        <f t="shared" si="33"/>
        <v>34</v>
      </c>
    </row>
    <row r="2098" spans="1:17" x14ac:dyDescent="0.25">
      <c r="A2098">
        <v>2097</v>
      </c>
      <c r="F2098">
        <v>105.34971000000002</v>
      </c>
      <c r="G2098" s="5">
        <v>3</v>
      </c>
      <c r="H2098">
        <v>105.182692</v>
      </c>
      <c r="I2098" s="4">
        <v>4</v>
      </c>
      <c r="P2098">
        <v>2</v>
      </c>
      <c r="Q2098" t="str">
        <f t="shared" si="33"/>
        <v>34</v>
      </c>
    </row>
    <row r="2099" spans="1:17" x14ac:dyDescent="0.25">
      <c r="A2099">
        <v>2098</v>
      </c>
      <c r="F2099">
        <v>105.307112</v>
      </c>
      <c r="G2099" s="5">
        <v>3</v>
      </c>
      <c r="H2099">
        <v>105.116133</v>
      </c>
      <c r="I2099" s="4">
        <v>4</v>
      </c>
      <c r="P2099">
        <v>2</v>
      </c>
      <c r="Q2099" t="str">
        <f t="shared" si="33"/>
        <v>34</v>
      </c>
    </row>
    <row r="2100" spans="1:17" x14ac:dyDescent="0.25">
      <c r="A2100">
        <v>2099</v>
      </c>
      <c r="F2100">
        <v>105.33898300000001</v>
      </c>
      <c r="G2100" s="5">
        <v>3</v>
      </c>
      <c r="H2100">
        <v>105.236906</v>
      </c>
      <c r="I2100" s="4">
        <v>4</v>
      </c>
      <c r="P2100">
        <v>2</v>
      </c>
      <c r="Q2100" t="str">
        <f t="shared" si="33"/>
        <v>34</v>
      </c>
    </row>
    <row r="2101" spans="1:17" x14ac:dyDescent="0.25">
      <c r="A2101">
        <v>2100</v>
      </c>
      <c r="F2101">
        <v>105.31820500000001</v>
      </c>
      <c r="G2101" s="5">
        <v>3</v>
      </c>
      <c r="H2101">
        <v>105.074831</v>
      </c>
      <c r="I2101" s="4">
        <v>4</v>
      </c>
      <c r="P2101">
        <v>2</v>
      </c>
      <c r="Q2101" t="str">
        <f t="shared" si="33"/>
        <v>34</v>
      </c>
    </row>
    <row r="2102" spans="1:17" x14ac:dyDescent="0.25">
      <c r="A2102">
        <v>2101</v>
      </c>
      <c r="F2102">
        <v>105.291594</v>
      </c>
      <c r="G2102" s="5">
        <v>3</v>
      </c>
      <c r="H2102">
        <v>105.04509200000001</v>
      </c>
      <c r="I2102" s="4">
        <v>4</v>
      </c>
      <c r="P2102">
        <v>2</v>
      </c>
      <c r="Q2102" t="str">
        <f t="shared" si="33"/>
        <v>34</v>
      </c>
    </row>
    <row r="2103" spans="1:17" x14ac:dyDescent="0.25">
      <c r="A2103">
        <v>2102</v>
      </c>
      <c r="F2103">
        <v>105.34054800000001</v>
      </c>
      <c r="G2103" s="5">
        <v>3</v>
      </c>
      <c r="H2103">
        <v>105.236906</v>
      </c>
      <c r="I2103" s="4">
        <v>4</v>
      </c>
      <c r="P2103">
        <v>2</v>
      </c>
      <c r="Q2103" t="str">
        <f t="shared" si="33"/>
        <v>34</v>
      </c>
    </row>
    <row r="2104" spans="1:17" x14ac:dyDescent="0.25">
      <c r="A2104">
        <v>2103</v>
      </c>
      <c r="P2104">
        <v>0</v>
      </c>
      <c r="Q2104" t="str">
        <f t="shared" si="33"/>
        <v/>
      </c>
    </row>
    <row r="2105" spans="1:17" x14ac:dyDescent="0.25">
      <c r="A2105">
        <v>2104</v>
      </c>
      <c r="P2105">
        <v>0</v>
      </c>
      <c r="Q2105" t="str">
        <f t="shared" si="33"/>
        <v/>
      </c>
    </row>
    <row r="2106" spans="1:17" x14ac:dyDescent="0.25">
      <c r="A2106">
        <v>2105</v>
      </c>
      <c r="P2106">
        <v>0</v>
      </c>
      <c r="Q2106" t="str">
        <f t="shared" si="33"/>
        <v/>
      </c>
    </row>
    <row r="2107" spans="1:17" x14ac:dyDescent="0.25">
      <c r="A2107">
        <v>2106</v>
      </c>
      <c r="P2107">
        <v>0</v>
      </c>
      <c r="Q2107" t="str">
        <f t="shared" si="33"/>
        <v/>
      </c>
    </row>
    <row r="2108" spans="1:17" x14ac:dyDescent="0.25">
      <c r="A2108">
        <v>2107</v>
      </c>
      <c r="P2108">
        <v>0</v>
      </c>
      <c r="Q2108" t="str">
        <f t="shared" si="33"/>
        <v/>
      </c>
    </row>
    <row r="2109" spans="1:17" x14ac:dyDescent="0.25">
      <c r="A2109">
        <v>2108</v>
      </c>
      <c r="P2109">
        <v>0</v>
      </c>
      <c r="Q2109" t="str">
        <f t="shared" si="33"/>
        <v/>
      </c>
    </row>
    <row r="2110" spans="1:17" x14ac:dyDescent="0.25">
      <c r="A2110">
        <v>2109</v>
      </c>
      <c r="P2110">
        <v>0</v>
      </c>
      <c r="Q2110" t="str">
        <f t="shared" si="33"/>
        <v/>
      </c>
    </row>
    <row r="2111" spans="1:17" x14ac:dyDescent="0.25">
      <c r="A2111">
        <v>2110</v>
      </c>
      <c r="P2111">
        <v>0</v>
      </c>
      <c r="Q2111" t="str">
        <f t="shared" si="33"/>
        <v/>
      </c>
    </row>
    <row r="2112" spans="1:17" x14ac:dyDescent="0.25">
      <c r="A2112">
        <v>2111</v>
      </c>
      <c r="P2112">
        <v>0</v>
      </c>
      <c r="Q2112" t="str">
        <f t="shared" si="33"/>
        <v/>
      </c>
    </row>
    <row r="2113" spans="1:17" x14ac:dyDescent="0.25">
      <c r="A2113">
        <v>2112</v>
      </c>
      <c r="B2113">
        <v>150.23944</v>
      </c>
      <c r="C2113" s="3">
        <v>1</v>
      </c>
      <c r="P2113">
        <v>1</v>
      </c>
      <c r="Q2113" t="str">
        <f t="shared" si="33"/>
        <v>1</v>
      </c>
    </row>
    <row r="2114" spans="1:17" x14ac:dyDescent="0.25">
      <c r="A2114">
        <v>2113</v>
      </c>
      <c r="B2114">
        <v>150.23944</v>
      </c>
      <c r="C2114" s="3">
        <v>1</v>
      </c>
      <c r="D2114">
        <v>151.217195</v>
      </c>
      <c r="E2114" s="2">
        <v>2</v>
      </c>
      <c r="P2114">
        <v>2</v>
      </c>
      <c r="Q2114" t="str">
        <f t="shared" ref="Q2114:Q2177" si="34">CONCATENATE(C2114,E2114,G2114,I2114)</f>
        <v>12</v>
      </c>
    </row>
    <row r="2115" spans="1:17" x14ac:dyDescent="0.25">
      <c r="A2115">
        <v>2114</v>
      </c>
      <c r="B2115">
        <v>150.23944</v>
      </c>
      <c r="C2115" s="3">
        <v>1</v>
      </c>
      <c r="D2115">
        <v>151.217195</v>
      </c>
      <c r="E2115" s="2">
        <v>2</v>
      </c>
      <c r="P2115">
        <v>2</v>
      </c>
      <c r="Q2115" t="str">
        <f t="shared" si="34"/>
        <v>12</v>
      </c>
    </row>
    <row r="2116" spans="1:17" x14ac:dyDescent="0.25">
      <c r="A2116">
        <v>2115</v>
      </c>
      <c r="B2116">
        <v>150.23944</v>
      </c>
      <c r="C2116" s="3">
        <v>1</v>
      </c>
      <c r="D2116">
        <v>151.217195</v>
      </c>
      <c r="E2116" s="2">
        <v>2</v>
      </c>
      <c r="P2116">
        <v>2</v>
      </c>
      <c r="Q2116" t="str">
        <f t="shared" si="34"/>
        <v>12</v>
      </c>
    </row>
    <row r="2117" spans="1:17" x14ac:dyDescent="0.25">
      <c r="A2117">
        <v>2116</v>
      </c>
      <c r="B2117">
        <v>150.23944</v>
      </c>
      <c r="C2117" s="3">
        <v>1</v>
      </c>
      <c r="D2117">
        <v>151.217195</v>
      </c>
      <c r="E2117" s="2">
        <v>2</v>
      </c>
      <c r="P2117">
        <v>2</v>
      </c>
      <c r="Q2117" t="str">
        <f t="shared" si="34"/>
        <v>12</v>
      </c>
    </row>
    <row r="2118" spans="1:17" x14ac:dyDescent="0.25">
      <c r="A2118">
        <v>2117</v>
      </c>
      <c r="D2118">
        <v>151.217195</v>
      </c>
      <c r="E2118" s="2">
        <v>2</v>
      </c>
      <c r="P2118">
        <v>1</v>
      </c>
      <c r="Q2118" t="str">
        <f t="shared" si="34"/>
        <v>2</v>
      </c>
    </row>
    <row r="2119" spans="1:17" x14ac:dyDescent="0.25">
      <c r="A2119">
        <v>2118</v>
      </c>
      <c r="D2119">
        <v>151.217195</v>
      </c>
      <c r="E2119" s="2">
        <v>2</v>
      </c>
      <c r="P2119">
        <v>1</v>
      </c>
      <c r="Q2119" t="str">
        <f t="shared" si="34"/>
        <v>2</v>
      </c>
    </row>
    <row r="2120" spans="1:17" x14ac:dyDescent="0.25">
      <c r="A2120">
        <v>2119</v>
      </c>
      <c r="F2120">
        <v>152.13076699999999</v>
      </c>
      <c r="G2120" s="5">
        <v>3</v>
      </c>
      <c r="H2120">
        <v>152.119338</v>
      </c>
      <c r="I2120" s="4">
        <v>4</v>
      </c>
      <c r="P2120">
        <v>2</v>
      </c>
      <c r="Q2120" t="str">
        <f t="shared" si="34"/>
        <v>34</v>
      </c>
    </row>
    <row r="2121" spans="1:17" x14ac:dyDescent="0.25">
      <c r="A2121">
        <v>2120</v>
      </c>
      <c r="F2121">
        <v>152.13076699999999</v>
      </c>
      <c r="G2121" s="5">
        <v>3</v>
      </c>
      <c r="H2121">
        <v>152.119338</v>
      </c>
      <c r="I2121" s="4">
        <v>4</v>
      </c>
      <c r="P2121">
        <v>2</v>
      </c>
      <c r="Q2121" t="str">
        <f t="shared" si="34"/>
        <v>34</v>
      </c>
    </row>
    <row r="2122" spans="1:17" x14ac:dyDescent="0.25">
      <c r="A2122">
        <v>2121</v>
      </c>
      <c r="F2122">
        <v>152.13076699999999</v>
      </c>
      <c r="G2122" s="5">
        <v>3</v>
      </c>
      <c r="H2122">
        <v>152.119338</v>
      </c>
      <c r="I2122" s="4">
        <v>4</v>
      </c>
      <c r="P2122">
        <v>2</v>
      </c>
      <c r="Q2122" t="str">
        <f t="shared" si="34"/>
        <v>34</v>
      </c>
    </row>
    <row r="2123" spans="1:17" x14ac:dyDescent="0.25">
      <c r="A2123">
        <v>2122</v>
      </c>
      <c r="F2123">
        <v>152.13076699999999</v>
      </c>
      <c r="G2123" s="5">
        <v>3</v>
      </c>
      <c r="H2123">
        <v>152.119338</v>
      </c>
      <c r="I2123" s="4">
        <v>4</v>
      </c>
      <c r="P2123">
        <v>2</v>
      </c>
      <c r="Q2123" t="str">
        <f t="shared" si="34"/>
        <v>34</v>
      </c>
    </row>
    <row r="2124" spans="1:17" x14ac:dyDescent="0.25">
      <c r="A2124">
        <v>2123</v>
      </c>
      <c r="F2124">
        <v>152.13076699999999</v>
      </c>
      <c r="G2124" s="5">
        <v>3</v>
      </c>
      <c r="H2124">
        <v>152.119338</v>
      </c>
      <c r="I2124" s="4">
        <v>4</v>
      </c>
      <c r="P2124">
        <v>2</v>
      </c>
      <c r="Q2124" t="str">
        <f t="shared" si="34"/>
        <v>34</v>
      </c>
    </row>
    <row r="2125" spans="1:17" x14ac:dyDescent="0.25">
      <c r="A2125">
        <v>2124</v>
      </c>
      <c r="F2125">
        <v>152.11153200000001</v>
      </c>
      <c r="G2125" s="5">
        <v>3</v>
      </c>
      <c r="H2125">
        <v>152.119338</v>
      </c>
      <c r="I2125" s="4">
        <v>4</v>
      </c>
      <c r="P2125">
        <v>2</v>
      </c>
      <c r="Q2125" t="str">
        <f t="shared" si="34"/>
        <v>34</v>
      </c>
    </row>
    <row r="2126" spans="1:17" x14ac:dyDescent="0.25">
      <c r="A2126">
        <v>2125</v>
      </c>
      <c r="P2126">
        <v>0</v>
      </c>
      <c r="Q2126" t="str">
        <f t="shared" si="34"/>
        <v/>
      </c>
    </row>
    <row r="2127" spans="1:17" x14ac:dyDescent="0.25">
      <c r="A2127">
        <v>2126</v>
      </c>
      <c r="P2127">
        <v>0</v>
      </c>
      <c r="Q2127" t="str">
        <f t="shared" si="34"/>
        <v/>
      </c>
    </row>
    <row r="2128" spans="1:17" x14ac:dyDescent="0.25">
      <c r="A2128">
        <v>2127</v>
      </c>
      <c r="P2128">
        <v>0</v>
      </c>
      <c r="Q2128" t="str">
        <f t="shared" si="34"/>
        <v/>
      </c>
    </row>
    <row r="2129" spans="1:17" x14ac:dyDescent="0.25">
      <c r="A2129">
        <v>2128</v>
      </c>
      <c r="P2129">
        <v>0</v>
      </c>
      <c r="Q2129" t="str">
        <f t="shared" si="34"/>
        <v/>
      </c>
    </row>
    <row r="2130" spans="1:17" x14ac:dyDescent="0.25">
      <c r="A2130">
        <v>2129</v>
      </c>
      <c r="P2130">
        <v>0</v>
      </c>
      <c r="Q2130" t="str">
        <f t="shared" si="34"/>
        <v/>
      </c>
    </row>
    <row r="2131" spans="1:17" x14ac:dyDescent="0.25">
      <c r="A2131">
        <v>2130</v>
      </c>
      <c r="P2131">
        <v>0</v>
      </c>
      <c r="Q2131" t="str">
        <f t="shared" si="34"/>
        <v/>
      </c>
    </row>
    <row r="2132" spans="1:17" x14ac:dyDescent="0.25">
      <c r="A2132">
        <v>2131</v>
      </c>
      <c r="P2132">
        <v>0</v>
      </c>
      <c r="Q2132" t="str">
        <f t="shared" si="34"/>
        <v/>
      </c>
    </row>
    <row r="2133" spans="1:17" x14ac:dyDescent="0.25">
      <c r="A2133">
        <v>2132</v>
      </c>
      <c r="P2133">
        <v>0</v>
      </c>
      <c r="Q2133" t="str">
        <f t="shared" si="34"/>
        <v/>
      </c>
    </row>
    <row r="2134" spans="1:17" x14ac:dyDescent="0.25">
      <c r="A2134">
        <v>2133</v>
      </c>
      <c r="P2134">
        <v>0</v>
      </c>
      <c r="Q2134" t="str">
        <f t="shared" si="34"/>
        <v/>
      </c>
    </row>
    <row r="2135" spans="1:17" x14ac:dyDescent="0.25">
      <c r="A2135">
        <v>2134</v>
      </c>
      <c r="D2135">
        <v>183.20372700000001</v>
      </c>
      <c r="E2135" s="2">
        <v>2</v>
      </c>
      <c r="P2135">
        <v>1</v>
      </c>
      <c r="Q2135" t="str">
        <f t="shared" si="34"/>
        <v>2</v>
      </c>
    </row>
    <row r="2136" spans="1:17" x14ac:dyDescent="0.25">
      <c r="A2136">
        <v>2135</v>
      </c>
      <c r="D2136">
        <v>183.20372700000001</v>
      </c>
      <c r="E2136" s="2">
        <v>2</v>
      </c>
      <c r="P2136">
        <v>1</v>
      </c>
      <c r="Q2136" t="str">
        <f t="shared" si="34"/>
        <v>2</v>
      </c>
    </row>
    <row r="2137" spans="1:17" x14ac:dyDescent="0.25">
      <c r="A2137">
        <v>2136</v>
      </c>
      <c r="B2137">
        <v>186.239642</v>
      </c>
      <c r="C2137" s="3">
        <v>1</v>
      </c>
      <c r="D2137">
        <v>183.20372700000001</v>
      </c>
      <c r="E2137" s="2">
        <v>2</v>
      </c>
      <c r="P2137">
        <v>2</v>
      </c>
      <c r="Q2137" t="str">
        <f t="shared" si="34"/>
        <v>12</v>
      </c>
    </row>
    <row r="2138" spans="1:17" x14ac:dyDescent="0.25">
      <c r="A2138">
        <v>2137</v>
      </c>
      <c r="B2138">
        <v>186.23030800000001</v>
      </c>
      <c r="C2138" s="3">
        <v>1</v>
      </c>
      <c r="D2138">
        <v>183.20372700000001</v>
      </c>
      <c r="E2138" s="2">
        <v>2</v>
      </c>
      <c r="P2138">
        <v>2</v>
      </c>
      <c r="Q2138" t="str">
        <f t="shared" si="34"/>
        <v>12</v>
      </c>
    </row>
    <row r="2139" spans="1:17" x14ac:dyDescent="0.25">
      <c r="A2139">
        <v>2138</v>
      </c>
      <c r="B2139">
        <v>186.20739700000001</v>
      </c>
      <c r="C2139" s="3">
        <v>1</v>
      </c>
      <c r="D2139">
        <v>183.20372700000001</v>
      </c>
      <c r="E2139" s="2">
        <v>2</v>
      </c>
      <c r="P2139">
        <v>2</v>
      </c>
      <c r="Q2139" t="str">
        <f t="shared" si="34"/>
        <v>12</v>
      </c>
    </row>
    <row r="2140" spans="1:17" x14ac:dyDescent="0.25">
      <c r="A2140">
        <v>2139</v>
      </c>
      <c r="B2140">
        <v>186.17775699999999</v>
      </c>
      <c r="C2140" s="3">
        <v>1</v>
      </c>
      <c r="D2140">
        <v>183.20372700000001</v>
      </c>
      <c r="E2140" s="2">
        <v>2</v>
      </c>
      <c r="P2140">
        <v>2</v>
      </c>
      <c r="Q2140" t="str">
        <f t="shared" si="34"/>
        <v>12</v>
      </c>
    </row>
    <row r="2141" spans="1:17" x14ac:dyDescent="0.25">
      <c r="A2141">
        <v>2140</v>
      </c>
      <c r="B2141">
        <v>186.239642</v>
      </c>
      <c r="C2141" s="3">
        <v>1</v>
      </c>
      <c r="P2141">
        <v>1</v>
      </c>
      <c r="Q2141" t="str">
        <f t="shared" si="34"/>
        <v>1</v>
      </c>
    </row>
    <row r="2142" spans="1:17" x14ac:dyDescent="0.25">
      <c r="A2142">
        <v>2141</v>
      </c>
      <c r="B2142">
        <v>186.239642</v>
      </c>
      <c r="C2142" s="3">
        <v>1</v>
      </c>
      <c r="F2142">
        <v>186.38790800000001</v>
      </c>
      <c r="G2142" s="5">
        <v>3</v>
      </c>
      <c r="H2142">
        <v>186.55959200000001</v>
      </c>
      <c r="I2142" s="4">
        <v>4</v>
      </c>
      <c r="P2142">
        <v>3</v>
      </c>
      <c r="Q2142" t="str">
        <f t="shared" si="34"/>
        <v>134</v>
      </c>
    </row>
    <row r="2143" spans="1:17" x14ac:dyDescent="0.25">
      <c r="A2143">
        <v>2142</v>
      </c>
      <c r="F2143">
        <v>186.38790800000001</v>
      </c>
      <c r="G2143" s="5">
        <v>3</v>
      </c>
      <c r="H2143">
        <v>186.547042</v>
      </c>
      <c r="I2143" s="4">
        <v>4</v>
      </c>
      <c r="P2143">
        <v>2</v>
      </c>
      <c r="Q2143" t="str">
        <f t="shared" si="34"/>
        <v>34</v>
      </c>
    </row>
    <row r="2144" spans="1:17" x14ac:dyDescent="0.25">
      <c r="A2144">
        <v>2143</v>
      </c>
      <c r="F2144">
        <v>186.43964299999999</v>
      </c>
      <c r="G2144" s="5">
        <v>3</v>
      </c>
      <c r="H2144">
        <v>186.542857</v>
      </c>
      <c r="I2144" s="4">
        <v>4</v>
      </c>
      <c r="P2144">
        <v>2</v>
      </c>
      <c r="Q2144" t="str">
        <f t="shared" si="34"/>
        <v>34</v>
      </c>
    </row>
    <row r="2145" spans="1:17" x14ac:dyDescent="0.25">
      <c r="A2145">
        <v>2144</v>
      </c>
      <c r="F2145">
        <v>186.44683800000001</v>
      </c>
      <c r="G2145" s="5">
        <v>3</v>
      </c>
      <c r="H2145">
        <v>186.55694099999999</v>
      </c>
      <c r="I2145" s="4">
        <v>4</v>
      </c>
      <c r="P2145">
        <v>2</v>
      </c>
      <c r="Q2145" t="str">
        <f t="shared" si="34"/>
        <v>34</v>
      </c>
    </row>
    <row r="2146" spans="1:17" x14ac:dyDescent="0.25">
      <c r="A2146">
        <v>2145</v>
      </c>
      <c r="F2146">
        <v>186.46831800000001</v>
      </c>
      <c r="G2146" s="5">
        <v>3</v>
      </c>
      <c r="H2146">
        <v>186.548675</v>
      </c>
      <c r="I2146" s="4">
        <v>4</v>
      </c>
      <c r="P2146">
        <v>2</v>
      </c>
      <c r="Q2146" t="str">
        <f t="shared" si="34"/>
        <v>34</v>
      </c>
    </row>
    <row r="2147" spans="1:17" x14ac:dyDescent="0.25">
      <c r="A2147">
        <v>2146</v>
      </c>
      <c r="F2147">
        <v>186.46908500000001</v>
      </c>
      <c r="G2147" s="5">
        <v>3</v>
      </c>
      <c r="H2147">
        <v>186.55571700000002</v>
      </c>
      <c r="I2147" s="4">
        <v>4</v>
      </c>
      <c r="P2147">
        <v>2</v>
      </c>
      <c r="Q2147" t="str">
        <f t="shared" si="34"/>
        <v>34</v>
      </c>
    </row>
    <row r="2148" spans="1:17" x14ac:dyDescent="0.25">
      <c r="A2148">
        <v>2147</v>
      </c>
      <c r="F2148">
        <v>186.38790800000001</v>
      </c>
      <c r="G2148" s="5">
        <v>3</v>
      </c>
      <c r="H2148">
        <v>186.55959200000001</v>
      </c>
      <c r="I2148" s="4">
        <v>4</v>
      </c>
      <c r="P2148">
        <v>2</v>
      </c>
      <c r="Q2148" t="str">
        <f t="shared" si="34"/>
        <v>34</v>
      </c>
    </row>
    <row r="2149" spans="1:17" x14ac:dyDescent="0.25">
      <c r="A2149">
        <v>2148</v>
      </c>
      <c r="P2149">
        <v>0</v>
      </c>
      <c r="Q2149" t="str">
        <f t="shared" si="34"/>
        <v/>
      </c>
    </row>
    <row r="2150" spans="1:17" x14ac:dyDescent="0.25">
      <c r="A2150">
        <v>2149</v>
      </c>
      <c r="P2150">
        <v>0</v>
      </c>
      <c r="Q2150" t="str">
        <f t="shared" si="34"/>
        <v/>
      </c>
    </row>
    <row r="2151" spans="1:17" x14ac:dyDescent="0.25">
      <c r="A2151">
        <v>2150</v>
      </c>
      <c r="P2151">
        <v>0</v>
      </c>
      <c r="Q2151" t="str">
        <f t="shared" si="34"/>
        <v/>
      </c>
    </row>
    <row r="2152" spans="1:17" x14ac:dyDescent="0.25">
      <c r="A2152">
        <v>2151</v>
      </c>
      <c r="P2152">
        <v>0</v>
      </c>
      <c r="Q2152" t="str">
        <f t="shared" si="34"/>
        <v/>
      </c>
    </row>
    <row r="2153" spans="1:17" x14ac:dyDescent="0.25">
      <c r="A2153">
        <v>2152</v>
      </c>
      <c r="P2153">
        <v>0</v>
      </c>
      <c r="Q2153" t="str">
        <f t="shared" si="34"/>
        <v/>
      </c>
    </row>
    <row r="2154" spans="1:17" x14ac:dyDescent="0.25">
      <c r="A2154">
        <v>2153</v>
      </c>
      <c r="P2154">
        <v>0</v>
      </c>
      <c r="Q2154" t="str">
        <f t="shared" si="34"/>
        <v/>
      </c>
    </row>
    <row r="2155" spans="1:17" x14ac:dyDescent="0.25">
      <c r="A2155">
        <v>2154</v>
      </c>
      <c r="D2155">
        <v>214.20220799999998</v>
      </c>
      <c r="E2155" s="2">
        <v>2</v>
      </c>
      <c r="P2155">
        <v>1</v>
      </c>
      <c r="Q2155" t="str">
        <f t="shared" si="34"/>
        <v>2</v>
      </c>
    </row>
    <row r="2156" spans="1:17" x14ac:dyDescent="0.25">
      <c r="A2156">
        <v>2155</v>
      </c>
      <c r="D2156">
        <v>214.171087</v>
      </c>
      <c r="E2156" s="2">
        <v>2</v>
      </c>
      <c r="P2156">
        <v>1</v>
      </c>
      <c r="Q2156" t="str">
        <f t="shared" si="34"/>
        <v>2</v>
      </c>
    </row>
    <row r="2157" spans="1:17" x14ac:dyDescent="0.25">
      <c r="A2157">
        <v>2156</v>
      </c>
      <c r="D2157">
        <v>214.17618899999999</v>
      </c>
      <c r="E2157" s="2">
        <v>2</v>
      </c>
      <c r="P2157">
        <v>1</v>
      </c>
      <c r="Q2157" t="str">
        <f t="shared" si="34"/>
        <v>2</v>
      </c>
    </row>
    <row r="2158" spans="1:17" x14ac:dyDescent="0.25">
      <c r="A2158">
        <v>2157</v>
      </c>
      <c r="B2158">
        <v>218.08312799999999</v>
      </c>
      <c r="C2158" s="3">
        <v>1</v>
      </c>
      <c r="D2158">
        <v>214.163996</v>
      </c>
      <c r="E2158" s="2">
        <v>2</v>
      </c>
      <c r="P2158">
        <v>2</v>
      </c>
      <c r="Q2158" t="str">
        <f t="shared" si="34"/>
        <v>12</v>
      </c>
    </row>
    <row r="2159" spans="1:17" x14ac:dyDescent="0.25">
      <c r="A2159">
        <v>2158</v>
      </c>
      <c r="B2159">
        <v>218.0692</v>
      </c>
      <c r="C2159" s="3">
        <v>1</v>
      </c>
      <c r="D2159">
        <v>214.15088399999999</v>
      </c>
      <c r="E2159" s="2">
        <v>2</v>
      </c>
      <c r="P2159">
        <v>2</v>
      </c>
      <c r="Q2159" t="str">
        <f t="shared" si="34"/>
        <v>12</v>
      </c>
    </row>
    <row r="2160" spans="1:17" x14ac:dyDescent="0.25">
      <c r="A2160">
        <v>2159</v>
      </c>
      <c r="B2160">
        <v>218.07440500000001</v>
      </c>
      <c r="C2160" s="3">
        <v>1</v>
      </c>
      <c r="D2160">
        <v>214.20220799999998</v>
      </c>
      <c r="E2160" s="2">
        <v>2</v>
      </c>
      <c r="P2160">
        <v>2</v>
      </c>
      <c r="Q2160" t="str">
        <f t="shared" si="34"/>
        <v>12</v>
      </c>
    </row>
    <row r="2161" spans="1:17" x14ac:dyDescent="0.25">
      <c r="A2161">
        <v>2160</v>
      </c>
      <c r="B2161">
        <v>218.09817899999999</v>
      </c>
      <c r="C2161" s="3">
        <v>1</v>
      </c>
      <c r="P2161">
        <v>1</v>
      </c>
      <c r="Q2161" t="str">
        <f t="shared" si="34"/>
        <v>1</v>
      </c>
    </row>
    <row r="2162" spans="1:17" x14ac:dyDescent="0.25">
      <c r="A2162">
        <v>2161</v>
      </c>
      <c r="B2162">
        <v>218.111954</v>
      </c>
      <c r="C2162" s="3">
        <v>1</v>
      </c>
      <c r="P2162">
        <v>1</v>
      </c>
      <c r="Q2162" t="str">
        <f t="shared" si="34"/>
        <v>1</v>
      </c>
    </row>
    <row r="2163" spans="1:17" x14ac:dyDescent="0.25">
      <c r="A2163">
        <v>2162</v>
      </c>
      <c r="B2163">
        <v>218.08312799999999</v>
      </c>
      <c r="C2163" s="3">
        <v>1</v>
      </c>
      <c r="P2163">
        <v>1</v>
      </c>
      <c r="Q2163" t="str">
        <f t="shared" si="34"/>
        <v>1</v>
      </c>
    </row>
    <row r="2164" spans="1:17" x14ac:dyDescent="0.25">
      <c r="A2164">
        <v>2163</v>
      </c>
      <c r="P2164">
        <v>0</v>
      </c>
      <c r="Q2164" t="str">
        <f t="shared" si="34"/>
        <v/>
      </c>
    </row>
    <row r="2165" spans="1:17" x14ac:dyDescent="0.25">
      <c r="A2165">
        <v>2164</v>
      </c>
      <c r="H2165">
        <v>220.38525300000001</v>
      </c>
      <c r="I2165" s="4">
        <v>4</v>
      </c>
      <c r="P2165">
        <v>1</v>
      </c>
      <c r="Q2165" t="str">
        <f t="shared" si="34"/>
        <v>4</v>
      </c>
    </row>
    <row r="2166" spans="1:17" x14ac:dyDescent="0.25">
      <c r="A2166">
        <v>2165</v>
      </c>
      <c r="H2166">
        <v>220.40688499999999</v>
      </c>
      <c r="I2166" s="4">
        <v>4</v>
      </c>
      <c r="P2166">
        <v>1</v>
      </c>
      <c r="Q2166" t="str">
        <f t="shared" si="34"/>
        <v>4</v>
      </c>
    </row>
    <row r="2167" spans="1:17" x14ac:dyDescent="0.25">
      <c r="A2167">
        <v>2166</v>
      </c>
      <c r="F2167">
        <v>220.91553199999998</v>
      </c>
      <c r="G2167" s="5">
        <v>3</v>
      </c>
      <c r="H2167">
        <v>220.41178199999999</v>
      </c>
      <c r="I2167" s="4">
        <v>4</v>
      </c>
      <c r="P2167">
        <v>2</v>
      </c>
      <c r="Q2167" t="str">
        <f t="shared" si="34"/>
        <v>34</v>
      </c>
    </row>
    <row r="2168" spans="1:17" x14ac:dyDescent="0.25">
      <c r="A2168">
        <v>2167</v>
      </c>
      <c r="F2168">
        <v>220.96058099999999</v>
      </c>
      <c r="G2168" s="5">
        <v>3</v>
      </c>
      <c r="H2168">
        <v>220.43668</v>
      </c>
      <c r="I2168" s="4">
        <v>4</v>
      </c>
      <c r="P2168">
        <v>2</v>
      </c>
      <c r="Q2168" t="str">
        <f t="shared" si="34"/>
        <v>34</v>
      </c>
    </row>
    <row r="2169" spans="1:17" x14ac:dyDescent="0.25">
      <c r="A2169">
        <v>2168</v>
      </c>
      <c r="F2169">
        <v>220.95001999999999</v>
      </c>
      <c r="G2169" s="5">
        <v>3</v>
      </c>
      <c r="H2169">
        <v>220.40729300000001</v>
      </c>
      <c r="I2169" s="4">
        <v>4</v>
      </c>
      <c r="P2169">
        <v>2</v>
      </c>
      <c r="Q2169" t="str">
        <f t="shared" si="34"/>
        <v>34</v>
      </c>
    </row>
    <row r="2170" spans="1:17" x14ac:dyDescent="0.25">
      <c r="A2170">
        <v>2169</v>
      </c>
      <c r="F2170">
        <v>220.88471699999999</v>
      </c>
      <c r="G2170" s="5">
        <v>3</v>
      </c>
      <c r="H2170">
        <v>220.424486</v>
      </c>
      <c r="I2170" s="4">
        <v>4</v>
      </c>
      <c r="P2170">
        <v>2</v>
      </c>
      <c r="Q2170" t="str">
        <f t="shared" si="34"/>
        <v>34</v>
      </c>
    </row>
    <row r="2171" spans="1:17" x14ac:dyDescent="0.25">
      <c r="A2171">
        <v>2170</v>
      </c>
      <c r="F2171">
        <v>220.866299</v>
      </c>
      <c r="G2171" s="5">
        <v>3</v>
      </c>
      <c r="H2171">
        <v>220.43836200000001</v>
      </c>
      <c r="I2171" s="4">
        <v>4</v>
      </c>
      <c r="P2171">
        <v>2</v>
      </c>
      <c r="Q2171" t="str">
        <f t="shared" si="34"/>
        <v>34</v>
      </c>
    </row>
    <row r="2172" spans="1:17" x14ac:dyDescent="0.25">
      <c r="A2172">
        <v>2171</v>
      </c>
      <c r="F2172">
        <v>220.92456100000001</v>
      </c>
      <c r="G2172" s="5">
        <v>3</v>
      </c>
      <c r="H2172">
        <v>220.40688499999999</v>
      </c>
      <c r="I2172" s="4">
        <v>4</v>
      </c>
      <c r="P2172">
        <v>2</v>
      </c>
      <c r="Q2172" t="str">
        <f t="shared" si="34"/>
        <v>34</v>
      </c>
    </row>
    <row r="2173" spans="1:17" x14ac:dyDescent="0.25">
      <c r="A2173">
        <v>2172</v>
      </c>
      <c r="P2173">
        <v>0</v>
      </c>
      <c r="Q2173" t="str">
        <f t="shared" si="34"/>
        <v/>
      </c>
    </row>
    <row r="2174" spans="1:17" x14ac:dyDescent="0.25">
      <c r="A2174">
        <v>2173</v>
      </c>
      <c r="P2174">
        <v>0</v>
      </c>
      <c r="Q2174" t="str">
        <f t="shared" si="34"/>
        <v/>
      </c>
    </row>
    <row r="2175" spans="1:17" x14ac:dyDescent="0.25">
      <c r="A2175">
        <v>2174</v>
      </c>
      <c r="D2175">
        <v>241.319928</v>
      </c>
      <c r="E2175" s="2">
        <v>2</v>
      </c>
      <c r="P2175">
        <v>1</v>
      </c>
      <c r="Q2175" t="str">
        <f t="shared" si="34"/>
        <v>2</v>
      </c>
    </row>
    <row r="2176" spans="1:17" x14ac:dyDescent="0.25">
      <c r="A2176">
        <v>2175</v>
      </c>
      <c r="D2176">
        <v>241.331254</v>
      </c>
      <c r="E2176" s="2">
        <v>2</v>
      </c>
      <c r="P2176">
        <v>1</v>
      </c>
      <c r="Q2176" t="str">
        <f t="shared" si="34"/>
        <v>2</v>
      </c>
    </row>
    <row r="2177" spans="1:17" x14ac:dyDescent="0.25">
      <c r="A2177">
        <v>2176</v>
      </c>
      <c r="B2177">
        <v>243.971879</v>
      </c>
      <c r="C2177" s="3">
        <v>1</v>
      </c>
      <c r="D2177">
        <v>241.33599900000002</v>
      </c>
      <c r="E2177" s="2">
        <v>2</v>
      </c>
      <c r="P2177">
        <v>2</v>
      </c>
      <c r="Q2177" t="str">
        <f t="shared" si="34"/>
        <v>12</v>
      </c>
    </row>
    <row r="2178" spans="1:17" x14ac:dyDescent="0.25">
      <c r="A2178">
        <v>2177</v>
      </c>
      <c r="B2178">
        <v>244.02448000000001</v>
      </c>
      <c r="C2178" s="3">
        <v>1</v>
      </c>
      <c r="D2178">
        <v>241.36803700000002</v>
      </c>
      <c r="E2178" s="2">
        <v>2</v>
      </c>
      <c r="P2178">
        <v>2</v>
      </c>
      <c r="Q2178" t="str">
        <f t="shared" ref="Q2178:Q2241" si="35">CONCATENATE(C2178,E2178,G2178,I2178)</f>
        <v>12</v>
      </c>
    </row>
    <row r="2179" spans="1:17" x14ac:dyDescent="0.25">
      <c r="A2179">
        <v>2178</v>
      </c>
      <c r="B2179">
        <v>244.01356200000001</v>
      </c>
      <c r="C2179" s="3">
        <v>1</v>
      </c>
      <c r="D2179">
        <v>241.36007799999999</v>
      </c>
      <c r="E2179" s="2">
        <v>2</v>
      </c>
      <c r="P2179">
        <v>2</v>
      </c>
      <c r="Q2179" t="str">
        <f t="shared" si="35"/>
        <v>12</v>
      </c>
    </row>
    <row r="2180" spans="1:17" x14ac:dyDescent="0.25">
      <c r="A2180">
        <v>2179</v>
      </c>
      <c r="B2180">
        <v>244.026929</v>
      </c>
      <c r="C2180" s="3">
        <v>1</v>
      </c>
      <c r="D2180">
        <v>241.38456600000001</v>
      </c>
      <c r="E2180" s="2">
        <v>2</v>
      </c>
      <c r="P2180">
        <v>2</v>
      </c>
      <c r="Q2180" t="str">
        <f t="shared" si="35"/>
        <v>12</v>
      </c>
    </row>
    <row r="2181" spans="1:17" x14ac:dyDescent="0.25">
      <c r="A2181">
        <v>2180</v>
      </c>
      <c r="B2181">
        <v>244.02708100000001</v>
      </c>
      <c r="C2181" s="3">
        <v>1</v>
      </c>
      <c r="D2181">
        <v>241.36997500000001</v>
      </c>
      <c r="E2181" s="2">
        <v>2</v>
      </c>
      <c r="P2181">
        <v>2</v>
      </c>
      <c r="Q2181" t="str">
        <f t="shared" si="35"/>
        <v>12</v>
      </c>
    </row>
    <row r="2182" spans="1:17" x14ac:dyDescent="0.25">
      <c r="A2182">
        <v>2181</v>
      </c>
      <c r="B2182">
        <v>243.991422</v>
      </c>
      <c r="C2182" s="3">
        <v>1</v>
      </c>
      <c r="D2182">
        <v>241.39543399999999</v>
      </c>
      <c r="E2182" s="2">
        <v>2</v>
      </c>
      <c r="P2182">
        <v>2</v>
      </c>
      <c r="Q2182" t="str">
        <f t="shared" si="35"/>
        <v>12</v>
      </c>
    </row>
    <row r="2183" spans="1:17" x14ac:dyDescent="0.25">
      <c r="A2183">
        <v>2182</v>
      </c>
      <c r="B2183">
        <v>244.00019900000001</v>
      </c>
      <c r="C2183" s="3">
        <v>1</v>
      </c>
      <c r="D2183">
        <v>241.319928</v>
      </c>
      <c r="E2183" s="2">
        <v>2</v>
      </c>
      <c r="P2183">
        <v>2</v>
      </c>
      <c r="Q2183" t="str">
        <f t="shared" si="35"/>
        <v>12</v>
      </c>
    </row>
    <row r="2184" spans="1:17" x14ac:dyDescent="0.25">
      <c r="A2184">
        <v>2183</v>
      </c>
      <c r="B2184">
        <v>243.96978799999999</v>
      </c>
      <c r="C2184" s="3">
        <v>1</v>
      </c>
      <c r="D2184">
        <v>241.319928</v>
      </c>
      <c r="E2184" s="2">
        <v>2</v>
      </c>
      <c r="P2184">
        <v>2</v>
      </c>
      <c r="Q2184" t="str">
        <f t="shared" si="35"/>
        <v>12</v>
      </c>
    </row>
    <row r="2185" spans="1:17" x14ac:dyDescent="0.25">
      <c r="A2185">
        <v>2184</v>
      </c>
      <c r="B2185">
        <v>243.971879</v>
      </c>
      <c r="C2185" s="3">
        <v>1</v>
      </c>
      <c r="P2185">
        <v>1</v>
      </c>
      <c r="Q2185" t="str">
        <f t="shared" si="35"/>
        <v>1</v>
      </c>
    </row>
    <row r="2186" spans="1:17" x14ac:dyDescent="0.25">
      <c r="A2186">
        <v>2185</v>
      </c>
      <c r="H2186">
        <v>243.993359</v>
      </c>
      <c r="I2186" s="4">
        <v>4</v>
      </c>
      <c r="P2186">
        <v>1</v>
      </c>
      <c r="Q2186" t="str">
        <f t="shared" si="35"/>
        <v>4</v>
      </c>
    </row>
    <row r="2187" spans="1:17" x14ac:dyDescent="0.25">
      <c r="A2187">
        <v>2186</v>
      </c>
      <c r="H2187">
        <v>244.022031</v>
      </c>
      <c r="I2187" s="4">
        <v>4</v>
      </c>
      <c r="P2187">
        <v>1</v>
      </c>
      <c r="Q2187" t="str">
        <f t="shared" si="35"/>
        <v>4</v>
      </c>
    </row>
    <row r="2188" spans="1:17" x14ac:dyDescent="0.25">
      <c r="A2188">
        <v>2187</v>
      </c>
      <c r="F2188">
        <v>246.00059999999999</v>
      </c>
      <c r="G2188" s="5">
        <v>3</v>
      </c>
      <c r="H2188">
        <v>244.01672400000001</v>
      </c>
      <c r="I2188" s="4">
        <v>4</v>
      </c>
      <c r="P2188">
        <v>2</v>
      </c>
      <c r="Q2188" t="str">
        <f t="shared" si="35"/>
        <v>34</v>
      </c>
    </row>
    <row r="2189" spans="1:17" x14ac:dyDescent="0.25">
      <c r="A2189">
        <v>2188</v>
      </c>
      <c r="F2189">
        <v>246.003255</v>
      </c>
      <c r="G2189" s="5">
        <v>3</v>
      </c>
      <c r="H2189">
        <v>244.009736</v>
      </c>
      <c r="I2189" s="4">
        <v>4</v>
      </c>
      <c r="P2189">
        <v>2</v>
      </c>
      <c r="Q2189" t="str">
        <f t="shared" si="35"/>
        <v>34</v>
      </c>
    </row>
    <row r="2190" spans="1:17" x14ac:dyDescent="0.25">
      <c r="A2190">
        <v>2189</v>
      </c>
      <c r="F2190">
        <v>246.031262</v>
      </c>
      <c r="G2190" s="5">
        <v>3</v>
      </c>
      <c r="H2190">
        <v>244.04101299999999</v>
      </c>
      <c r="I2190" s="4">
        <v>4</v>
      </c>
      <c r="P2190">
        <v>2</v>
      </c>
      <c r="Q2190" t="str">
        <f t="shared" si="35"/>
        <v>34</v>
      </c>
    </row>
    <row r="2191" spans="1:17" x14ac:dyDescent="0.25">
      <c r="A2191">
        <v>2190</v>
      </c>
      <c r="F2191">
        <v>246.06263799999999</v>
      </c>
      <c r="G2191" s="5">
        <v>3</v>
      </c>
      <c r="H2191">
        <v>244.010144</v>
      </c>
      <c r="I2191" s="4">
        <v>4</v>
      </c>
      <c r="P2191">
        <v>2</v>
      </c>
      <c r="Q2191" t="str">
        <f t="shared" si="35"/>
        <v>34</v>
      </c>
    </row>
    <row r="2192" spans="1:17" x14ac:dyDescent="0.25">
      <c r="A2192">
        <v>2191</v>
      </c>
      <c r="F2192">
        <v>246.07712599999999</v>
      </c>
      <c r="G2192" s="5">
        <v>3</v>
      </c>
      <c r="H2192">
        <v>244.01871599999998</v>
      </c>
      <c r="I2192" s="4">
        <v>4</v>
      </c>
      <c r="P2192">
        <v>2</v>
      </c>
      <c r="Q2192" t="str">
        <f t="shared" si="35"/>
        <v>34</v>
      </c>
    </row>
    <row r="2193" spans="1:17" x14ac:dyDescent="0.25">
      <c r="A2193">
        <v>2192</v>
      </c>
      <c r="F2193">
        <v>246.05355900000001</v>
      </c>
      <c r="G2193" s="5">
        <v>3</v>
      </c>
      <c r="H2193">
        <v>244.096059</v>
      </c>
      <c r="I2193" s="4">
        <v>4</v>
      </c>
      <c r="P2193">
        <v>2</v>
      </c>
      <c r="Q2193" t="str">
        <f t="shared" si="35"/>
        <v>34</v>
      </c>
    </row>
    <row r="2194" spans="1:17" x14ac:dyDescent="0.25">
      <c r="A2194">
        <v>2193</v>
      </c>
      <c r="F2194">
        <v>246.04957999999999</v>
      </c>
      <c r="G2194" s="5">
        <v>3</v>
      </c>
      <c r="H2194">
        <v>243.993359</v>
      </c>
      <c r="I2194" s="4">
        <v>4</v>
      </c>
      <c r="P2194">
        <v>2</v>
      </c>
      <c r="Q2194" t="str">
        <f t="shared" si="35"/>
        <v>34</v>
      </c>
    </row>
    <row r="2195" spans="1:17" x14ac:dyDescent="0.25">
      <c r="A2195">
        <v>2194</v>
      </c>
      <c r="F2195">
        <v>246.087075</v>
      </c>
      <c r="G2195" s="5">
        <v>3</v>
      </c>
      <c r="H2195">
        <v>243.993359</v>
      </c>
      <c r="I2195" s="4">
        <v>4</v>
      </c>
      <c r="P2195">
        <v>2</v>
      </c>
      <c r="Q2195" t="str">
        <f t="shared" si="35"/>
        <v>34</v>
      </c>
    </row>
    <row r="2196" spans="1:17" x14ac:dyDescent="0.25">
      <c r="A2196">
        <v>2195</v>
      </c>
      <c r="F2196">
        <v>246.00059999999999</v>
      </c>
      <c r="G2196" s="5">
        <v>3</v>
      </c>
      <c r="H2196">
        <v>243.993359</v>
      </c>
      <c r="I2196" s="4">
        <v>4</v>
      </c>
      <c r="P2196">
        <v>2</v>
      </c>
      <c r="Q2196" t="str">
        <f t="shared" si="35"/>
        <v>34</v>
      </c>
    </row>
    <row r="2197" spans="1:17" x14ac:dyDescent="0.25">
      <c r="A2197">
        <v>2196</v>
      </c>
      <c r="F2197">
        <v>246.00059999999999</v>
      </c>
      <c r="G2197" s="5">
        <v>3</v>
      </c>
      <c r="P2197">
        <v>1</v>
      </c>
      <c r="Q2197" t="str">
        <f t="shared" si="35"/>
        <v>3</v>
      </c>
    </row>
    <row r="2198" spans="1:17" x14ac:dyDescent="0.25">
      <c r="A2198">
        <v>2197</v>
      </c>
      <c r="P2198">
        <v>0</v>
      </c>
      <c r="Q2198" t="str">
        <f t="shared" si="35"/>
        <v/>
      </c>
    </row>
    <row r="2199" spans="1:17" x14ac:dyDescent="0.25">
      <c r="A2199">
        <v>2198</v>
      </c>
      <c r="D2199">
        <v>263.31444599999998</v>
      </c>
      <c r="E2199" s="2">
        <v>2</v>
      </c>
      <c r="P2199">
        <v>1</v>
      </c>
      <c r="Q2199" t="str">
        <f t="shared" si="35"/>
        <v>2</v>
      </c>
    </row>
    <row r="2200" spans="1:17" x14ac:dyDescent="0.25">
      <c r="A2200">
        <v>2199</v>
      </c>
      <c r="D2200">
        <v>263.31444599999998</v>
      </c>
      <c r="E2200" s="2">
        <v>2</v>
      </c>
      <c r="P2200">
        <v>1</v>
      </c>
      <c r="Q2200" t="str">
        <f t="shared" si="35"/>
        <v>2</v>
      </c>
    </row>
    <row r="2201" spans="1:17" x14ac:dyDescent="0.25">
      <c r="A2201">
        <v>2200</v>
      </c>
      <c r="B2201">
        <v>265.59917200000001</v>
      </c>
      <c r="C2201" s="3">
        <v>1</v>
      </c>
      <c r="D2201">
        <v>263.31444599999998</v>
      </c>
      <c r="E2201" s="2">
        <v>2</v>
      </c>
      <c r="P2201">
        <v>2</v>
      </c>
      <c r="Q2201" t="str">
        <f t="shared" si="35"/>
        <v>12</v>
      </c>
    </row>
    <row r="2202" spans="1:17" x14ac:dyDescent="0.25">
      <c r="A2202">
        <v>2201</v>
      </c>
      <c r="B2202">
        <v>265.50356799999997</v>
      </c>
      <c r="C2202" s="3">
        <v>1</v>
      </c>
      <c r="D2202">
        <v>263.31444599999998</v>
      </c>
      <c r="E2202" s="2">
        <v>2</v>
      </c>
      <c r="P2202">
        <v>2</v>
      </c>
      <c r="Q2202" t="str">
        <f t="shared" si="35"/>
        <v>12</v>
      </c>
    </row>
    <row r="2203" spans="1:17" x14ac:dyDescent="0.25">
      <c r="A2203">
        <v>2202</v>
      </c>
      <c r="B2203">
        <v>265.54912300000001</v>
      </c>
      <c r="C2203" s="3">
        <v>1</v>
      </c>
      <c r="D2203">
        <v>263.31444599999998</v>
      </c>
      <c r="E2203" s="2">
        <v>2</v>
      </c>
      <c r="P2203">
        <v>2</v>
      </c>
      <c r="Q2203" t="str">
        <f t="shared" si="35"/>
        <v>12</v>
      </c>
    </row>
    <row r="2204" spans="1:17" x14ac:dyDescent="0.25">
      <c r="A2204">
        <v>2203</v>
      </c>
      <c r="B2204">
        <v>265.55110999999999</v>
      </c>
      <c r="C2204" s="3">
        <v>1</v>
      </c>
      <c r="D2204">
        <v>263.31444599999998</v>
      </c>
      <c r="E2204" s="2">
        <v>2</v>
      </c>
      <c r="P2204">
        <v>2</v>
      </c>
      <c r="Q2204" t="str">
        <f t="shared" si="35"/>
        <v>12</v>
      </c>
    </row>
    <row r="2205" spans="1:17" x14ac:dyDescent="0.25">
      <c r="A2205">
        <v>2204</v>
      </c>
      <c r="B2205">
        <v>265.55524500000001</v>
      </c>
      <c r="C2205" s="3">
        <v>1</v>
      </c>
      <c r="D2205">
        <v>263.31444599999998</v>
      </c>
      <c r="E2205" s="2">
        <v>2</v>
      </c>
      <c r="P2205">
        <v>2</v>
      </c>
      <c r="Q2205" t="str">
        <f t="shared" si="35"/>
        <v>12</v>
      </c>
    </row>
    <row r="2206" spans="1:17" x14ac:dyDescent="0.25">
      <c r="A2206">
        <v>2205</v>
      </c>
      <c r="B2206">
        <v>265.49749500000001</v>
      </c>
      <c r="C2206" s="3">
        <v>1</v>
      </c>
      <c r="D2206">
        <v>263.31444599999998</v>
      </c>
      <c r="E2206" s="2">
        <v>2</v>
      </c>
      <c r="P2206">
        <v>2</v>
      </c>
      <c r="Q2206" t="str">
        <f t="shared" si="35"/>
        <v>12</v>
      </c>
    </row>
    <row r="2207" spans="1:17" x14ac:dyDescent="0.25">
      <c r="A2207">
        <v>2206</v>
      </c>
      <c r="B2207">
        <v>265.49626999999998</v>
      </c>
      <c r="C2207" s="3">
        <v>1</v>
      </c>
      <c r="D2207">
        <v>263.31444599999998</v>
      </c>
      <c r="E2207" s="2">
        <v>2</v>
      </c>
      <c r="P2207">
        <v>2</v>
      </c>
      <c r="Q2207" t="str">
        <f t="shared" si="35"/>
        <v>12</v>
      </c>
    </row>
    <row r="2208" spans="1:17" x14ac:dyDescent="0.25">
      <c r="A2208">
        <v>2207</v>
      </c>
      <c r="B2208">
        <v>265.50280099999998</v>
      </c>
      <c r="C2208" s="3">
        <v>1</v>
      </c>
      <c r="D2208">
        <v>263.31444599999998</v>
      </c>
      <c r="E2208" s="2">
        <v>2</v>
      </c>
      <c r="P2208">
        <v>2</v>
      </c>
      <c r="Q2208" t="str">
        <f t="shared" si="35"/>
        <v>12</v>
      </c>
    </row>
    <row r="2209" spans="1:17" x14ac:dyDescent="0.25">
      <c r="A2209">
        <v>2208</v>
      </c>
      <c r="B2209">
        <v>265.45316000000003</v>
      </c>
      <c r="C2209" s="3">
        <v>1</v>
      </c>
      <c r="D2209">
        <v>263.31444599999998</v>
      </c>
      <c r="E2209" s="2">
        <v>2</v>
      </c>
      <c r="P2209">
        <v>2</v>
      </c>
      <c r="Q2209" t="str">
        <f t="shared" si="35"/>
        <v>12</v>
      </c>
    </row>
    <row r="2210" spans="1:17" x14ac:dyDescent="0.25">
      <c r="A2210">
        <v>2209</v>
      </c>
      <c r="B2210">
        <v>265.59917200000001</v>
      </c>
      <c r="C2210" s="3">
        <v>1</v>
      </c>
      <c r="P2210">
        <v>1</v>
      </c>
      <c r="Q2210" t="str">
        <f t="shared" si="35"/>
        <v>1</v>
      </c>
    </row>
    <row r="2211" spans="1:17" x14ac:dyDescent="0.25">
      <c r="A2211">
        <v>2210</v>
      </c>
      <c r="J2211">
        <v>235.91219999999998</v>
      </c>
      <c r="K2211" t="s">
        <v>22</v>
      </c>
      <c r="Q2211" t="str">
        <f t="shared" si="35"/>
        <v/>
      </c>
    </row>
    <row r="2212" spans="1:17" x14ac:dyDescent="0.25">
      <c r="A2212">
        <v>2211</v>
      </c>
      <c r="Q2212" t="str">
        <f t="shared" si="35"/>
        <v/>
      </c>
    </row>
    <row r="2213" spans="1:17" x14ac:dyDescent="0.25">
      <c r="A2213">
        <v>2212</v>
      </c>
      <c r="J2213">
        <v>236.181062</v>
      </c>
      <c r="K2213" t="s">
        <v>22</v>
      </c>
      <c r="Q2213" t="str">
        <f t="shared" si="35"/>
        <v/>
      </c>
    </row>
    <row r="2214" spans="1:17" x14ac:dyDescent="0.25">
      <c r="A2214">
        <v>2213</v>
      </c>
      <c r="D2214">
        <v>198.81495200000001</v>
      </c>
      <c r="E2214" s="2">
        <v>2</v>
      </c>
      <c r="P2214">
        <v>1</v>
      </c>
      <c r="Q2214" t="str">
        <f t="shared" si="35"/>
        <v>2</v>
      </c>
    </row>
    <row r="2215" spans="1:17" x14ac:dyDescent="0.25">
      <c r="A2215">
        <v>2214</v>
      </c>
      <c r="D2215">
        <v>198.81495200000001</v>
      </c>
      <c r="E2215" s="2">
        <v>2</v>
      </c>
      <c r="P2215">
        <v>1</v>
      </c>
      <c r="Q2215" t="str">
        <f t="shared" si="35"/>
        <v>2</v>
      </c>
    </row>
    <row r="2216" spans="1:17" x14ac:dyDescent="0.25">
      <c r="A2216">
        <v>2215</v>
      </c>
      <c r="D2216">
        <v>198.81071399999999</v>
      </c>
      <c r="E2216" s="2">
        <v>2</v>
      </c>
      <c r="P2216">
        <v>1</v>
      </c>
      <c r="Q2216" t="str">
        <f t="shared" si="35"/>
        <v>2</v>
      </c>
    </row>
    <row r="2217" spans="1:17" x14ac:dyDescent="0.25">
      <c r="A2217">
        <v>2216</v>
      </c>
      <c r="B2217">
        <v>195.06959499999999</v>
      </c>
      <c r="C2217" s="3">
        <v>1</v>
      </c>
      <c r="D2217">
        <v>198.81837000000002</v>
      </c>
      <c r="E2217" s="2">
        <v>2</v>
      </c>
      <c r="P2217">
        <v>2</v>
      </c>
      <c r="Q2217" t="str">
        <f t="shared" si="35"/>
        <v>12</v>
      </c>
    </row>
    <row r="2218" spans="1:17" x14ac:dyDescent="0.25">
      <c r="A2218">
        <v>2217</v>
      </c>
      <c r="B2218">
        <v>195.06500199999999</v>
      </c>
      <c r="C2218" s="3">
        <v>1</v>
      </c>
      <c r="D2218">
        <v>198.83515499999999</v>
      </c>
      <c r="E2218" s="2">
        <v>2</v>
      </c>
      <c r="P2218">
        <v>2</v>
      </c>
      <c r="Q2218" t="str">
        <f t="shared" si="35"/>
        <v>12</v>
      </c>
    </row>
    <row r="2219" spans="1:17" x14ac:dyDescent="0.25">
      <c r="A2219">
        <v>2218</v>
      </c>
      <c r="B2219">
        <v>195.06540999999999</v>
      </c>
      <c r="C2219" s="3">
        <v>1</v>
      </c>
      <c r="D2219">
        <v>198.81209100000001</v>
      </c>
      <c r="E2219" s="2">
        <v>2</v>
      </c>
      <c r="P2219">
        <v>2</v>
      </c>
      <c r="Q2219" t="str">
        <f t="shared" si="35"/>
        <v>12</v>
      </c>
    </row>
    <row r="2220" spans="1:17" x14ac:dyDescent="0.25">
      <c r="A2220">
        <v>2219</v>
      </c>
      <c r="B2220">
        <v>195.05755199999999</v>
      </c>
      <c r="C2220" s="3">
        <v>1</v>
      </c>
      <c r="D2220">
        <v>198.81495200000001</v>
      </c>
      <c r="E2220" s="2">
        <v>2</v>
      </c>
      <c r="P2220">
        <v>2</v>
      </c>
      <c r="Q2220" t="str">
        <f t="shared" si="35"/>
        <v>12</v>
      </c>
    </row>
    <row r="2221" spans="1:17" x14ac:dyDescent="0.25">
      <c r="A2221">
        <v>2220</v>
      </c>
      <c r="B2221">
        <v>195.04770600000001</v>
      </c>
      <c r="C2221" s="3">
        <v>1</v>
      </c>
      <c r="P2221">
        <v>1</v>
      </c>
      <c r="Q2221" t="str">
        <f t="shared" si="35"/>
        <v>1</v>
      </c>
    </row>
    <row r="2222" spans="1:17" x14ac:dyDescent="0.25">
      <c r="A2222">
        <v>2221</v>
      </c>
      <c r="B2222">
        <v>195.06959499999999</v>
      </c>
      <c r="C2222" s="3">
        <v>1</v>
      </c>
      <c r="P2222">
        <v>1</v>
      </c>
      <c r="Q2222" t="str">
        <f t="shared" si="35"/>
        <v>1</v>
      </c>
    </row>
    <row r="2223" spans="1:17" x14ac:dyDescent="0.25">
      <c r="A2223">
        <v>2222</v>
      </c>
      <c r="F2223">
        <v>194.25147899999999</v>
      </c>
      <c r="G2223" s="5">
        <v>3</v>
      </c>
      <c r="H2223">
        <v>193.70347100000001</v>
      </c>
      <c r="I2223" s="4">
        <v>4</v>
      </c>
      <c r="P2223">
        <v>2</v>
      </c>
      <c r="Q2223" t="str">
        <f t="shared" si="35"/>
        <v>34</v>
      </c>
    </row>
    <row r="2224" spans="1:17" x14ac:dyDescent="0.25">
      <c r="A2224">
        <v>2223</v>
      </c>
      <c r="F2224">
        <v>194.28791000000001</v>
      </c>
      <c r="G2224" s="5">
        <v>3</v>
      </c>
      <c r="H2224">
        <v>193.651431</v>
      </c>
      <c r="I2224" s="4">
        <v>4</v>
      </c>
      <c r="P2224">
        <v>2</v>
      </c>
      <c r="Q2224" t="str">
        <f t="shared" si="35"/>
        <v>34</v>
      </c>
    </row>
    <row r="2225" spans="1:17" x14ac:dyDescent="0.25">
      <c r="A2225">
        <v>2224</v>
      </c>
      <c r="F2225">
        <v>194.26515499999999</v>
      </c>
      <c r="G2225" s="5">
        <v>3</v>
      </c>
      <c r="H2225">
        <v>193.69413700000001</v>
      </c>
      <c r="I2225" s="4">
        <v>4</v>
      </c>
      <c r="P2225">
        <v>2</v>
      </c>
      <c r="Q2225" t="str">
        <f t="shared" si="35"/>
        <v>34</v>
      </c>
    </row>
    <row r="2226" spans="1:17" x14ac:dyDescent="0.25">
      <c r="A2226">
        <v>2225</v>
      </c>
      <c r="F2226">
        <v>194.28433899999999</v>
      </c>
      <c r="G2226" s="5">
        <v>3</v>
      </c>
      <c r="H2226">
        <v>193.69367499999998</v>
      </c>
      <c r="I2226" s="4">
        <v>4</v>
      </c>
      <c r="P2226">
        <v>2</v>
      </c>
      <c r="Q2226" t="str">
        <f t="shared" si="35"/>
        <v>34</v>
      </c>
    </row>
    <row r="2227" spans="1:17" x14ac:dyDescent="0.25">
      <c r="A2227">
        <v>2226</v>
      </c>
      <c r="F2227">
        <v>194.28780699999999</v>
      </c>
      <c r="G2227" s="5">
        <v>3</v>
      </c>
      <c r="H2227">
        <v>193.67173700000001</v>
      </c>
      <c r="I2227" s="4">
        <v>4</v>
      </c>
      <c r="P2227">
        <v>2</v>
      </c>
      <c r="Q2227" t="str">
        <f t="shared" si="35"/>
        <v>34</v>
      </c>
    </row>
    <row r="2228" spans="1:17" x14ac:dyDescent="0.25">
      <c r="A2228">
        <v>2227</v>
      </c>
      <c r="F2228">
        <v>194.27505400000001</v>
      </c>
      <c r="G2228" s="5">
        <v>3</v>
      </c>
      <c r="H2228">
        <v>193.64699100000001</v>
      </c>
      <c r="I2228" s="4">
        <v>4</v>
      </c>
      <c r="P2228">
        <v>2</v>
      </c>
      <c r="Q2228" t="str">
        <f t="shared" si="35"/>
        <v>34</v>
      </c>
    </row>
    <row r="2229" spans="1:17" x14ac:dyDescent="0.25">
      <c r="A2229">
        <v>2228</v>
      </c>
      <c r="F2229">
        <v>194.25147899999999</v>
      </c>
      <c r="G2229" s="5">
        <v>3</v>
      </c>
      <c r="H2229">
        <v>193.70347100000001</v>
      </c>
      <c r="I2229" s="4">
        <v>4</v>
      </c>
      <c r="P2229">
        <v>2</v>
      </c>
      <c r="Q2229" t="str">
        <f t="shared" si="35"/>
        <v>34</v>
      </c>
    </row>
    <row r="2230" spans="1:17" x14ac:dyDescent="0.25">
      <c r="A2230">
        <v>2229</v>
      </c>
      <c r="H2230">
        <v>193.70347100000001</v>
      </c>
      <c r="I2230" s="4">
        <v>4</v>
      </c>
      <c r="P2230">
        <v>1</v>
      </c>
      <c r="Q2230" t="str">
        <f t="shared" si="35"/>
        <v>4</v>
      </c>
    </row>
    <row r="2231" spans="1:17" x14ac:dyDescent="0.25">
      <c r="A2231">
        <v>2230</v>
      </c>
      <c r="P2231">
        <v>0</v>
      </c>
      <c r="Q2231" t="str">
        <f t="shared" si="35"/>
        <v/>
      </c>
    </row>
    <row r="2232" spans="1:17" x14ac:dyDescent="0.25">
      <c r="A2232">
        <v>2231</v>
      </c>
      <c r="P2232">
        <v>0</v>
      </c>
      <c r="Q2232" t="str">
        <f t="shared" si="35"/>
        <v/>
      </c>
    </row>
    <row r="2233" spans="1:17" x14ac:dyDescent="0.25">
      <c r="A2233">
        <v>2232</v>
      </c>
      <c r="D2233">
        <v>170.44586900000002</v>
      </c>
      <c r="E2233" s="2">
        <v>2</v>
      </c>
      <c r="P2233">
        <v>1</v>
      </c>
      <c r="Q2233" t="str">
        <f t="shared" si="35"/>
        <v>2</v>
      </c>
    </row>
    <row r="2234" spans="1:17" x14ac:dyDescent="0.25">
      <c r="A2234">
        <v>2233</v>
      </c>
      <c r="B2234">
        <v>169.692092</v>
      </c>
      <c r="C2234" s="3">
        <v>1</v>
      </c>
      <c r="D2234">
        <v>170.44586900000002</v>
      </c>
      <c r="E2234" s="2">
        <v>2</v>
      </c>
      <c r="P2234">
        <v>2</v>
      </c>
      <c r="Q2234" t="str">
        <f t="shared" si="35"/>
        <v>12</v>
      </c>
    </row>
    <row r="2235" spans="1:17" x14ac:dyDescent="0.25">
      <c r="A2235">
        <v>2234</v>
      </c>
      <c r="B2235">
        <v>169.692092</v>
      </c>
      <c r="C2235" s="3">
        <v>1</v>
      </c>
      <c r="D2235">
        <v>170.44586900000002</v>
      </c>
      <c r="E2235" s="2">
        <v>2</v>
      </c>
      <c r="P2235">
        <v>2</v>
      </c>
      <c r="Q2235" t="str">
        <f t="shared" si="35"/>
        <v>12</v>
      </c>
    </row>
    <row r="2236" spans="1:17" x14ac:dyDescent="0.25">
      <c r="A2236">
        <v>2235</v>
      </c>
      <c r="B2236">
        <v>169.692092</v>
      </c>
      <c r="C2236" s="3">
        <v>1</v>
      </c>
      <c r="D2236">
        <v>170.44586900000002</v>
      </c>
      <c r="E2236" s="2">
        <v>2</v>
      </c>
      <c r="P2236">
        <v>2</v>
      </c>
      <c r="Q2236" t="str">
        <f t="shared" si="35"/>
        <v>12</v>
      </c>
    </row>
    <row r="2237" spans="1:17" x14ac:dyDescent="0.25">
      <c r="A2237">
        <v>2236</v>
      </c>
      <c r="B2237">
        <v>169.692092</v>
      </c>
      <c r="C2237" s="3">
        <v>1</v>
      </c>
      <c r="D2237">
        <v>170.44586900000002</v>
      </c>
      <c r="E2237" s="2">
        <v>2</v>
      </c>
      <c r="P2237">
        <v>2</v>
      </c>
      <c r="Q2237" t="str">
        <f t="shared" si="35"/>
        <v>12</v>
      </c>
    </row>
    <row r="2238" spans="1:17" x14ac:dyDescent="0.25">
      <c r="A2238">
        <v>2237</v>
      </c>
      <c r="B2238">
        <v>169.692092</v>
      </c>
      <c r="C2238" s="3">
        <v>1</v>
      </c>
      <c r="D2238">
        <v>170.44586900000002</v>
      </c>
      <c r="E2238" s="2">
        <v>2</v>
      </c>
      <c r="P2238">
        <v>2</v>
      </c>
      <c r="Q2238" t="str">
        <f t="shared" si="35"/>
        <v>12</v>
      </c>
    </row>
    <row r="2239" spans="1:17" x14ac:dyDescent="0.25">
      <c r="A2239">
        <v>2238</v>
      </c>
      <c r="B2239">
        <v>169.692092</v>
      </c>
      <c r="C2239" s="3">
        <v>1</v>
      </c>
      <c r="D2239">
        <v>170.44586900000002</v>
      </c>
      <c r="E2239" s="2">
        <v>2</v>
      </c>
      <c r="P2239">
        <v>2</v>
      </c>
      <c r="Q2239" t="str">
        <f t="shared" si="35"/>
        <v>12</v>
      </c>
    </row>
    <row r="2240" spans="1:17" x14ac:dyDescent="0.25">
      <c r="A2240">
        <v>2239</v>
      </c>
      <c r="B2240">
        <v>169.692092</v>
      </c>
      <c r="C2240" s="3">
        <v>1</v>
      </c>
      <c r="D2240">
        <v>170.44586900000002</v>
      </c>
      <c r="E2240" s="2">
        <v>2</v>
      </c>
      <c r="P2240">
        <v>2</v>
      </c>
      <c r="Q2240" t="str">
        <f t="shared" si="35"/>
        <v>12</v>
      </c>
    </row>
    <row r="2241" spans="1:17" x14ac:dyDescent="0.25">
      <c r="A2241">
        <v>2240</v>
      </c>
      <c r="B2241">
        <v>169.69030700000002</v>
      </c>
      <c r="C2241" s="3">
        <v>1</v>
      </c>
      <c r="P2241">
        <v>1</v>
      </c>
      <c r="Q2241" t="str">
        <f t="shared" si="35"/>
        <v>1</v>
      </c>
    </row>
    <row r="2242" spans="1:17" x14ac:dyDescent="0.25">
      <c r="A2242">
        <v>2241</v>
      </c>
      <c r="F2242">
        <v>167.99765500000001</v>
      </c>
      <c r="G2242" s="5">
        <v>3</v>
      </c>
      <c r="H2242">
        <v>168.60086899999999</v>
      </c>
      <c r="I2242" s="4">
        <v>4</v>
      </c>
      <c r="P2242">
        <v>2</v>
      </c>
      <c r="Q2242" t="str">
        <f t="shared" ref="Q2242:Q2305" si="36">CONCATENATE(C2242,E2242,G2242,I2242)</f>
        <v>34</v>
      </c>
    </row>
    <row r="2243" spans="1:17" x14ac:dyDescent="0.25">
      <c r="A2243">
        <v>2242</v>
      </c>
      <c r="F2243">
        <v>168.02755300000001</v>
      </c>
      <c r="G2243" s="5">
        <v>3</v>
      </c>
      <c r="H2243">
        <v>168.57847100000001</v>
      </c>
      <c r="I2243" s="4">
        <v>4</v>
      </c>
      <c r="P2243">
        <v>2</v>
      </c>
      <c r="Q2243" t="str">
        <f t="shared" si="36"/>
        <v>34</v>
      </c>
    </row>
    <row r="2244" spans="1:17" x14ac:dyDescent="0.25">
      <c r="A2244">
        <v>2243</v>
      </c>
      <c r="F2244">
        <v>167.958011</v>
      </c>
      <c r="G2244" s="5">
        <v>3</v>
      </c>
      <c r="H2244">
        <v>168.56117599999999</v>
      </c>
      <c r="I2244" s="4">
        <v>4</v>
      </c>
      <c r="P2244">
        <v>2</v>
      </c>
      <c r="Q2244" t="str">
        <f t="shared" si="36"/>
        <v>34</v>
      </c>
    </row>
    <row r="2245" spans="1:17" x14ac:dyDescent="0.25">
      <c r="A2245">
        <v>2244</v>
      </c>
      <c r="F2245">
        <v>167.960307</v>
      </c>
      <c r="G2245" s="5">
        <v>3</v>
      </c>
      <c r="H2245">
        <v>168.59617400000002</v>
      </c>
      <c r="I2245" s="4">
        <v>4</v>
      </c>
      <c r="P2245">
        <v>2</v>
      </c>
      <c r="Q2245" t="str">
        <f t="shared" si="36"/>
        <v>34</v>
      </c>
    </row>
    <row r="2246" spans="1:17" x14ac:dyDescent="0.25">
      <c r="A2246">
        <v>2245</v>
      </c>
      <c r="F2246">
        <v>167.97653099999999</v>
      </c>
      <c r="G2246" s="5">
        <v>3</v>
      </c>
      <c r="H2246">
        <v>168.62841900000001</v>
      </c>
      <c r="I2246" s="4">
        <v>4</v>
      </c>
      <c r="P2246">
        <v>2</v>
      </c>
      <c r="Q2246" t="str">
        <f t="shared" si="36"/>
        <v>34</v>
      </c>
    </row>
    <row r="2247" spans="1:17" x14ac:dyDescent="0.25">
      <c r="A2247">
        <v>2246</v>
      </c>
      <c r="F2247">
        <v>167.98250100000001</v>
      </c>
      <c r="G2247" s="5">
        <v>3</v>
      </c>
      <c r="H2247">
        <v>168.660257</v>
      </c>
      <c r="I2247" s="4">
        <v>4</v>
      </c>
      <c r="P2247">
        <v>2</v>
      </c>
      <c r="Q2247" t="str">
        <f t="shared" si="36"/>
        <v>34</v>
      </c>
    </row>
    <row r="2248" spans="1:17" x14ac:dyDescent="0.25">
      <c r="A2248">
        <v>2247</v>
      </c>
      <c r="F2248">
        <v>167.986482</v>
      </c>
      <c r="G2248" s="5">
        <v>3</v>
      </c>
      <c r="H2248">
        <v>168.652196</v>
      </c>
      <c r="I2248" s="4">
        <v>4</v>
      </c>
      <c r="P2248">
        <v>2</v>
      </c>
      <c r="Q2248" t="str">
        <f t="shared" si="36"/>
        <v>34</v>
      </c>
    </row>
    <row r="2249" spans="1:17" x14ac:dyDescent="0.25">
      <c r="A2249">
        <v>2248</v>
      </c>
      <c r="F2249">
        <v>167.99765500000001</v>
      </c>
      <c r="G2249" s="5">
        <v>3</v>
      </c>
      <c r="H2249">
        <v>168.60086899999999</v>
      </c>
      <c r="I2249" s="4">
        <v>4</v>
      </c>
      <c r="P2249">
        <v>2</v>
      </c>
      <c r="Q2249" t="str">
        <f t="shared" si="36"/>
        <v>34</v>
      </c>
    </row>
    <row r="2250" spans="1:17" x14ac:dyDescent="0.25">
      <c r="A2250">
        <v>2249</v>
      </c>
      <c r="F2250">
        <v>167.99765500000001</v>
      </c>
      <c r="G2250" s="5">
        <v>3</v>
      </c>
      <c r="H2250">
        <v>168.60086899999999</v>
      </c>
      <c r="I2250" s="4">
        <v>4</v>
      </c>
      <c r="P2250">
        <v>2</v>
      </c>
      <c r="Q2250" t="str">
        <f t="shared" si="36"/>
        <v>34</v>
      </c>
    </row>
    <row r="2251" spans="1:17" x14ac:dyDescent="0.25">
      <c r="A2251">
        <v>2250</v>
      </c>
      <c r="P2251">
        <v>0</v>
      </c>
      <c r="Q2251" t="str">
        <f t="shared" si="36"/>
        <v/>
      </c>
    </row>
    <row r="2252" spans="1:17" x14ac:dyDescent="0.25">
      <c r="A2252">
        <v>2251</v>
      </c>
      <c r="P2252">
        <v>0</v>
      </c>
      <c r="Q2252" t="str">
        <f t="shared" si="36"/>
        <v/>
      </c>
    </row>
    <row r="2253" spans="1:17" x14ac:dyDescent="0.25">
      <c r="A2253">
        <v>2252</v>
      </c>
      <c r="P2253">
        <v>0</v>
      </c>
      <c r="Q2253" t="str">
        <f t="shared" si="36"/>
        <v/>
      </c>
    </row>
    <row r="2254" spans="1:17" x14ac:dyDescent="0.25">
      <c r="A2254">
        <v>2253</v>
      </c>
      <c r="P2254">
        <v>0</v>
      </c>
      <c r="Q2254" t="str">
        <f t="shared" si="36"/>
        <v/>
      </c>
    </row>
    <row r="2255" spans="1:17" x14ac:dyDescent="0.25">
      <c r="A2255">
        <v>2254</v>
      </c>
      <c r="D2255">
        <v>150.76826700000001</v>
      </c>
      <c r="E2255" s="2">
        <v>2</v>
      </c>
      <c r="P2255">
        <v>1</v>
      </c>
      <c r="Q2255" t="str">
        <f t="shared" si="36"/>
        <v>2</v>
      </c>
    </row>
    <row r="2256" spans="1:17" x14ac:dyDescent="0.25">
      <c r="A2256">
        <v>2255</v>
      </c>
      <c r="D2256">
        <v>150.76826700000001</v>
      </c>
      <c r="E2256" s="2">
        <v>2</v>
      </c>
      <c r="P2256">
        <v>1</v>
      </c>
      <c r="Q2256" t="str">
        <f t="shared" si="36"/>
        <v>2</v>
      </c>
    </row>
    <row r="2257" spans="1:17" x14ac:dyDescent="0.25">
      <c r="A2257">
        <v>2256</v>
      </c>
      <c r="B2257">
        <v>137.72373800000003</v>
      </c>
      <c r="C2257" s="3">
        <v>1</v>
      </c>
      <c r="D2257">
        <v>150.76826700000001</v>
      </c>
      <c r="E2257" s="2">
        <v>2</v>
      </c>
      <c r="P2257">
        <v>2</v>
      </c>
      <c r="Q2257" t="str">
        <f t="shared" si="36"/>
        <v>12</v>
      </c>
    </row>
    <row r="2258" spans="1:17" x14ac:dyDescent="0.25">
      <c r="A2258">
        <v>2257</v>
      </c>
      <c r="B2258">
        <v>137.72373800000003</v>
      </c>
      <c r="C2258" s="3">
        <v>1</v>
      </c>
      <c r="D2258">
        <v>150.76826700000001</v>
      </c>
      <c r="E2258" s="2">
        <v>2</v>
      </c>
      <c r="P2258">
        <v>2</v>
      </c>
      <c r="Q2258" t="str">
        <f t="shared" si="36"/>
        <v>12</v>
      </c>
    </row>
    <row r="2259" spans="1:17" x14ac:dyDescent="0.25">
      <c r="A2259">
        <v>2258</v>
      </c>
      <c r="B2259">
        <v>137.72373800000003</v>
      </c>
      <c r="C2259" s="3">
        <v>1</v>
      </c>
      <c r="D2259">
        <v>150.76826700000001</v>
      </c>
      <c r="E2259" s="2">
        <v>2</v>
      </c>
      <c r="P2259">
        <v>2</v>
      </c>
      <c r="Q2259" t="str">
        <f t="shared" si="36"/>
        <v>12</v>
      </c>
    </row>
    <row r="2260" spans="1:17" x14ac:dyDescent="0.25">
      <c r="A2260">
        <v>2259</v>
      </c>
      <c r="B2260">
        <v>137.72373800000003</v>
      </c>
      <c r="C2260" s="3">
        <v>1</v>
      </c>
      <c r="D2260">
        <v>150.76826700000001</v>
      </c>
      <c r="E2260" s="2">
        <v>2</v>
      </c>
      <c r="P2260">
        <v>2</v>
      </c>
      <c r="Q2260" t="str">
        <f t="shared" si="36"/>
        <v>12</v>
      </c>
    </row>
    <row r="2261" spans="1:17" x14ac:dyDescent="0.25">
      <c r="A2261">
        <v>2260</v>
      </c>
      <c r="B2261">
        <v>137.72373800000003</v>
      </c>
      <c r="C2261" s="3">
        <v>1</v>
      </c>
      <c r="D2261">
        <v>150.76826700000001</v>
      </c>
      <c r="E2261" s="2">
        <v>2</v>
      </c>
      <c r="P2261">
        <v>2</v>
      </c>
      <c r="Q2261" t="str">
        <f t="shared" si="36"/>
        <v>12</v>
      </c>
    </row>
    <row r="2262" spans="1:17" x14ac:dyDescent="0.25">
      <c r="A2262">
        <v>2261</v>
      </c>
      <c r="B2262">
        <v>137.72373800000003</v>
      </c>
      <c r="C2262" s="3">
        <v>1</v>
      </c>
      <c r="D2262">
        <v>150.76826700000001</v>
      </c>
      <c r="E2262" s="2">
        <v>2</v>
      </c>
      <c r="P2262">
        <v>2</v>
      </c>
      <c r="Q2262" t="str">
        <f t="shared" si="36"/>
        <v>12</v>
      </c>
    </row>
    <row r="2263" spans="1:17" x14ac:dyDescent="0.25">
      <c r="A2263">
        <v>2262</v>
      </c>
      <c r="B2263">
        <v>137.72373800000003</v>
      </c>
      <c r="C2263" s="3">
        <v>1</v>
      </c>
      <c r="P2263">
        <v>1</v>
      </c>
      <c r="Q2263" t="str">
        <f t="shared" si="36"/>
        <v>1</v>
      </c>
    </row>
    <row r="2264" spans="1:17" x14ac:dyDescent="0.25">
      <c r="A2264">
        <v>2263</v>
      </c>
      <c r="B2264">
        <v>137.72373800000003</v>
      </c>
      <c r="C2264" s="3">
        <v>1</v>
      </c>
      <c r="P2264">
        <v>1</v>
      </c>
      <c r="Q2264" t="str">
        <f t="shared" si="36"/>
        <v>1</v>
      </c>
    </row>
    <row r="2265" spans="1:17" x14ac:dyDescent="0.25">
      <c r="A2265">
        <v>2264</v>
      </c>
      <c r="P2265">
        <v>0</v>
      </c>
      <c r="Q2265" t="str">
        <f t="shared" si="36"/>
        <v/>
      </c>
    </row>
    <row r="2266" spans="1:17" x14ac:dyDescent="0.25">
      <c r="A2266">
        <v>2265</v>
      </c>
      <c r="F2266">
        <v>136.423338</v>
      </c>
      <c r="G2266" s="5">
        <v>3</v>
      </c>
      <c r="H2266">
        <v>136.827223</v>
      </c>
      <c r="I2266" s="4">
        <v>4</v>
      </c>
      <c r="P2266">
        <v>2</v>
      </c>
      <c r="Q2266" t="str">
        <f t="shared" si="36"/>
        <v>34</v>
      </c>
    </row>
    <row r="2267" spans="1:17" x14ac:dyDescent="0.25">
      <c r="A2267">
        <v>2266</v>
      </c>
      <c r="F2267">
        <v>136.423338</v>
      </c>
      <c r="G2267" s="5">
        <v>3</v>
      </c>
      <c r="H2267">
        <v>136.827223</v>
      </c>
      <c r="I2267" s="4">
        <v>4</v>
      </c>
      <c r="P2267">
        <v>2</v>
      </c>
      <c r="Q2267" t="str">
        <f t="shared" si="36"/>
        <v>34</v>
      </c>
    </row>
    <row r="2268" spans="1:17" x14ac:dyDescent="0.25">
      <c r="A2268">
        <v>2267</v>
      </c>
      <c r="F2268">
        <v>136.42291800000001</v>
      </c>
      <c r="G2268" s="5">
        <v>3</v>
      </c>
      <c r="H2268">
        <v>136.83284600000002</v>
      </c>
      <c r="I2268" s="4">
        <v>4</v>
      </c>
      <c r="P2268">
        <v>2</v>
      </c>
      <c r="Q2268" t="str">
        <f t="shared" si="36"/>
        <v>34</v>
      </c>
    </row>
    <row r="2269" spans="1:17" x14ac:dyDescent="0.25">
      <c r="A2269">
        <v>2268</v>
      </c>
      <c r="F2269">
        <v>136.46328500000001</v>
      </c>
      <c r="G2269" s="5">
        <v>3</v>
      </c>
      <c r="H2269">
        <v>136.815664</v>
      </c>
      <c r="I2269" s="4">
        <v>4</v>
      </c>
      <c r="P2269">
        <v>2</v>
      </c>
      <c r="Q2269" t="str">
        <f t="shared" si="36"/>
        <v>34</v>
      </c>
    </row>
    <row r="2270" spans="1:17" x14ac:dyDescent="0.25">
      <c r="A2270">
        <v>2269</v>
      </c>
      <c r="F2270">
        <v>136.64207300000001</v>
      </c>
      <c r="G2270" s="5">
        <v>3</v>
      </c>
      <c r="H2270">
        <v>136.91565500000002</v>
      </c>
      <c r="I2270" s="4">
        <v>4</v>
      </c>
      <c r="P2270">
        <v>2</v>
      </c>
      <c r="Q2270" t="str">
        <f t="shared" si="36"/>
        <v>34</v>
      </c>
    </row>
    <row r="2271" spans="1:17" x14ac:dyDescent="0.25">
      <c r="A2271">
        <v>2270</v>
      </c>
      <c r="F2271">
        <v>136.423338</v>
      </c>
      <c r="G2271" s="5">
        <v>3</v>
      </c>
      <c r="H2271">
        <v>136.89799300000001</v>
      </c>
      <c r="I2271" s="4">
        <v>4</v>
      </c>
      <c r="P2271">
        <v>2</v>
      </c>
      <c r="Q2271" t="str">
        <f t="shared" si="36"/>
        <v>34</v>
      </c>
    </row>
    <row r="2272" spans="1:17" x14ac:dyDescent="0.25">
      <c r="A2272">
        <v>2271</v>
      </c>
      <c r="F2272">
        <v>136.423338</v>
      </c>
      <c r="G2272" s="5">
        <v>3</v>
      </c>
      <c r="H2272">
        <v>136.827223</v>
      </c>
      <c r="I2272" s="4">
        <v>4</v>
      </c>
      <c r="P2272">
        <v>2</v>
      </c>
      <c r="Q2272" t="str">
        <f t="shared" si="36"/>
        <v>34</v>
      </c>
    </row>
    <row r="2273" spans="1:17" x14ac:dyDescent="0.25">
      <c r="A2273">
        <v>2272</v>
      </c>
      <c r="P2273">
        <v>0</v>
      </c>
      <c r="Q2273" t="str">
        <f t="shared" si="36"/>
        <v/>
      </c>
    </row>
    <row r="2274" spans="1:17" x14ac:dyDescent="0.25">
      <c r="A2274">
        <v>2273</v>
      </c>
      <c r="P2274">
        <v>0</v>
      </c>
      <c r="Q2274" t="str">
        <f t="shared" si="36"/>
        <v/>
      </c>
    </row>
    <row r="2275" spans="1:17" x14ac:dyDescent="0.25">
      <c r="A2275">
        <v>2274</v>
      </c>
      <c r="P2275">
        <v>0</v>
      </c>
      <c r="Q2275" t="str">
        <f t="shared" si="36"/>
        <v/>
      </c>
    </row>
    <row r="2276" spans="1:17" x14ac:dyDescent="0.25">
      <c r="A2276">
        <v>2275</v>
      </c>
      <c r="P2276">
        <v>0</v>
      </c>
      <c r="Q2276" t="str">
        <f t="shared" si="36"/>
        <v/>
      </c>
    </row>
    <row r="2277" spans="1:17" x14ac:dyDescent="0.25">
      <c r="A2277">
        <v>2276</v>
      </c>
      <c r="P2277">
        <v>0</v>
      </c>
      <c r="Q2277" t="str">
        <f t="shared" si="36"/>
        <v/>
      </c>
    </row>
    <row r="2278" spans="1:17" x14ac:dyDescent="0.25">
      <c r="A2278">
        <v>2277</v>
      </c>
      <c r="P2278">
        <v>0</v>
      </c>
      <c r="Q2278" t="str">
        <f t="shared" si="36"/>
        <v/>
      </c>
    </row>
    <row r="2279" spans="1:17" x14ac:dyDescent="0.25">
      <c r="A2279">
        <v>2278</v>
      </c>
      <c r="P2279">
        <v>0</v>
      </c>
      <c r="Q2279" t="str">
        <f t="shared" si="36"/>
        <v/>
      </c>
    </row>
    <row r="2280" spans="1:17" x14ac:dyDescent="0.25">
      <c r="A2280">
        <v>2279</v>
      </c>
      <c r="P2280">
        <v>0</v>
      </c>
      <c r="Q2280" t="str">
        <f t="shared" si="36"/>
        <v/>
      </c>
    </row>
    <row r="2281" spans="1:17" x14ac:dyDescent="0.25">
      <c r="A2281">
        <v>2280</v>
      </c>
      <c r="D2281">
        <v>107.38283300000001</v>
      </c>
      <c r="E2281" s="2">
        <v>2</v>
      </c>
      <c r="P2281">
        <v>1</v>
      </c>
      <c r="Q2281" t="str">
        <f t="shared" si="36"/>
        <v>2</v>
      </c>
    </row>
    <row r="2282" spans="1:17" x14ac:dyDescent="0.25">
      <c r="A2282">
        <v>2281</v>
      </c>
      <c r="D2282">
        <v>107.40007200000001</v>
      </c>
      <c r="E2282" s="2">
        <v>2</v>
      </c>
      <c r="P2282">
        <v>1</v>
      </c>
      <c r="Q2282" t="str">
        <f t="shared" si="36"/>
        <v>2</v>
      </c>
    </row>
    <row r="2283" spans="1:17" x14ac:dyDescent="0.25">
      <c r="A2283">
        <v>2282</v>
      </c>
      <c r="B2283">
        <v>103.86208500000001</v>
      </c>
      <c r="C2283" s="3">
        <v>1</v>
      </c>
      <c r="D2283">
        <v>107.394655</v>
      </c>
      <c r="E2283" s="2">
        <v>2</v>
      </c>
      <c r="P2283">
        <v>2</v>
      </c>
      <c r="Q2283" t="str">
        <f t="shared" si="36"/>
        <v>12</v>
      </c>
    </row>
    <row r="2284" spans="1:17" x14ac:dyDescent="0.25">
      <c r="A2284">
        <v>2283</v>
      </c>
      <c r="B2284">
        <v>103.839533</v>
      </c>
      <c r="C2284" s="3">
        <v>1</v>
      </c>
      <c r="D2284">
        <v>107.42032800000001</v>
      </c>
      <c r="E2284" s="2">
        <v>2</v>
      </c>
      <c r="P2284">
        <v>2</v>
      </c>
      <c r="Q2284" t="str">
        <f t="shared" si="36"/>
        <v>12</v>
      </c>
    </row>
    <row r="2285" spans="1:17" x14ac:dyDescent="0.25">
      <c r="A2285">
        <v>2284</v>
      </c>
      <c r="B2285">
        <v>103.864115</v>
      </c>
      <c r="C2285" s="3">
        <v>1</v>
      </c>
      <c r="D2285">
        <v>107.376738</v>
      </c>
      <c r="E2285" s="2">
        <v>2</v>
      </c>
      <c r="P2285">
        <v>2</v>
      </c>
      <c r="Q2285" t="str">
        <f t="shared" si="36"/>
        <v>12</v>
      </c>
    </row>
    <row r="2286" spans="1:17" x14ac:dyDescent="0.25">
      <c r="A2286">
        <v>2285</v>
      </c>
      <c r="B2286">
        <v>103.843439</v>
      </c>
      <c r="C2286" s="3">
        <v>1</v>
      </c>
      <c r="D2286">
        <v>107.440168</v>
      </c>
      <c r="E2286" s="2">
        <v>2</v>
      </c>
      <c r="P2286">
        <v>2</v>
      </c>
      <c r="Q2286" t="str">
        <f t="shared" si="36"/>
        <v>12</v>
      </c>
    </row>
    <row r="2287" spans="1:17" x14ac:dyDescent="0.25">
      <c r="A2287">
        <v>2286</v>
      </c>
      <c r="B2287">
        <v>103.807714</v>
      </c>
      <c r="C2287" s="3">
        <v>1</v>
      </c>
      <c r="D2287">
        <v>107.38283300000001</v>
      </c>
      <c r="E2287" s="2">
        <v>2</v>
      </c>
      <c r="P2287">
        <v>2</v>
      </c>
      <c r="Q2287" t="str">
        <f t="shared" si="36"/>
        <v>12</v>
      </c>
    </row>
    <row r="2288" spans="1:17" x14ac:dyDescent="0.25">
      <c r="A2288">
        <v>2287</v>
      </c>
      <c r="B2288">
        <v>103.78266300000001</v>
      </c>
      <c r="C2288" s="3">
        <v>1</v>
      </c>
      <c r="P2288">
        <v>1</v>
      </c>
      <c r="Q2288" t="str">
        <f t="shared" si="36"/>
        <v>1</v>
      </c>
    </row>
    <row r="2289" spans="1:17" x14ac:dyDescent="0.25">
      <c r="A2289">
        <v>2288</v>
      </c>
      <c r="B2289">
        <v>103.86208500000001</v>
      </c>
      <c r="C2289" s="3">
        <v>1</v>
      </c>
      <c r="P2289">
        <v>1</v>
      </c>
      <c r="Q2289" t="str">
        <f t="shared" si="36"/>
        <v>1</v>
      </c>
    </row>
    <row r="2290" spans="1:17" x14ac:dyDescent="0.25">
      <c r="A2290">
        <v>2289</v>
      </c>
      <c r="F2290">
        <v>102.432005</v>
      </c>
      <c r="G2290" s="5">
        <v>3</v>
      </c>
      <c r="H2290">
        <v>101.816624</v>
      </c>
      <c r="I2290" s="4">
        <v>4</v>
      </c>
      <c r="P2290">
        <v>2</v>
      </c>
      <c r="Q2290" t="str">
        <f t="shared" si="36"/>
        <v>34</v>
      </c>
    </row>
    <row r="2291" spans="1:17" x14ac:dyDescent="0.25">
      <c r="A2291">
        <v>2290</v>
      </c>
      <c r="F2291">
        <v>102.413309</v>
      </c>
      <c r="G2291" s="5">
        <v>3</v>
      </c>
      <c r="H2291">
        <v>101.758398</v>
      </c>
      <c r="I2291" s="4">
        <v>4</v>
      </c>
      <c r="P2291">
        <v>2</v>
      </c>
      <c r="Q2291" t="str">
        <f t="shared" si="36"/>
        <v>34</v>
      </c>
    </row>
    <row r="2292" spans="1:17" x14ac:dyDescent="0.25">
      <c r="A2292">
        <v>2291</v>
      </c>
      <c r="F2292">
        <v>102.41476600000001</v>
      </c>
      <c r="G2292" s="5">
        <v>3</v>
      </c>
      <c r="H2292">
        <v>101.78896700000001</v>
      </c>
      <c r="I2292" s="4">
        <v>4</v>
      </c>
      <c r="P2292">
        <v>2</v>
      </c>
      <c r="Q2292" t="str">
        <f t="shared" si="36"/>
        <v>34</v>
      </c>
    </row>
    <row r="2293" spans="1:17" x14ac:dyDescent="0.25">
      <c r="A2293">
        <v>2292</v>
      </c>
      <c r="F2293">
        <v>102.42226600000001</v>
      </c>
      <c r="G2293" s="5">
        <v>3</v>
      </c>
      <c r="H2293">
        <v>101.78839500000001</v>
      </c>
      <c r="I2293" s="4">
        <v>4</v>
      </c>
      <c r="P2293">
        <v>2</v>
      </c>
      <c r="Q2293" t="str">
        <f t="shared" si="36"/>
        <v>34</v>
      </c>
    </row>
    <row r="2294" spans="1:17" x14ac:dyDescent="0.25">
      <c r="A2294">
        <v>2293</v>
      </c>
      <c r="F2294">
        <v>102.415705</v>
      </c>
      <c r="G2294" s="5">
        <v>3</v>
      </c>
      <c r="H2294">
        <v>101.797144</v>
      </c>
      <c r="I2294" s="4">
        <v>4</v>
      </c>
      <c r="P2294">
        <v>2</v>
      </c>
      <c r="Q2294" t="str">
        <f t="shared" si="36"/>
        <v>34</v>
      </c>
    </row>
    <row r="2295" spans="1:17" x14ac:dyDescent="0.25">
      <c r="A2295">
        <v>2294</v>
      </c>
      <c r="F2295">
        <v>102.395758</v>
      </c>
      <c r="G2295" s="5">
        <v>3</v>
      </c>
      <c r="H2295">
        <v>101.80334300000001</v>
      </c>
      <c r="I2295" s="4">
        <v>4</v>
      </c>
      <c r="P2295">
        <v>2</v>
      </c>
      <c r="Q2295" t="str">
        <f t="shared" si="36"/>
        <v>34</v>
      </c>
    </row>
    <row r="2296" spans="1:17" x14ac:dyDescent="0.25">
      <c r="A2296">
        <v>2295</v>
      </c>
      <c r="F2296">
        <v>102.432005</v>
      </c>
      <c r="G2296" s="5">
        <v>3</v>
      </c>
      <c r="H2296">
        <v>101.816624</v>
      </c>
      <c r="I2296" s="4">
        <v>4</v>
      </c>
      <c r="P2296">
        <v>2</v>
      </c>
      <c r="Q2296" t="str">
        <f t="shared" si="36"/>
        <v>34</v>
      </c>
    </row>
    <row r="2297" spans="1:17" x14ac:dyDescent="0.25">
      <c r="A2297">
        <v>2296</v>
      </c>
      <c r="H2297">
        <v>101.816624</v>
      </c>
      <c r="I2297" s="4">
        <v>4</v>
      </c>
      <c r="P2297">
        <v>1</v>
      </c>
      <c r="Q2297" t="str">
        <f t="shared" si="36"/>
        <v>4</v>
      </c>
    </row>
    <row r="2298" spans="1:17" x14ac:dyDescent="0.25">
      <c r="A2298">
        <v>2297</v>
      </c>
      <c r="P2298">
        <v>0</v>
      </c>
      <c r="Q2298" t="str">
        <f t="shared" si="36"/>
        <v/>
      </c>
    </row>
    <row r="2299" spans="1:17" x14ac:dyDescent="0.25">
      <c r="A2299">
        <v>2298</v>
      </c>
      <c r="P2299">
        <v>0</v>
      </c>
      <c r="Q2299" t="str">
        <f t="shared" si="36"/>
        <v/>
      </c>
    </row>
    <row r="2300" spans="1:17" x14ac:dyDescent="0.25">
      <c r="A2300">
        <v>2299</v>
      </c>
      <c r="P2300">
        <v>0</v>
      </c>
      <c r="Q2300" t="str">
        <f t="shared" si="36"/>
        <v/>
      </c>
    </row>
    <row r="2301" spans="1:17" x14ac:dyDescent="0.25">
      <c r="A2301">
        <v>2300</v>
      </c>
      <c r="P2301">
        <v>0</v>
      </c>
      <c r="Q2301" t="str">
        <f t="shared" si="36"/>
        <v/>
      </c>
    </row>
    <row r="2302" spans="1:17" x14ac:dyDescent="0.25">
      <c r="A2302">
        <v>2301</v>
      </c>
      <c r="P2302">
        <v>0</v>
      </c>
      <c r="Q2302" t="str">
        <f t="shared" si="36"/>
        <v/>
      </c>
    </row>
    <row r="2303" spans="1:17" x14ac:dyDescent="0.25">
      <c r="A2303">
        <v>2302</v>
      </c>
      <c r="D2303">
        <v>76.310663000000005</v>
      </c>
      <c r="E2303" s="2">
        <v>2</v>
      </c>
      <c r="P2303">
        <v>1</v>
      </c>
      <c r="Q2303" t="str">
        <f t="shared" si="36"/>
        <v>2</v>
      </c>
    </row>
    <row r="2304" spans="1:17" x14ac:dyDescent="0.25">
      <c r="A2304">
        <v>2303</v>
      </c>
      <c r="D2304">
        <v>76.307174000000003</v>
      </c>
      <c r="E2304" s="2">
        <v>2</v>
      </c>
      <c r="P2304">
        <v>1</v>
      </c>
      <c r="Q2304" t="str">
        <f t="shared" si="36"/>
        <v>2</v>
      </c>
    </row>
    <row r="2305" spans="1:17" x14ac:dyDescent="0.25">
      <c r="A2305">
        <v>2304</v>
      </c>
      <c r="D2305">
        <v>76.297904000000003</v>
      </c>
      <c r="E2305" s="2">
        <v>2</v>
      </c>
      <c r="P2305">
        <v>1</v>
      </c>
      <c r="Q2305" t="str">
        <f t="shared" si="36"/>
        <v>2</v>
      </c>
    </row>
    <row r="2306" spans="1:17" x14ac:dyDescent="0.25">
      <c r="A2306">
        <v>2305</v>
      </c>
      <c r="D2306">
        <v>76.307486000000011</v>
      </c>
      <c r="E2306" s="2">
        <v>2</v>
      </c>
      <c r="P2306">
        <v>1</v>
      </c>
      <c r="Q2306" t="str">
        <f t="shared" ref="Q2306:Q2369" si="37">CONCATENATE(C2306,E2306,G2306,I2306)</f>
        <v>2</v>
      </c>
    </row>
    <row r="2307" spans="1:17" x14ac:dyDescent="0.25">
      <c r="A2307">
        <v>2306</v>
      </c>
      <c r="B2307">
        <v>72.650185000000008</v>
      </c>
      <c r="C2307" s="3">
        <v>1</v>
      </c>
      <c r="D2307">
        <v>76.324152000000012</v>
      </c>
      <c r="E2307" s="2">
        <v>2</v>
      </c>
      <c r="P2307">
        <v>2</v>
      </c>
      <c r="Q2307" t="str">
        <f t="shared" si="37"/>
        <v>12</v>
      </c>
    </row>
    <row r="2308" spans="1:17" x14ac:dyDescent="0.25">
      <c r="A2308">
        <v>2307</v>
      </c>
      <c r="B2308">
        <v>72.660028000000011</v>
      </c>
      <c r="C2308" s="3">
        <v>1</v>
      </c>
      <c r="D2308">
        <v>76.32665200000001</v>
      </c>
      <c r="E2308" s="2">
        <v>2</v>
      </c>
      <c r="P2308">
        <v>2</v>
      </c>
      <c r="Q2308" t="str">
        <f t="shared" si="37"/>
        <v>12</v>
      </c>
    </row>
    <row r="2309" spans="1:17" x14ac:dyDescent="0.25">
      <c r="A2309">
        <v>2308</v>
      </c>
      <c r="B2309">
        <v>72.674819000000014</v>
      </c>
      <c r="C2309" s="3">
        <v>1</v>
      </c>
      <c r="D2309">
        <v>76.310663000000005</v>
      </c>
      <c r="E2309" s="2">
        <v>2</v>
      </c>
      <c r="P2309">
        <v>2</v>
      </c>
      <c r="Q2309" t="str">
        <f t="shared" si="37"/>
        <v>12</v>
      </c>
    </row>
    <row r="2310" spans="1:17" x14ac:dyDescent="0.25">
      <c r="A2310">
        <v>2309</v>
      </c>
      <c r="B2310">
        <v>72.66580900000001</v>
      </c>
      <c r="C2310" s="3">
        <v>1</v>
      </c>
      <c r="P2310">
        <v>1</v>
      </c>
      <c r="Q2310" t="str">
        <f t="shared" si="37"/>
        <v>1</v>
      </c>
    </row>
    <row r="2311" spans="1:17" x14ac:dyDescent="0.25">
      <c r="A2311">
        <v>2310</v>
      </c>
      <c r="B2311">
        <v>72.668465000000012</v>
      </c>
      <c r="C2311" s="3">
        <v>1</v>
      </c>
      <c r="P2311">
        <v>1</v>
      </c>
      <c r="Q2311" t="str">
        <f t="shared" si="37"/>
        <v>1</v>
      </c>
    </row>
    <row r="2312" spans="1:17" x14ac:dyDescent="0.25">
      <c r="A2312">
        <v>2311</v>
      </c>
      <c r="B2312">
        <v>72.650185000000008</v>
      </c>
      <c r="C2312" s="3">
        <v>1</v>
      </c>
      <c r="P2312">
        <v>1</v>
      </c>
      <c r="Q2312" t="str">
        <f t="shared" si="37"/>
        <v>1</v>
      </c>
    </row>
    <row r="2313" spans="1:17" x14ac:dyDescent="0.25">
      <c r="A2313">
        <v>2312</v>
      </c>
      <c r="F2313">
        <v>71.281197000000006</v>
      </c>
      <c r="G2313" s="5">
        <v>3</v>
      </c>
      <c r="H2313">
        <v>71.541599000000005</v>
      </c>
      <c r="I2313" s="4">
        <v>4</v>
      </c>
      <c r="P2313">
        <v>2</v>
      </c>
      <c r="Q2313" t="str">
        <f t="shared" si="37"/>
        <v>34</v>
      </c>
    </row>
    <row r="2314" spans="1:17" x14ac:dyDescent="0.25">
      <c r="A2314">
        <v>2313</v>
      </c>
      <c r="F2314">
        <v>71.281197000000006</v>
      </c>
      <c r="G2314" s="5">
        <v>3</v>
      </c>
      <c r="H2314">
        <v>71.47644600000001</v>
      </c>
      <c r="I2314" s="4">
        <v>4</v>
      </c>
      <c r="P2314">
        <v>2</v>
      </c>
      <c r="Q2314" t="str">
        <f t="shared" si="37"/>
        <v>34</v>
      </c>
    </row>
    <row r="2315" spans="1:17" x14ac:dyDescent="0.25">
      <c r="A2315">
        <v>2314</v>
      </c>
      <c r="F2315">
        <v>71.281197000000006</v>
      </c>
      <c r="G2315" s="5">
        <v>3</v>
      </c>
      <c r="H2315">
        <v>71.50795500000001</v>
      </c>
      <c r="I2315" s="4">
        <v>4</v>
      </c>
      <c r="P2315">
        <v>2</v>
      </c>
      <c r="Q2315" t="str">
        <f t="shared" si="37"/>
        <v>34</v>
      </c>
    </row>
    <row r="2316" spans="1:17" x14ac:dyDescent="0.25">
      <c r="A2316">
        <v>2315</v>
      </c>
      <c r="F2316">
        <v>71.281197000000006</v>
      </c>
      <c r="G2316" s="5">
        <v>3</v>
      </c>
      <c r="H2316">
        <v>71.484415000000013</v>
      </c>
      <c r="I2316" s="4">
        <v>4</v>
      </c>
      <c r="P2316">
        <v>2</v>
      </c>
      <c r="Q2316" t="str">
        <f t="shared" si="37"/>
        <v>34</v>
      </c>
    </row>
    <row r="2317" spans="1:17" x14ac:dyDescent="0.25">
      <c r="A2317">
        <v>2316</v>
      </c>
      <c r="F2317">
        <v>71.281197000000006</v>
      </c>
      <c r="G2317" s="5">
        <v>3</v>
      </c>
      <c r="H2317">
        <v>71.522902000000002</v>
      </c>
      <c r="I2317" s="4">
        <v>4</v>
      </c>
      <c r="P2317">
        <v>2</v>
      </c>
      <c r="Q2317" t="str">
        <f t="shared" si="37"/>
        <v>34</v>
      </c>
    </row>
    <row r="2318" spans="1:17" x14ac:dyDescent="0.25">
      <c r="A2318">
        <v>2317</v>
      </c>
      <c r="F2318">
        <v>71.281197000000006</v>
      </c>
      <c r="G2318" s="5">
        <v>3</v>
      </c>
      <c r="H2318">
        <v>71.622168000000002</v>
      </c>
      <c r="I2318" s="4">
        <v>4</v>
      </c>
      <c r="P2318">
        <v>2</v>
      </c>
      <c r="Q2318" t="str">
        <f t="shared" si="37"/>
        <v>34</v>
      </c>
    </row>
    <row r="2319" spans="1:17" x14ac:dyDescent="0.25">
      <c r="A2319">
        <v>2318</v>
      </c>
      <c r="F2319">
        <v>71.281197000000006</v>
      </c>
      <c r="G2319" s="5">
        <v>3</v>
      </c>
      <c r="H2319">
        <v>71.541599000000005</v>
      </c>
      <c r="I2319" s="4">
        <v>4</v>
      </c>
      <c r="P2319">
        <v>2</v>
      </c>
      <c r="Q2319" t="str">
        <f t="shared" si="37"/>
        <v>34</v>
      </c>
    </row>
    <row r="2320" spans="1:17" x14ac:dyDescent="0.25">
      <c r="A2320">
        <v>2319</v>
      </c>
      <c r="F2320">
        <v>71.281197000000006</v>
      </c>
      <c r="G2320" s="5">
        <v>3</v>
      </c>
      <c r="H2320">
        <v>71.541599000000005</v>
      </c>
      <c r="I2320" s="4">
        <v>4</v>
      </c>
      <c r="P2320">
        <v>2</v>
      </c>
      <c r="Q2320" t="str">
        <f t="shared" si="37"/>
        <v>34</v>
      </c>
    </row>
    <row r="2321" spans="1:17" x14ac:dyDescent="0.25">
      <c r="A2321">
        <v>2320</v>
      </c>
      <c r="P2321">
        <v>0</v>
      </c>
      <c r="Q2321" t="str">
        <f t="shared" si="37"/>
        <v/>
      </c>
    </row>
    <row r="2322" spans="1:17" x14ac:dyDescent="0.25">
      <c r="A2322">
        <v>2321</v>
      </c>
      <c r="P2322">
        <v>0</v>
      </c>
      <c r="Q2322" t="str">
        <f t="shared" si="37"/>
        <v/>
      </c>
    </row>
    <row r="2323" spans="1:17" x14ac:dyDescent="0.25">
      <c r="A2323">
        <v>2322</v>
      </c>
      <c r="P2323">
        <v>0</v>
      </c>
      <c r="Q2323" t="str">
        <f t="shared" si="37"/>
        <v/>
      </c>
    </row>
    <row r="2324" spans="1:17" x14ac:dyDescent="0.25">
      <c r="A2324">
        <v>2323</v>
      </c>
      <c r="D2324">
        <v>46.307278000000011</v>
      </c>
      <c r="E2324" s="2">
        <v>2</v>
      </c>
      <c r="P2324">
        <v>1</v>
      </c>
      <c r="Q2324" t="str">
        <f t="shared" si="37"/>
        <v>2</v>
      </c>
    </row>
    <row r="2325" spans="1:17" x14ac:dyDescent="0.25">
      <c r="A2325">
        <v>2324</v>
      </c>
      <c r="D2325">
        <v>46.349434000000009</v>
      </c>
      <c r="E2325" s="2">
        <v>2</v>
      </c>
      <c r="P2325">
        <v>1</v>
      </c>
      <c r="Q2325" t="str">
        <f t="shared" si="37"/>
        <v>2</v>
      </c>
    </row>
    <row r="2326" spans="1:17" x14ac:dyDescent="0.25">
      <c r="A2326">
        <v>2325</v>
      </c>
      <c r="D2326">
        <v>46.335224000000011</v>
      </c>
      <c r="E2326" s="2">
        <v>2</v>
      </c>
      <c r="P2326">
        <v>1</v>
      </c>
      <c r="Q2326" t="str">
        <f t="shared" si="37"/>
        <v>2</v>
      </c>
    </row>
    <row r="2327" spans="1:17" x14ac:dyDescent="0.25">
      <c r="A2327">
        <v>2326</v>
      </c>
      <c r="D2327">
        <v>46.333961000000009</v>
      </c>
      <c r="E2327" s="2">
        <v>2</v>
      </c>
      <c r="P2327">
        <v>1</v>
      </c>
      <c r="Q2327" t="str">
        <f t="shared" si="37"/>
        <v>2</v>
      </c>
    </row>
    <row r="2328" spans="1:17" x14ac:dyDescent="0.25">
      <c r="A2328">
        <v>2327</v>
      </c>
      <c r="B2328">
        <v>41.515755000000013</v>
      </c>
      <c r="C2328" s="3">
        <v>1</v>
      </c>
      <c r="D2328">
        <v>46.31333200000001</v>
      </c>
      <c r="E2328" s="2">
        <v>2</v>
      </c>
      <c r="P2328">
        <v>2</v>
      </c>
      <c r="Q2328" t="str">
        <f t="shared" si="37"/>
        <v>12</v>
      </c>
    </row>
    <row r="2329" spans="1:17" x14ac:dyDescent="0.25">
      <c r="A2329">
        <v>2328</v>
      </c>
      <c r="B2329">
        <v>41.515491000000011</v>
      </c>
      <c r="C2329" s="3">
        <v>1</v>
      </c>
      <c r="D2329">
        <v>46.328751000000011</v>
      </c>
      <c r="E2329" s="2">
        <v>2</v>
      </c>
      <c r="P2329">
        <v>2</v>
      </c>
      <c r="Q2329" t="str">
        <f t="shared" si="37"/>
        <v>12</v>
      </c>
    </row>
    <row r="2330" spans="1:17" x14ac:dyDescent="0.25">
      <c r="A2330">
        <v>2329</v>
      </c>
      <c r="B2330">
        <v>41.54785900000001</v>
      </c>
      <c r="C2330" s="3">
        <v>1</v>
      </c>
      <c r="D2330">
        <v>46.307278000000011</v>
      </c>
      <c r="E2330" s="2">
        <v>2</v>
      </c>
      <c r="P2330">
        <v>2</v>
      </c>
      <c r="Q2330" t="str">
        <f t="shared" si="37"/>
        <v>12</v>
      </c>
    </row>
    <row r="2331" spans="1:17" x14ac:dyDescent="0.25">
      <c r="A2331">
        <v>2330</v>
      </c>
      <c r="B2331">
        <v>41.58627700000001</v>
      </c>
      <c r="C2331" s="3">
        <v>1</v>
      </c>
      <c r="D2331">
        <v>46.307278000000011</v>
      </c>
      <c r="E2331" s="2">
        <v>2</v>
      </c>
      <c r="P2331">
        <v>2</v>
      </c>
      <c r="Q2331" t="str">
        <f t="shared" si="37"/>
        <v>12</v>
      </c>
    </row>
    <row r="2332" spans="1:17" x14ac:dyDescent="0.25">
      <c r="A2332">
        <v>2331</v>
      </c>
      <c r="B2332">
        <v>41.558121000000014</v>
      </c>
      <c r="C2332" s="3">
        <v>1</v>
      </c>
      <c r="P2332">
        <v>1</v>
      </c>
      <c r="Q2332" t="str">
        <f t="shared" si="37"/>
        <v>1</v>
      </c>
    </row>
    <row r="2333" spans="1:17" x14ac:dyDescent="0.25">
      <c r="A2333">
        <v>2332</v>
      </c>
      <c r="B2333">
        <v>41.528015000000011</v>
      </c>
      <c r="C2333" s="3">
        <v>1</v>
      </c>
      <c r="P2333">
        <v>1</v>
      </c>
      <c r="Q2333" t="str">
        <f t="shared" si="37"/>
        <v>1</v>
      </c>
    </row>
    <row r="2334" spans="1:17" x14ac:dyDescent="0.25">
      <c r="A2334">
        <v>2333</v>
      </c>
      <c r="B2334">
        <v>41.515755000000013</v>
      </c>
      <c r="C2334" s="3">
        <v>1</v>
      </c>
      <c r="P2334">
        <v>1</v>
      </c>
      <c r="Q2334" t="str">
        <f t="shared" si="37"/>
        <v>1</v>
      </c>
    </row>
    <row r="2335" spans="1:17" x14ac:dyDescent="0.25">
      <c r="A2335">
        <v>2334</v>
      </c>
      <c r="P2335">
        <v>0</v>
      </c>
      <c r="Q2335" t="str">
        <f t="shared" si="37"/>
        <v/>
      </c>
    </row>
    <row r="2336" spans="1:17" x14ac:dyDescent="0.25">
      <c r="A2336">
        <v>2335</v>
      </c>
      <c r="P2336">
        <v>0</v>
      </c>
      <c r="Q2336" t="str">
        <f t="shared" si="37"/>
        <v/>
      </c>
    </row>
    <row r="2337" spans="1:17" x14ac:dyDescent="0.25">
      <c r="A2337">
        <v>2336</v>
      </c>
      <c r="H2337">
        <v>37.732756000000009</v>
      </c>
      <c r="I2337" s="4">
        <v>4</v>
      </c>
      <c r="P2337">
        <v>1</v>
      </c>
      <c r="Q2337" t="str">
        <f t="shared" si="37"/>
        <v>4</v>
      </c>
    </row>
    <row r="2338" spans="1:17" x14ac:dyDescent="0.25">
      <c r="A2338">
        <v>2337</v>
      </c>
      <c r="F2338">
        <v>36.803488000000016</v>
      </c>
      <c r="G2338" s="5">
        <v>3</v>
      </c>
      <c r="H2338">
        <v>37.728229000000013</v>
      </c>
      <c r="I2338" s="4">
        <v>4</v>
      </c>
      <c r="P2338">
        <v>2</v>
      </c>
      <c r="Q2338" t="str">
        <f t="shared" si="37"/>
        <v>34</v>
      </c>
    </row>
    <row r="2339" spans="1:17" x14ac:dyDescent="0.25">
      <c r="A2339">
        <v>2338</v>
      </c>
      <c r="F2339">
        <v>36.806120000000007</v>
      </c>
      <c r="G2339" s="5">
        <v>3</v>
      </c>
      <c r="H2339">
        <v>37.75275400000001</v>
      </c>
      <c r="I2339" s="4">
        <v>4</v>
      </c>
      <c r="P2339">
        <v>2</v>
      </c>
      <c r="Q2339" t="str">
        <f t="shared" si="37"/>
        <v>34</v>
      </c>
    </row>
    <row r="2340" spans="1:17" x14ac:dyDescent="0.25">
      <c r="A2340">
        <v>2339</v>
      </c>
      <c r="F2340">
        <v>36.793701000000013</v>
      </c>
      <c r="G2340" s="5">
        <v>3</v>
      </c>
      <c r="H2340">
        <v>37.743015000000014</v>
      </c>
      <c r="I2340" s="4">
        <v>4</v>
      </c>
      <c r="P2340">
        <v>2</v>
      </c>
      <c r="Q2340" t="str">
        <f t="shared" si="37"/>
        <v>34</v>
      </c>
    </row>
    <row r="2341" spans="1:17" x14ac:dyDescent="0.25">
      <c r="A2341">
        <v>2340</v>
      </c>
      <c r="F2341">
        <v>36.826279000000014</v>
      </c>
      <c r="G2341" s="5">
        <v>3</v>
      </c>
      <c r="H2341">
        <v>37.737438000000012</v>
      </c>
      <c r="I2341" s="4">
        <v>4</v>
      </c>
      <c r="P2341">
        <v>2</v>
      </c>
      <c r="Q2341" t="str">
        <f t="shared" si="37"/>
        <v>34</v>
      </c>
    </row>
    <row r="2342" spans="1:17" x14ac:dyDescent="0.25">
      <c r="A2342">
        <v>2341</v>
      </c>
      <c r="F2342">
        <v>36.81822600000001</v>
      </c>
      <c r="G2342" s="5">
        <v>3</v>
      </c>
      <c r="H2342">
        <v>37.74243700000001</v>
      </c>
      <c r="I2342" s="4">
        <v>4</v>
      </c>
      <c r="P2342">
        <v>2</v>
      </c>
      <c r="Q2342" t="str">
        <f t="shared" si="37"/>
        <v>34</v>
      </c>
    </row>
    <row r="2343" spans="1:17" x14ac:dyDescent="0.25">
      <c r="A2343">
        <v>2342</v>
      </c>
      <c r="F2343">
        <v>36.789753000000012</v>
      </c>
      <c r="G2343" s="5">
        <v>3</v>
      </c>
      <c r="H2343">
        <v>37.714281000000014</v>
      </c>
      <c r="I2343" s="4">
        <v>4</v>
      </c>
      <c r="P2343">
        <v>2</v>
      </c>
      <c r="Q2343" t="str">
        <f t="shared" si="37"/>
        <v>34</v>
      </c>
    </row>
    <row r="2344" spans="1:17" x14ac:dyDescent="0.25">
      <c r="A2344">
        <v>2343</v>
      </c>
      <c r="D2344">
        <v>20.709434000000016</v>
      </c>
      <c r="E2344" s="2">
        <v>2</v>
      </c>
      <c r="F2344">
        <v>36.803488000000016</v>
      </c>
      <c r="G2344" s="5">
        <v>3</v>
      </c>
      <c r="H2344">
        <v>37.732756000000009</v>
      </c>
      <c r="I2344" s="4">
        <v>4</v>
      </c>
      <c r="P2344">
        <v>3</v>
      </c>
      <c r="Q2344" t="str">
        <f t="shared" si="37"/>
        <v>234</v>
      </c>
    </row>
    <row r="2345" spans="1:17" x14ac:dyDescent="0.25">
      <c r="A2345">
        <v>2344</v>
      </c>
      <c r="D2345">
        <v>20.709434000000016</v>
      </c>
      <c r="E2345" s="2">
        <v>2</v>
      </c>
      <c r="F2345">
        <v>36.803488000000016</v>
      </c>
      <c r="G2345" s="5">
        <v>3</v>
      </c>
      <c r="P2345">
        <v>2</v>
      </c>
      <c r="Q2345" t="str">
        <f t="shared" si="37"/>
        <v>23</v>
      </c>
    </row>
    <row r="2346" spans="1:17" x14ac:dyDescent="0.25">
      <c r="A2346">
        <v>2345</v>
      </c>
      <c r="D2346">
        <v>20.709434000000016</v>
      </c>
      <c r="E2346" s="2">
        <v>2</v>
      </c>
      <c r="P2346">
        <v>1</v>
      </c>
      <c r="Q2346" t="str">
        <f t="shared" si="37"/>
        <v>2</v>
      </c>
    </row>
    <row r="2347" spans="1:17" x14ac:dyDescent="0.25">
      <c r="A2347">
        <v>2346</v>
      </c>
      <c r="D2347">
        <v>20.709434000000016</v>
      </c>
      <c r="E2347" s="2">
        <v>2</v>
      </c>
      <c r="P2347">
        <v>1</v>
      </c>
      <c r="Q2347" t="str">
        <f t="shared" si="37"/>
        <v>2</v>
      </c>
    </row>
    <row r="2348" spans="1:17" x14ac:dyDescent="0.25">
      <c r="A2348">
        <v>2347</v>
      </c>
      <c r="D2348">
        <v>20.709434000000016</v>
      </c>
      <c r="E2348" s="2">
        <v>2</v>
      </c>
      <c r="P2348">
        <v>1</v>
      </c>
      <c r="Q2348" t="str">
        <f t="shared" si="37"/>
        <v>2</v>
      </c>
    </row>
    <row r="2349" spans="1:17" x14ac:dyDescent="0.25">
      <c r="A2349">
        <v>2348</v>
      </c>
      <c r="B2349">
        <v>16.13205700000001</v>
      </c>
      <c r="C2349" s="3">
        <v>1</v>
      </c>
      <c r="D2349">
        <v>20.709434000000016</v>
      </c>
      <c r="E2349" s="2">
        <v>2</v>
      </c>
      <c r="P2349">
        <v>2</v>
      </c>
      <c r="Q2349" t="str">
        <f t="shared" si="37"/>
        <v>12</v>
      </c>
    </row>
    <row r="2350" spans="1:17" x14ac:dyDescent="0.25">
      <c r="A2350">
        <v>2349</v>
      </c>
      <c r="B2350">
        <v>16.13205700000001</v>
      </c>
      <c r="C2350" s="3">
        <v>1</v>
      </c>
      <c r="D2350">
        <v>20.709434000000016</v>
      </c>
      <c r="E2350" s="2">
        <v>2</v>
      </c>
      <c r="P2350">
        <v>2</v>
      </c>
      <c r="Q2350" t="str">
        <f t="shared" si="37"/>
        <v>12</v>
      </c>
    </row>
    <row r="2351" spans="1:17" x14ac:dyDescent="0.25">
      <c r="A2351">
        <v>2350</v>
      </c>
      <c r="B2351">
        <v>16.13205700000001</v>
      </c>
      <c r="C2351" s="3">
        <v>1</v>
      </c>
      <c r="D2351">
        <v>20.709434000000016</v>
      </c>
      <c r="E2351" s="2">
        <v>2</v>
      </c>
      <c r="P2351">
        <v>2</v>
      </c>
      <c r="Q2351" t="str">
        <f t="shared" si="37"/>
        <v>12</v>
      </c>
    </row>
    <row r="2352" spans="1:17" x14ac:dyDescent="0.25">
      <c r="A2352">
        <v>2351</v>
      </c>
      <c r="B2352">
        <v>16.13205700000001</v>
      </c>
      <c r="C2352" s="3">
        <v>1</v>
      </c>
      <c r="D2352">
        <v>20.709434000000016</v>
      </c>
      <c r="E2352" s="2">
        <v>2</v>
      </c>
      <c r="P2352">
        <v>2</v>
      </c>
      <c r="Q2352" t="str">
        <f t="shared" si="37"/>
        <v>12</v>
      </c>
    </row>
    <row r="2353" spans="1:17" x14ac:dyDescent="0.25">
      <c r="A2353">
        <v>2352</v>
      </c>
      <c r="B2353">
        <v>16.13205700000001</v>
      </c>
      <c r="C2353" s="3">
        <v>1</v>
      </c>
      <c r="P2353">
        <v>1</v>
      </c>
      <c r="Q2353" t="str">
        <f t="shared" si="37"/>
        <v>1</v>
      </c>
    </row>
    <row r="2354" spans="1:17" x14ac:dyDescent="0.25">
      <c r="A2354">
        <v>2353</v>
      </c>
      <c r="B2354">
        <v>16.13205700000001</v>
      </c>
      <c r="C2354" s="3">
        <v>1</v>
      </c>
      <c r="J2354">
        <v>38.881691000000011</v>
      </c>
      <c r="K2354" t="s">
        <v>22</v>
      </c>
      <c r="Q2354" t="str">
        <f t="shared" si="37"/>
        <v>1</v>
      </c>
    </row>
    <row r="2355" spans="1:17" x14ac:dyDescent="0.25">
      <c r="A2355">
        <v>2354</v>
      </c>
      <c r="Q2355" t="str">
        <f t="shared" si="37"/>
        <v/>
      </c>
    </row>
    <row r="2356" spans="1:17" x14ac:dyDescent="0.25">
      <c r="A2356">
        <v>2355</v>
      </c>
      <c r="J2356">
        <v>236.14264600000001</v>
      </c>
      <c r="K2356" t="s">
        <v>22</v>
      </c>
      <c r="Q2356" t="str">
        <f t="shared" si="37"/>
        <v/>
      </c>
    </row>
    <row r="2357" spans="1:17" x14ac:dyDescent="0.25">
      <c r="A2357">
        <v>2356</v>
      </c>
      <c r="D2357">
        <v>238.85678899999999</v>
      </c>
      <c r="E2357" s="2">
        <v>2</v>
      </c>
      <c r="P2357">
        <v>1</v>
      </c>
      <c r="Q2357" t="str">
        <f t="shared" si="37"/>
        <v>2</v>
      </c>
    </row>
    <row r="2358" spans="1:17" x14ac:dyDescent="0.25">
      <c r="A2358">
        <v>2357</v>
      </c>
      <c r="D2358">
        <v>238.88327100000001</v>
      </c>
      <c r="E2358" s="2">
        <v>2</v>
      </c>
      <c r="P2358">
        <v>1</v>
      </c>
      <c r="Q2358" t="str">
        <f t="shared" si="37"/>
        <v>2</v>
      </c>
    </row>
    <row r="2359" spans="1:17" x14ac:dyDescent="0.25">
      <c r="A2359">
        <v>2358</v>
      </c>
      <c r="D2359">
        <v>238.92994999999999</v>
      </c>
      <c r="E2359" s="2">
        <v>2</v>
      </c>
      <c r="P2359">
        <v>1</v>
      </c>
      <c r="Q2359" t="str">
        <f t="shared" si="37"/>
        <v>2</v>
      </c>
    </row>
    <row r="2360" spans="1:17" x14ac:dyDescent="0.25">
      <c r="A2360">
        <v>2359</v>
      </c>
      <c r="B2360">
        <v>235.307996</v>
      </c>
      <c r="C2360" s="3">
        <v>1</v>
      </c>
      <c r="D2360">
        <v>238.89735100000001</v>
      </c>
      <c r="E2360" s="2">
        <v>2</v>
      </c>
      <c r="P2360">
        <v>2</v>
      </c>
      <c r="Q2360" t="str">
        <f t="shared" si="37"/>
        <v>12</v>
      </c>
    </row>
    <row r="2361" spans="1:17" x14ac:dyDescent="0.25">
      <c r="A2361">
        <v>2360</v>
      </c>
      <c r="B2361">
        <v>235.301312</v>
      </c>
      <c r="C2361" s="3">
        <v>1</v>
      </c>
      <c r="D2361">
        <v>238.88000399999999</v>
      </c>
      <c r="E2361" s="2">
        <v>2</v>
      </c>
      <c r="P2361">
        <v>2</v>
      </c>
      <c r="Q2361" t="str">
        <f t="shared" si="37"/>
        <v>12</v>
      </c>
    </row>
    <row r="2362" spans="1:17" x14ac:dyDescent="0.25">
      <c r="A2362">
        <v>2361</v>
      </c>
      <c r="B2362">
        <v>235.30631099999999</v>
      </c>
      <c r="C2362" s="3">
        <v>1</v>
      </c>
      <c r="D2362">
        <v>238.85745299999999</v>
      </c>
      <c r="E2362" s="2">
        <v>2</v>
      </c>
      <c r="P2362">
        <v>2</v>
      </c>
      <c r="Q2362" t="str">
        <f t="shared" si="37"/>
        <v>12</v>
      </c>
    </row>
    <row r="2363" spans="1:17" x14ac:dyDescent="0.25">
      <c r="A2363">
        <v>2362</v>
      </c>
      <c r="B2363">
        <v>235.32029199999999</v>
      </c>
      <c r="C2363" s="3">
        <v>1</v>
      </c>
      <c r="D2363">
        <v>238.870105</v>
      </c>
      <c r="E2363" s="2">
        <v>2</v>
      </c>
      <c r="P2363">
        <v>2</v>
      </c>
      <c r="Q2363" t="str">
        <f t="shared" si="37"/>
        <v>12</v>
      </c>
    </row>
    <row r="2364" spans="1:17" x14ac:dyDescent="0.25">
      <c r="A2364">
        <v>2363</v>
      </c>
      <c r="B2364">
        <v>235.29743500000001</v>
      </c>
      <c r="C2364" s="3">
        <v>1</v>
      </c>
      <c r="D2364">
        <v>238.85678899999999</v>
      </c>
      <c r="E2364" s="2">
        <v>2</v>
      </c>
      <c r="P2364">
        <v>2</v>
      </c>
      <c r="Q2364" t="str">
        <f t="shared" si="37"/>
        <v>12</v>
      </c>
    </row>
    <row r="2365" spans="1:17" x14ac:dyDescent="0.25">
      <c r="A2365">
        <v>2364</v>
      </c>
      <c r="B2365">
        <v>235.23121499999999</v>
      </c>
      <c r="C2365" s="3">
        <v>1</v>
      </c>
      <c r="D2365">
        <v>238.85678899999999</v>
      </c>
      <c r="E2365" s="2">
        <v>2</v>
      </c>
      <c r="P2365">
        <v>2</v>
      </c>
      <c r="Q2365" t="str">
        <f t="shared" si="37"/>
        <v>12</v>
      </c>
    </row>
    <row r="2366" spans="1:17" x14ac:dyDescent="0.25">
      <c r="A2366">
        <v>2365</v>
      </c>
      <c r="B2366">
        <v>235.30299600000001</v>
      </c>
      <c r="C2366" s="3">
        <v>1</v>
      </c>
      <c r="P2366">
        <v>1</v>
      </c>
      <c r="Q2366" t="str">
        <f t="shared" si="37"/>
        <v>1</v>
      </c>
    </row>
    <row r="2367" spans="1:17" x14ac:dyDescent="0.25">
      <c r="A2367">
        <v>2366</v>
      </c>
      <c r="B2367">
        <v>235.307996</v>
      </c>
      <c r="C2367" s="3">
        <v>1</v>
      </c>
      <c r="F2367">
        <v>236.16228899999999</v>
      </c>
      <c r="G2367" s="5">
        <v>3</v>
      </c>
      <c r="P2367">
        <v>2</v>
      </c>
      <c r="Q2367" t="str">
        <f t="shared" si="37"/>
        <v>13</v>
      </c>
    </row>
    <row r="2368" spans="1:17" x14ac:dyDescent="0.25">
      <c r="A2368">
        <v>2367</v>
      </c>
      <c r="B2368">
        <v>235.307996</v>
      </c>
      <c r="C2368" s="3">
        <v>1</v>
      </c>
      <c r="F2368">
        <v>236.16228899999999</v>
      </c>
      <c r="G2368" s="5">
        <v>3</v>
      </c>
      <c r="H2368">
        <v>235.76746299999999</v>
      </c>
      <c r="I2368" s="4">
        <v>4</v>
      </c>
      <c r="P2368">
        <v>3</v>
      </c>
      <c r="Q2368" t="str">
        <f t="shared" si="37"/>
        <v>134</v>
      </c>
    </row>
    <row r="2369" spans="1:17" x14ac:dyDescent="0.25">
      <c r="A2369">
        <v>2368</v>
      </c>
      <c r="F2369">
        <v>236.16228899999999</v>
      </c>
      <c r="G2369" s="5">
        <v>3</v>
      </c>
      <c r="H2369">
        <v>235.736546</v>
      </c>
      <c r="I2369" s="4">
        <v>4</v>
      </c>
      <c r="P2369">
        <v>2</v>
      </c>
      <c r="Q2369" t="str">
        <f t="shared" si="37"/>
        <v>34</v>
      </c>
    </row>
    <row r="2370" spans="1:17" x14ac:dyDescent="0.25">
      <c r="A2370">
        <v>2369</v>
      </c>
      <c r="F2370">
        <v>236.16228899999999</v>
      </c>
      <c r="G2370" s="5">
        <v>3</v>
      </c>
      <c r="H2370">
        <v>235.75159500000001</v>
      </c>
      <c r="I2370" s="4">
        <v>4</v>
      </c>
      <c r="P2370">
        <v>2</v>
      </c>
      <c r="Q2370" t="str">
        <f t="shared" ref="Q2370:Q2433" si="38">CONCATENATE(C2370,E2370,G2370,I2370)</f>
        <v>34</v>
      </c>
    </row>
    <row r="2371" spans="1:17" x14ac:dyDescent="0.25">
      <c r="A2371">
        <v>2370</v>
      </c>
      <c r="F2371">
        <v>236.16228899999999</v>
      </c>
      <c r="G2371" s="5">
        <v>3</v>
      </c>
      <c r="H2371">
        <v>235.74266699999998</v>
      </c>
      <c r="I2371" s="4">
        <v>4</v>
      </c>
      <c r="P2371">
        <v>2</v>
      </c>
      <c r="Q2371" t="str">
        <f t="shared" si="38"/>
        <v>34</v>
      </c>
    </row>
    <row r="2372" spans="1:17" x14ac:dyDescent="0.25">
      <c r="A2372">
        <v>2371</v>
      </c>
      <c r="F2372">
        <v>236.16228899999999</v>
      </c>
      <c r="G2372" s="5">
        <v>3</v>
      </c>
      <c r="H2372">
        <v>235.83480499999999</v>
      </c>
      <c r="I2372" s="4">
        <v>4</v>
      </c>
      <c r="P2372">
        <v>2</v>
      </c>
      <c r="Q2372" t="str">
        <f t="shared" si="38"/>
        <v>34</v>
      </c>
    </row>
    <row r="2373" spans="1:17" x14ac:dyDescent="0.25">
      <c r="A2373">
        <v>2372</v>
      </c>
      <c r="F2373">
        <v>236.16228899999999</v>
      </c>
      <c r="G2373" s="5">
        <v>3</v>
      </c>
      <c r="H2373">
        <v>235.80679599999999</v>
      </c>
      <c r="I2373" s="4">
        <v>4</v>
      </c>
      <c r="P2373">
        <v>2</v>
      </c>
      <c r="Q2373" t="str">
        <f t="shared" si="38"/>
        <v>34</v>
      </c>
    </row>
    <row r="2374" spans="1:17" x14ac:dyDescent="0.25">
      <c r="A2374">
        <v>2373</v>
      </c>
      <c r="F2374">
        <v>236.16228899999999</v>
      </c>
      <c r="G2374" s="5">
        <v>3</v>
      </c>
      <c r="H2374">
        <v>235.76746299999999</v>
      </c>
      <c r="I2374" s="4">
        <v>4</v>
      </c>
      <c r="P2374">
        <v>2</v>
      </c>
      <c r="Q2374" t="str">
        <f t="shared" si="38"/>
        <v>34</v>
      </c>
    </row>
    <row r="2375" spans="1:17" x14ac:dyDescent="0.25">
      <c r="A2375">
        <v>2374</v>
      </c>
      <c r="H2375">
        <v>235.76746299999999</v>
      </c>
      <c r="I2375" s="4">
        <v>4</v>
      </c>
      <c r="P2375">
        <v>1</v>
      </c>
      <c r="Q2375" t="str">
        <f t="shared" si="38"/>
        <v>4</v>
      </c>
    </row>
    <row r="2376" spans="1:17" x14ac:dyDescent="0.25">
      <c r="A2376">
        <v>2375</v>
      </c>
      <c r="P2376">
        <v>0</v>
      </c>
      <c r="Q2376" t="str">
        <f t="shared" si="38"/>
        <v/>
      </c>
    </row>
    <row r="2377" spans="1:17" x14ac:dyDescent="0.25">
      <c r="A2377">
        <v>2376</v>
      </c>
      <c r="P2377">
        <v>0</v>
      </c>
      <c r="Q2377" t="str">
        <f t="shared" si="38"/>
        <v/>
      </c>
    </row>
    <row r="2378" spans="1:17" x14ac:dyDescent="0.25">
      <c r="A2378">
        <v>2377</v>
      </c>
      <c r="P2378">
        <v>0</v>
      </c>
      <c r="Q2378" t="str">
        <f t="shared" si="38"/>
        <v/>
      </c>
    </row>
    <row r="2379" spans="1:17" x14ac:dyDescent="0.25">
      <c r="A2379">
        <v>2378</v>
      </c>
      <c r="P2379">
        <v>0</v>
      </c>
      <c r="Q2379" t="str">
        <f t="shared" si="38"/>
        <v/>
      </c>
    </row>
    <row r="2380" spans="1:17" x14ac:dyDescent="0.25">
      <c r="A2380">
        <v>2379</v>
      </c>
      <c r="P2380">
        <v>0</v>
      </c>
      <c r="Q2380" t="str">
        <f t="shared" si="38"/>
        <v/>
      </c>
    </row>
    <row r="2381" spans="1:17" x14ac:dyDescent="0.25">
      <c r="A2381">
        <v>2380</v>
      </c>
      <c r="D2381">
        <v>209.89755199999999</v>
      </c>
      <c r="E2381" s="2">
        <v>2</v>
      </c>
      <c r="P2381">
        <v>1</v>
      </c>
      <c r="Q2381" t="str">
        <f t="shared" si="38"/>
        <v>2</v>
      </c>
    </row>
    <row r="2382" spans="1:17" x14ac:dyDescent="0.25">
      <c r="A2382">
        <v>2381</v>
      </c>
      <c r="B2382">
        <v>209.04693900000001</v>
      </c>
      <c r="C2382" s="3">
        <v>1</v>
      </c>
      <c r="D2382">
        <v>209.82663300000002</v>
      </c>
      <c r="E2382" s="2">
        <v>2</v>
      </c>
      <c r="P2382">
        <v>2</v>
      </c>
      <c r="Q2382" t="str">
        <f t="shared" si="38"/>
        <v>12</v>
      </c>
    </row>
    <row r="2383" spans="1:17" x14ac:dyDescent="0.25">
      <c r="A2383">
        <v>2382</v>
      </c>
      <c r="B2383">
        <v>209.04693900000001</v>
      </c>
      <c r="C2383" s="3">
        <v>1</v>
      </c>
      <c r="D2383">
        <v>209.82663300000002</v>
      </c>
      <c r="E2383" s="2">
        <v>2</v>
      </c>
      <c r="P2383">
        <v>2</v>
      </c>
      <c r="Q2383" t="str">
        <f t="shared" si="38"/>
        <v>12</v>
      </c>
    </row>
    <row r="2384" spans="1:17" x14ac:dyDescent="0.25">
      <c r="A2384">
        <v>2383</v>
      </c>
      <c r="B2384">
        <v>209.04693900000001</v>
      </c>
      <c r="C2384" s="3">
        <v>1</v>
      </c>
      <c r="D2384">
        <v>209.82663300000002</v>
      </c>
      <c r="E2384" s="2">
        <v>2</v>
      </c>
      <c r="P2384">
        <v>2</v>
      </c>
      <c r="Q2384" t="str">
        <f t="shared" si="38"/>
        <v>12</v>
      </c>
    </row>
    <row r="2385" spans="1:17" x14ac:dyDescent="0.25">
      <c r="A2385">
        <v>2384</v>
      </c>
      <c r="B2385">
        <v>209.04693900000001</v>
      </c>
      <c r="C2385" s="3">
        <v>1</v>
      </c>
      <c r="D2385">
        <v>209.82663300000002</v>
      </c>
      <c r="E2385" s="2">
        <v>2</v>
      </c>
      <c r="P2385">
        <v>2</v>
      </c>
      <c r="Q2385" t="str">
        <f t="shared" si="38"/>
        <v>12</v>
      </c>
    </row>
    <row r="2386" spans="1:17" x14ac:dyDescent="0.25">
      <c r="A2386">
        <v>2385</v>
      </c>
      <c r="B2386">
        <v>209.04693900000001</v>
      </c>
      <c r="C2386" s="3">
        <v>1</v>
      </c>
      <c r="D2386">
        <v>209.82663300000002</v>
      </c>
      <c r="E2386" s="2">
        <v>2</v>
      </c>
      <c r="P2386">
        <v>2</v>
      </c>
      <c r="Q2386" t="str">
        <f t="shared" si="38"/>
        <v>12</v>
      </c>
    </row>
    <row r="2387" spans="1:17" x14ac:dyDescent="0.25">
      <c r="A2387">
        <v>2386</v>
      </c>
      <c r="B2387">
        <v>209.04693900000001</v>
      </c>
      <c r="C2387" s="3">
        <v>1</v>
      </c>
      <c r="D2387">
        <v>209.82663300000002</v>
      </c>
      <c r="E2387" s="2">
        <v>2</v>
      </c>
      <c r="P2387">
        <v>2</v>
      </c>
      <c r="Q2387" t="str">
        <f t="shared" si="38"/>
        <v>12</v>
      </c>
    </row>
    <row r="2388" spans="1:17" x14ac:dyDescent="0.25">
      <c r="A2388">
        <v>2387</v>
      </c>
      <c r="B2388">
        <v>209.04693900000001</v>
      </c>
      <c r="C2388" s="3">
        <v>1</v>
      </c>
      <c r="P2388">
        <v>1</v>
      </c>
      <c r="Q2388" t="str">
        <f t="shared" si="38"/>
        <v>1</v>
      </c>
    </row>
    <row r="2389" spans="1:17" x14ac:dyDescent="0.25">
      <c r="A2389">
        <v>2388</v>
      </c>
      <c r="F2389">
        <v>207.05842100000001</v>
      </c>
      <c r="G2389" s="5">
        <v>3</v>
      </c>
      <c r="H2389">
        <v>206.87235200000001</v>
      </c>
      <c r="I2389" s="4">
        <v>4</v>
      </c>
      <c r="P2389">
        <v>2</v>
      </c>
      <c r="Q2389" t="str">
        <f t="shared" si="38"/>
        <v>34</v>
      </c>
    </row>
    <row r="2390" spans="1:17" x14ac:dyDescent="0.25">
      <c r="A2390">
        <v>2389</v>
      </c>
      <c r="F2390">
        <v>207.05842100000001</v>
      </c>
      <c r="G2390" s="5">
        <v>3</v>
      </c>
      <c r="H2390">
        <v>206.87235200000001</v>
      </c>
      <c r="I2390" s="4">
        <v>4</v>
      </c>
      <c r="P2390">
        <v>2</v>
      </c>
      <c r="Q2390" t="str">
        <f t="shared" si="38"/>
        <v>34</v>
      </c>
    </row>
    <row r="2391" spans="1:17" x14ac:dyDescent="0.25">
      <c r="A2391">
        <v>2390</v>
      </c>
      <c r="F2391">
        <v>207.095508</v>
      </c>
      <c r="G2391" s="5">
        <v>3</v>
      </c>
      <c r="H2391">
        <v>206.91903200000002</v>
      </c>
      <c r="I2391" s="4">
        <v>4</v>
      </c>
      <c r="P2391">
        <v>2</v>
      </c>
      <c r="Q2391" t="str">
        <f t="shared" si="38"/>
        <v>34</v>
      </c>
    </row>
    <row r="2392" spans="1:17" x14ac:dyDescent="0.25">
      <c r="A2392">
        <v>2391</v>
      </c>
      <c r="F2392">
        <v>207.08321699999999</v>
      </c>
      <c r="G2392" s="5">
        <v>3</v>
      </c>
      <c r="H2392">
        <v>206.919646</v>
      </c>
      <c r="I2392" s="4">
        <v>4</v>
      </c>
      <c r="P2392">
        <v>2</v>
      </c>
      <c r="Q2392" t="str">
        <f t="shared" si="38"/>
        <v>34</v>
      </c>
    </row>
    <row r="2393" spans="1:17" x14ac:dyDescent="0.25">
      <c r="A2393">
        <v>2392</v>
      </c>
      <c r="F2393">
        <v>207.138419</v>
      </c>
      <c r="G2393" s="5">
        <v>3</v>
      </c>
      <c r="H2393">
        <v>206.94683800000001</v>
      </c>
      <c r="I2393" s="4">
        <v>4</v>
      </c>
      <c r="P2393">
        <v>2</v>
      </c>
      <c r="Q2393" t="str">
        <f t="shared" si="38"/>
        <v>34</v>
      </c>
    </row>
    <row r="2394" spans="1:17" x14ac:dyDescent="0.25">
      <c r="A2394">
        <v>2393</v>
      </c>
      <c r="F2394">
        <v>207.09897899999999</v>
      </c>
      <c r="G2394" s="5">
        <v>3</v>
      </c>
      <c r="H2394">
        <v>207.00275299999998</v>
      </c>
      <c r="I2394" s="4">
        <v>4</v>
      </c>
      <c r="P2394">
        <v>2</v>
      </c>
      <c r="Q2394" t="str">
        <f t="shared" si="38"/>
        <v>34</v>
      </c>
    </row>
    <row r="2395" spans="1:17" x14ac:dyDescent="0.25">
      <c r="A2395">
        <v>2394</v>
      </c>
      <c r="F2395">
        <v>207.05842100000001</v>
      </c>
      <c r="G2395" s="5">
        <v>3</v>
      </c>
      <c r="H2395">
        <v>206.96934099999999</v>
      </c>
      <c r="I2395" s="4">
        <v>4</v>
      </c>
      <c r="P2395">
        <v>2</v>
      </c>
      <c r="Q2395" t="str">
        <f t="shared" si="38"/>
        <v>34</v>
      </c>
    </row>
    <row r="2396" spans="1:17" x14ac:dyDescent="0.25">
      <c r="A2396">
        <v>2395</v>
      </c>
      <c r="H2396">
        <v>206.87235200000001</v>
      </c>
      <c r="I2396" s="4">
        <v>4</v>
      </c>
      <c r="P2396">
        <v>1</v>
      </c>
      <c r="Q2396" t="str">
        <f t="shared" si="38"/>
        <v>4</v>
      </c>
    </row>
    <row r="2397" spans="1:17" x14ac:dyDescent="0.25">
      <c r="A2397">
        <v>2396</v>
      </c>
      <c r="P2397">
        <v>0</v>
      </c>
      <c r="Q2397" t="str">
        <f t="shared" si="38"/>
        <v/>
      </c>
    </row>
    <row r="2398" spans="1:17" x14ac:dyDescent="0.25">
      <c r="A2398">
        <v>2397</v>
      </c>
      <c r="P2398">
        <v>0</v>
      </c>
      <c r="Q2398" t="str">
        <f t="shared" si="38"/>
        <v/>
      </c>
    </row>
    <row r="2399" spans="1:17" x14ac:dyDescent="0.25">
      <c r="A2399">
        <v>2398</v>
      </c>
      <c r="P2399">
        <v>0</v>
      </c>
      <c r="Q2399" t="str">
        <f t="shared" si="38"/>
        <v/>
      </c>
    </row>
    <row r="2400" spans="1:17" x14ac:dyDescent="0.25">
      <c r="A2400">
        <v>2399</v>
      </c>
      <c r="P2400">
        <v>0</v>
      </c>
      <c r="Q2400" t="str">
        <f t="shared" si="38"/>
        <v/>
      </c>
    </row>
    <row r="2401" spans="1:17" x14ac:dyDescent="0.25">
      <c r="A2401">
        <v>2400</v>
      </c>
      <c r="D2401">
        <v>181.342399</v>
      </c>
      <c r="E2401" s="2">
        <v>2</v>
      </c>
      <c r="P2401">
        <v>1</v>
      </c>
      <c r="Q2401" t="str">
        <f t="shared" si="38"/>
        <v>2</v>
      </c>
    </row>
    <row r="2402" spans="1:17" x14ac:dyDescent="0.25">
      <c r="A2402">
        <v>2401</v>
      </c>
      <c r="D2402">
        <v>181.300918</v>
      </c>
      <c r="E2402" s="2">
        <v>2</v>
      </c>
      <c r="P2402">
        <v>1</v>
      </c>
      <c r="Q2402" t="str">
        <f t="shared" si="38"/>
        <v>2</v>
      </c>
    </row>
    <row r="2403" spans="1:17" x14ac:dyDescent="0.25">
      <c r="A2403">
        <v>2402</v>
      </c>
      <c r="B2403">
        <v>178.14750000000001</v>
      </c>
      <c r="C2403" s="3">
        <v>1</v>
      </c>
      <c r="D2403">
        <v>181.33785900000001</v>
      </c>
      <c r="E2403" s="2">
        <v>2</v>
      </c>
      <c r="P2403">
        <v>2</v>
      </c>
      <c r="Q2403" t="str">
        <f t="shared" si="38"/>
        <v>12</v>
      </c>
    </row>
    <row r="2404" spans="1:17" x14ac:dyDescent="0.25">
      <c r="A2404">
        <v>2403</v>
      </c>
      <c r="B2404">
        <v>178.19857300000001</v>
      </c>
      <c r="C2404" s="3">
        <v>1</v>
      </c>
      <c r="D2404">
        <v>181.33091999999999</v>
      </c>
      <c r="E2404" s="2">
        <v>2</v>
      </c>
      <c r="P2404">
        <v>2</v>
      </c>
      <c r="Q2404" t="str">
        <f t="shared" si="38"/>
        <v>12</v>
      </c>
    </row>
    <row r="2405" spans="1:17" x14ac:dyDescent="0.25">
      <c r="A2405">
        <v>2404</v>
      </c>
      <c r="B2405">
        <v>178.18311199999999</v>
      </c>
      <c r="C2405" s="3">
        <v>1</v>
      </c>
      <c r="D2405">
        <v>181.31398300000001</v>
      </c>
      <c r="E2405" s="2">
        <v>2</v>
      </c>
      <c r="P2405">
        <v>2</v>
      </c>
      <c r="Q2405" t="str">
        <f t="shared" si="38"/>
        <v>12</v>
      </c>
    </row>
    <row r="2406" spans="1:17" x14ac:dyDescent="0.25">
      <c r="A2406">
        <v>2405</v>
      </c>
      <c r="B2406">
        <v>178.11010299999998</v>
      </c>
      <c r="C2406" s="3">
        <v>1</v>
      </c>
      <c r="D2406">
        <v>181.37357299999999</v>
      </c>
      <c r="E2406" s="2">
        <v>2</v>
      </c>
      <c r="P2406">
        <v>2</v>
      </c>
      <c r="Q2406" t="str">
        <f t="shared" si="38"/>
        <v>12</v>
      </c>
    </row>
    <row r="2407" spans="1:17" x14ac:dyDescent="0.25">
      <c r="A2407">
        <v>2406</v>
      </c>
      <c r="B2407">
        <v>178.044746</v>
      </c>
      <c r="C2407" s="3">
        <v>1</v>
      </c>
      <c r="D2407">
        <v>181.342399</v>
      </c>
      <c r="E2407" s="2">
        <v>2</v>
      </c>
      <c r="P2407">
        <v>2</v>
      </c>
      <c r="Q2407" t="str">
        <f t="shared" si="38"/>
        <v>12</v>
      </c>
    </row>
    <row r="2408" spans="1:17" x14ac:dyDescent="0.25">
      <c r="A2408">
        <v>2407</v>
      </c>
      <c r="B2408">
        <v>178.14750000000001</v>
      </c>
      <c r="C2408" s="3">
        <v>1</v>
      </c>
      <c r="P2408">
        <v>1</v>
      </c>
      <c r="Q2408" t="str">
        <f t="shared" si="38"/>
        <v>1</v>
      </c>
    </row>
    <row r="2409" spans="1:17" x14ac:dyDescent="0.25">
      <c r="A2409">
        <v>2408</v>
      </c>
      <c r="F2409">
        <v>177.460204</v>
      </c>
      <c r="G2409" s="5">
        <v>3</v>
      </c>
      <c r="H2409">
        <v>176.96438899999998</v>
      </c>
      <c r="I2409" s="4">
        <v>4</v>
      </c>
      <c r="P2409">
        <v>2</v>
      </c>
      <c r="Q2409" t="str">
        <f t="shared" si="38"/>
        <v>34</v>
      </c>
    </row>
    <row r="2410" spans="1:17" x14ac:dyDescent="0.25">
      <c r="A2410">
        <v>2409</v>
      </c>
      <c r="F2410">
        <v>177.512655</v>
      </c>
      <c r="G2410" s="5">
        <v>3</v>
      </c>
      <c r="H2410">
        <v>176.872962</v>
      </c>
      <c r="I2410" s="4">
        <v>4</v>
      </c>
      <c r="P2410">
        <v>2</v>
      </c>
      <c r="Q2410" t="str">
        <f t="shared" si="38"/>
        <v>34</v>
      </c>
    </row>
    <row r="2411" spans="1:17" x14ac:dyDescent="0.25">
      <c r="A2411">
        <v>2410</v>
      </c>
      <c r="F2411">
        <v>177.51836700000001</v>
      </c>
      <c r="G2411" s="5">
        <v>3</v>
      </c>
      <c r="H2411">
        <v>176.936532</v>
      </c>
      <c r="I2411" s="4">
        <v>4</v>
      </c>
      <c r="P2411">
        <v>2</v>
      </c>
      <c r="Q2411" t="str">
        <f t="shared" si="38"/>
        <v>34</v>
      </c>
    </row>
    <row r="2412" spans="1:17" x14ac:dyDescent="0.25">
      <c r="A2412">
        <v>2411</v>
      </c>
      <c r="F2412">
        <v>177.462808</v>
      </c>
      <c r="G2412" s="5">
        <v>3</v>
      </c>
      <c r="H2412">
        <v>176.96117699999999</v>
      </c>
      <c r="I2412" s="4">
        <v>4</v>
      </c>
      <c r="P2412">
        <v>2</v>
      </c>
      <c r="Q2412" t="str">
        <f t="shared" si="38"/>
        <v>34</v>
      </c>
    </row>
    <row r="2413" spans="1:17" x14ac:dyDescent="0.25">
      <c r="A2413">
        <v>2412</v>
      </c>
      <c r="F2413">
        <v>177.50148100000001</v>
      </c>
      <c r="G2413" s="5">
        <v>3</v>
      </c>
      <c r="H2413">
        <v>176.998931</v>
      </c>
      <c r="I2413" s="4">
        <v>4</v>
      </c>
      <c r="P2413">
        <v>2</v>
      </c>
      <c r="Q2413" t="str">
        <f t="shared" si="38"/>
        <v>34</v>
      </c>
    </row>
    <row r="2414" spans="1:17" x14ac:dyDescent="0.25">
      <c r="A2414">
        <v>2413</v>
      </c>
      <c r="F2414">
        <v>177.460204</v>
      </c>
      <c r="G2414" s="5">
        <v>3</v>
      </c>
      <c r="H2414">
        <v>176.94464399999998</v>
      </c>
      <c r="I2414" s="4">
        <v>4</v>
      </c>
      <c r="P2414">
        <v>2</v>
      </c>
      <c r="Q2414" t="str">
        <f t="shared" si="38"/>
        <v>34</v>
      </c>
    </row>
    <row r="2415" spans="1:17" x14ac:dyDescent="0.25">
      <c r="A2415">
        <v>2414</v>
      </c>
      <c r="F2415">
        <v>177.460204</v>
      </c>
      <c r="G2415" s="5">
        <v>3</v>
      </c>
      <c r="H2415">
        <v>176.96438899999998</v>
      </c>
      <c r="I2415" s="4">
        <v>4</v>
      </c>
      <c r="P2415">
        <v>2</v>
      </c>
      <c r="Q2415" t="str">
        <f t="shared" si="38"/>
        <v>34</v>
      </c>
    </row>
    <row r="2416" spans="1:17" x14ac:dyDescent="0.25">
      <c r="A2416">
        <v>2415</v>
      </c>
      <c r="P2416">
        <v>0</v>
      </c>
      <c r="Q2416" t="str">
        <f t="shared" si="38"/>
        <v/>
      </c>
    </row>
    <row r="2417" spans="1:17" x14ac:dyDescent="0.25">
      <c r="A2417">
        <v>2416</v>
      </c>
      <c r="P2417">
        <v>0</v>
      </c>
      <c r="Q2417" t="str">
        <f t="shared" si="38"/>
        <v/>
      </c>
    </row>
    <row r="2418" spans="1:17" x14ac:dyDescent="0.25">
      <c r="A2418">
        <v>2417</v>
      </c>
      <c r="P2418">
        <v>0</v>
      </c>
      <c r="Q2418" t="str">
        <f t="shared" si="38"/>
        <v/>
      </c>
    </row>
    <row r="2419" spans="1:17" x14ac:dyDescent="0.25">
      <c r="A2419">
        <v>2418</v>
      </c>
      <c r="P2419">
        <v>0</v>
      </c>
      <c r="Q2419" t="str">
        <f t="shared" si="38"/>
        <v/>
      </c>
    </row>
    <row r="2420" spans="1:17" x14ac:dyDescent="0.25">
      <c r="A2420">
        <v>2419</v>
      </c>
      <c r="P2420">
        <v>0</v>
      </c>
      <c r="Q2420" t="str">
        <f t="shared" si="38"/>
        <v/>
      </c>
    </row>
    <row r="2421" spans="1:17" x14ac:dyDescent="0.25">
      <c r="A2421">
        <v>2420</v>
      </c>
      <c r="B2421">
        <v>153.01296099999999</v>
      </c>
      <c r="C2421" s="3">
        <v>1</v>
      </c>
      <c r="D2421">
        <v>152.55209300000001</v>
      </c>
      <c r="E2421" s="2">
        <v>2</v>
      </c>
      <c r="P2421">
        <v>2</v>
      </c>
      <c r="Q2421" t="str">
        <f t="shared" si="38"/>
        <v>12</v>
      </c>
    </row>
    <row r="2422" spans="1:17" x14ac:dyDescent="0.25">
      <c r="A2422">
        <v>2421</v>
      </c>
      <c r="B2422">
        <v>153.007654</v>
      </c>
      <c r="C2422" s="3">
        <v>1</v>
      </c>
      <c r="D2422">
        <v>152.55209300000001</v>
      </c>
      <c r="E2422" s="2">
        <v>2</v>
      </c>
      <c r="P2422">
        <v>2</v>
      </c>
      <c r="Q2422" t="str">
        <f t="shared" si="38"/>
        <v>12</v>
      </c>
    </row>
    <row r="2423" spans="1:17" x14ac:dyDescent="0.25">
      <c r="A2423">
        <v>2422</v>
      </c>
      <c r="B2423">
        <v>153.007654</v>
      </c>
      <c r="C2423" s="3">
        <v>1</v>
      </c>
      <c r="D2423">
        <v>152.55209300000001</v>
      </c>
      <c r="E2423" s="2">
        <v>2</v>
      </c>
      <c r="P2423">
        <v>2</v>
      </c>
      <c r="Q2423" t="str">
        <f t="shared" si="38"/>
        <v>12</v>
      </c>
    </row>
    <row r="2424" spans="1:17" x14ac:dyDescent="0.25">
      <c r="A2424">
        <v>2423</v>
      </c>
      <c r="B2424">
        <v>153.007654</v>
      </c>
      <c r="C2424" s="3">
        <v>1</v>
      </c>
      <c r="D2424">
        <v>152.55209300000001</v>
      </c>
      <c r="E2424" s="2">
        <v>2</v>
      </c>
      <c r="P2424">
        <v>2</v>
      </c>
      <c r="Q2424" t="str">
        <f t="shared" si="38"/>
        <v>12</v>
      </c>
    </row>
    <row r="2425" spans="1:17" x14ac:dyDescent="0.25">
      <c r="A2425">
        <v>2424</v>
      </c>
      <c r="B2425">
        <v>153.007654</v>
      </c>
      <c r="C2425" s="3">
        <v>1</v>
      </c>
      <c r="D2425">
        <v>152.55209300000001</v>
      </c>
      <c r="E2425" s="2">
        <v>2</v>
      </c>
      <c r="P2425">
        <v>2</v>
      </c>
      <c r="Q2425" t="str">
        <f t="shared" si="38"/>
        <v>12</v>
      </c>
    </row>
    <row r="2426" spans="1:17" x14ac:dyDescent="0.25">
      <c r="A2426">
        <v>2425</v>
      </c>
      <c r="B2426">
        <v>153.007654</v>
      </c>
      <c r="C2426" s="3">
        <v>1</v>
      </c>
      <c r="D2426">
        <v>152.55209300000001</v>
      </c>
      <c r="E2426" s="2">
        <v>2</v>
      </c>
      <c r="P2426">
        <v>2</v>
      </c>
      <c r="Q2426" t="str">
        <f t="shared" si="38"/>
        <v>12</v>
      </c>
    </row>
    <row r="2427" spans="1:17" x14ac:dyDescent="0.25">
      <c r="A2427">
        <v>2426</v>
      </c>
      <c r="B2427">
        <v>152.56592000000001</v>
      </c>
      <c r="C2427" s="3">
        <v>1</v>
      </c>
      <c r="P2427">
        <v>1</v>
      </c>
      <c r="Q2427" t="str">
        <f t="shared" si="38"/>
        <v>1</v>
      </c>
    </row>
    <row r="2428" spans="1:17" x14ac:dyDescent="0.25">
      <c r="A2428">
        <v>2427</v>
      </c>
      <c r="P2428">
        <v>0</v>
      </c>
      <c r="Q2428" t="str">
        <f t="shared" si="38"/>
        <v/>
      </c>
    </row>
    <row r="2429" spans="1:17" x14ac:dyDescent="0.25">
      <c r="A2429">
        <v>2428</v>
      </c>
      <c r="P2429">
        <v>0</v>
      </c>
      <c r="Q2429" t="str">
        <f t="shared" si="38"/>
        <v/>
      </c>
    </row>
    <row r="2430" spans="1:17" x14ac:dyDescent="0.25">
      <c r="A2430">
        <v>2429</v>
      </c>
      <c r="F2430">
        <v>137.86138700000001</v>
      </c>
      <c r="G2430" s="5">
        <v>3</v>
      </c>
      <c r="H2430">
        <v>137.972418</v>
      </c>
      <c r="I2430" s="4">
        <v>4</v>
      </c>
      <c r="P2430">
        <v>2</v>
      </c>
      <c r="Q2430" t="str">
        <f t="shared" si="38"/>
        <v>34</v>
      </c>
    </row>
    <row r="2431" spans="1:17" x14ac:dyDescent="0.25">
      <c r="A2431">
        <v>2430</v>
      </c>
      <c r="F2431">
        <v>137.86138700000001</v>
      </c>
      <c r="G2431" s="5">
        <v>3</v>
      </c>
      <c r="H2431">
        <v>137.972418</v>
      </c>
      <c r="I2431" s="4">
        <v>4</v>
      </c>
      <c r="P2431">
        <v>2</v>
      </c>
      <c r="Q2431" t="str">
        <f t="shared" si="38"/>
        <v>34</v>
      </c>
    </row>
    <row r="2432" spans="1:17" x14ac:dyDescent="0.25">
      <c r="A2432">
        <v>2431</v>
      </c>
      <c r="F2432">
        <v>137.86138700000001</v>
      </c>
      <c r="G2432" s="5">
        <v>3</v>
      </c>
      <c r="H2432">
        <v>137.972418</v>
      </c>
      <c r="I2432" s="4">
        <v>4</v>
      </c>
      <c r="P2432">
        <v>2</v>
      </c>
      <c r="Q2432" t="str">
        <f t="shared" si="38"/>
        <v>34</v>
      </c>
    </row>
    <row r="2433" spans="1:17" x14ac:dyDescent="0.25">
      <c r="A2433">
        <v>2432</v>
      </c>
      <c r="F2433">
        <v>137.86138700000001</v>
      </c>
      <c r="G2433" s="5">
        <v>3</v>
      </c>
      <c r="H2433">
        <v>137.972418</v>
      </c>
      <c r="I2433" s="4">
        <v>4</v>
      </c>
      <c r="P2433">
        <v>2</v>
      </c>
      <c r="Q2433" t="str">
        <f t="shared" si="38"/>
        <v>34</v>
      </c>
    </row>
    <row r="2434" spans="1:17" x14ac:dyDescent="0.25">
      <c r="A2434">
        <v>2433</v>
      </c>
      <c r="F2434">
        <v>137.86138700000001</v>
      </c>
      <c r="G2434" s="5">
        <v>3</v>
      </c>
      <c r="H2434">
        <v>137.972418</v>
      </c>
      <c r="I2434" s="4">
        <v>4</v>
      </c>
      <c r="P2434">
        <v>2</v>
      </c>
      <c r="Q2434" t="str">
        <f t="shared" ref="Q2434:Q2497" si="39">CONCATENATE(C2434,E2434,G2434,I2434)</f>
        <v>34</v>
      </c>
    </row>
    <row r="2435" spans="1:17" x14ac:dyDescent="0.25">
      <c r="A2435">
        <v>2434</v>
      </c>
      <c r="F2435">
        <v>137.86138700000001</v>
      </c>
      <c r="G2435" s="5">
        <v>3</v>
      </c>
      <c r="H2435">
        <v>137.972418</v>
      </c>
      <c r="I2435" s="4">
        <v>4</v>
      </c>
      <c r="P2435">
        <v>2</v>
      </c>
      <c r="Q2435" t="str">
        <f t="shared" si="39"/>
        <v>34</v>
      </c>
    </row>
    <row r="2436" spans="1:17" x14ac:dyDescent="0.25">
      <c r="A2436">
        <v>2435</v>
      </c>
      <c r="P2436">
        <v>0</v>
      </c>
      <c r="Q2436" t="str">
        <f t="shared" si="39"/>
        <v/>
      </c>
    </row>
    <row r="2437" spans="1:17" x14ac:dyDescent="0.25">
      <c r="A2437">
        <v>2436</v>
      </c>
      <c r="P2437">
        <v>0</v>
      </c>
      <c r="Q2437" t="str">
        <f t="shared" si="39"/>
        <v/>
      </c>
    </row>
    <row r="2438" spans="1:17" x14ac:dyDescent="0.25">
      <c r="A2438">
        <v>2437</v>
      </c>
      <c r="B2438">
        <v>114.92059900000001</v>
      </c>
      <c r="C2438" s="3">
        <v>1</v>
      </c>
      <c r="P2438">
        <v>1</v>
      </c>
      <c r="Q2438" t="str">
        <f t="shared" si="39"/>
        <v>1</v>
      </c>
    </row>
    <row r="2439" spans="1:17" x14ac:dyDescent="0.25">
      <c r="A2439">
        <v>2438</v>
      </c>
      <c r="B2439">
        <v>114.93320300000001</v>
      </c>
      <c r="C2439" s="3">
        <v>1</v>
      </c>
      <c r="P2439">
        <v>1</v>
      </c>
      <c r="Q2439" t="str">
        <f t="shared" si="39"/>
        <v>1</v>
      </c>
    </row>
    <row r="2440" spans="1:17" x14ac:dyDescent="0.25">
      <c r="A2440">
        <v>2439</v>
      </c>
      <c r="B2440">
        <v>114.89237</v>
      </c>
      <c r="C2440" s="3">
        <v>1</v>
      </c>
      <c r="D2440">
        <v>111.77139500000001</v>
      </c>
      <c r="E2440" s="2">
        <v>2</v>
      </c>
      <c r="P2440">
        <v>2</v>
      </c>
      <c r="Q2440" t="str">
        <f t="shared" si="39"/>
        <v>12</v>
      </c>
    </row>
    <row r="2441" spans="1:17" x14ac:dyDescent="0.25">
      <c r="A2441">
        <v>2440</v>
      </c>
      <c r="B2441">
        <v>114.880495</v>
      </c>
      <c r="C2441" s="3">
        <v>1</v>
      </c>
      <c r="D2441">
        <v>111.777021</v>
      </c>
      <c r="E2441" s="2">
        <v>2</v>
      </c>
      <c r="P2441">
        <v>2</v>
      </c>
      <c r="Q2441" t="str">
        <f t="shared" si="39"/>
        <v>12</v>
      </c>
    </row>
    <row r="2442" spans="1:17" x14ac:dyDescent="0.25">
      <c r="A2442">
        <v>2441</v>
      </c>
      <c r="B2442">
        <v>114.86773500000001</v>
      </c>
      <c r="C2442" s="3">
        <v>1</v>
      </c>
      <c r="D2442">
        <v>111.76832400000001</v>
      </c>
      <c r="E2442" s="2">
        <v>2</v>
      </c>
      <c r="P2442">
        <v>2</v>
      </c>
      <c r="Q2442" t="str">
        <f t="shared" si="39"/>
        <v>12</v>
      </c>
    </row>
    <row r="2443" spans="1:17" x14ac:dyDescent="0.25">
      <c r="A2443">
        <v>2442</v>
      </c>
      <c r="B2443">
        <v>114.830759</v>
      </c>
      <c r="C2443" s="3">
        <v>1</v>
      </c>
      <c r="D2443">
        <v>111.76790800000001</v>
      </c>
      <c r="E2443" s="2">
        <v>2</v>
      </c>
      <c r="P2443">
        <v>2</v>
      </c>
      <c r="Q2443" t="str">
        <f t="shared" si="39"/>
        <v>12</v>
      </c>
    </row>
    <row r="2444" spans="1:17" x14ac:dyDescent="0.25">
      <c r="A2444">
        <v>2443</v>
      </c>
      <c r="B2444">
        <v>114.92059900000001</v>
      </c>
      <c r="C2444" s="3">
        <v>1</v>
      </c>
      <c r="D2444">
        <v>111.747438</v>
      </c>
      <c r="E2444" s="2">
        <v>2</v>
      </c>
      <c r="P2444">
        <v>2</v>
      </c>
      <c r="Q2444" t="str">
        <f t="shared" si="39"/>
        <v>12</v>
      </c>
    </row>
    <row r="2445" spans="1:17" x14ac:dyDescent="0.25">
      <c r="A2445">
        <v>2444</v>
      </c>
      <c r="D2445">
        <v>111.73577300000001</v>
      </c>
      <c r="E2445" s="2">
        <v>2</v>
      </c>
      <c r="P2445">
        <v>1</v>
      </c>
      <c r="Q2445" t="str">
        <f t="shared" si="39"/>
        <v>2</v>
      </c>
    </row>
    <row r="2446" spans="1:17" x14ac:dyDescent="0.25">
      <c r="A2446">
        <v>2445</v>
      </c>
      <c r="D2446">
        <v>111.77139500000001</v>
      </c>
      <c r="E2446" s="2">
        <v>2</v>
      </c>
      <c r="P2446">
        <v>1</v>
      </c>
      <c r="Q2446" t="str">
        <f t="shared" si="39"/>
        <v>2</v>
      </c>
    </row>
    <row r="2447" spans="1:17" x14ac:dyDescent="0.25">
      <c r="A2447">
        <v>2446</v>
      </c>
      <c r="F2447">
        <v>110.19356300000001</v>
      </c>
      <c r="G2447" s="5">
        <v>3</v>
      </c>
      <c r="P2447">
        <v>1</v>
      </c>
      <c r="Q2447" t="str">
        <f t="shared" si="39"/>
        <v>3</v>
      </c>
    </row>
    <row r="2448" spans="1:17" x14ac:dyDescent="0.25">
      <c r="A2448">
        <v>2447</v>
      </c>
      <c r="F2448">
        <v>110.25298900000001</v>
      </c>
      <c r="G2448" s="5">
        <v>3</v>
      </c>
      <c r="H2448">
        <v>109.71525800000001</v>
      </c>
      <c r="I2448" s="4">
        <v>4</v>
      </c>
      <c r="P2448">
        <v>2</v>
      </c>
      <c r="Q2448" t="str">
        <f t="shared" si="39"/>
        <v>34</v>
      </c>
    </row>
    <row r="2449" spans="1:17" x14ac:dyDescent="0.25">
      <c r="A2449">
        <v>2448</v>
      </c>
      <c r="F2449">
        <v>110.168463</v>
      </c>
      <c r="G2449" s="5">
        <v>3</v>
      </c>
      <c r="H2449">
        <v>109.804991</v>
      </c>
      <c r="I2449" s="4">
        <v>4</v>
      </c>
      <c r="P2449">
        <v>2</v>
      </c>
      <c r="Q2449" t="str">
        <f t="shared" si="39"/>
        <v>34</v>
      </c>
    </row>
    <row r="2450" spans="1:17" x14ac:dyDescent="0.25">
      <c r="A2450">
        <v>2449</v>
      </c>
      <c r="F2450">
        <v>110.235071</v>
      </c>
      <c r="G2450" s="5">
        <v>3</v>
      </c>
      <c r="H2450">
        <v>109.78509700000001</v>
      </c>
      <c r="I2450" s="4">
        <v>4</v>
      </c>
      <c r="P2450">
        <v>2</v>
      </c>
      <c r="Q2450" t="str">
        <f t="shared" si="39"/>
        <v>34</v>
      </c>
    </row>
    <row r="2451" spans="1:17" x14ac:dyDescent="0.25">
      <c r="A2451">
        <v>2450</v>
      </c>
      <c r="F2451">
        <v>110.249968</v>
      </c>
      <c r="G2451" s="5">
        <v>3</v>
      </c>
      <c r="H2451">
        <v>109.75525500000001</v>
      </c>
      <c r="I2451" s="4">
        <v>4</v>
      </c>
      <c r="P2451">
        <v>2</v>
      </c>
      <c r="Q2451" t="str">
        <f t="shared" si="39"/>
        <v>34</v>
      </c>
    </row>
    <row r="2452" spans="1:17" x14ac:dyDescent="0.25">
      <c r="A2452">
        <v>2451</v>
      </c>
      <c r="F2452">
        <v>110.19356300000001</v>
      </c>
      <c r="G2452" s="5">
        <v>3</v>
      </c>
      <c r="H2452">
        <v>109.795458</v>
      </c>
      <c r="I2452" s="4">
        <v>4</v>
      </c>
      <c r="P2452">
        <v>2</v>
      </c>
      <c r="Q2452" t="str">
        <f t="shared" si="39"/>
        <v>34</v>
      </c>
    </row>
    <row r="2453" spans="1:17" x14ac:dyDescent="0.25">
      <c r="A2453">
        <v>2452</v>
      </c>
      <c r="F2453">
        <v>110.19356300000001</v>
      </c>
      <c r="G2453" s="5">
        <v>3</v>
      </c>
      <c r="H2453">
        <v>109.774214</v>
      </c>
      <c r="I2453" s="4">
        <v>4</v>
      </c>
      <c r="P2453">
        <v>2</v>
      </c>
      <c r="Q2453" t="str">
        <f t="shared" si="39"/>
        <v>34</v>
      </c>
    </row>
    <row r="2454" spans="1:17" x14ac:dyDescent="0.25">
      <c r="A2454">
        <v>2453</v>
      </c>
      <c r="F2454">
        <v>110.19356300000001</v>
      </c>
      <c r="G2454" s="5">
        <v>3</v>
      </c>
      <c r="H2454">
        <v>109.71525800000001</v>
      </c>
      <c r="I2454" s="4">
        <v>4</v>
      </c>
      <c r="P2454">
        <v>2</v>
      </c>
      <c r="Q2454" t="str">
        <f t="shared" si="39"/>
        <v>34</v>
      </c>
    </row>
    <row r="2455" spans="1:17" x14ac:dyDescent="0.25">
      <c r="A2455">
        <v>2454</v>
      </c>
      <c r="P2455">
        <v>0</v>
      </c>
      <c r="Q2455" t="str">
        <f t="shared" si="39"/>
        <v/>
      </c>
    </row>
    <row r="2456" spans="1:17" x14ac:dyDescent="0.25">
      <c r="A2456">
        <v>2455</v>
      </c>
      <c r="P2456">
        <v>0</v>
      </c>
      <c r="Q2456" t="str">
        <f t="shared" si="39"/>
        <v/>
      </c>
    </row>
    <row r="2457" spans="1:17" x14ac:dyDescent="0.25">
      <c r="A2457">
        <v>2456</v>
      </c>
      <c r="P2457">
        <v>0</v>
      </c>
      <c r="Q2457" t="str">
        <f t="shared" si="39"/>
        <v/>
      </c>
    </row>
    <row r="2458" spans="1:17" x14ac:dyDescent="0.25">
      <c r="A2458">
        <v>2457</v>
      </c>
      <c r="P2458">
        <v>0</v>
      </c>
      <c r="Q2458" t="str">
        <f t="shared" si="39"/>
        <v/>
      </c>
    </row>
    <row r="2459" spans="1:17" x14ac:dyDescent="0.25">
      <c r="A2459">
        <v>2458</v>
      </c>
      <c r="P2459">
        <v>0</v>
      </c>
      <c r="Q2459" t="str">
        <f t="shared" si="39"/>
        <v/>
      </c>
    </row>
    <row r="2460" spans="1:17" x14ac:dyDescent="0.25">
      <c r="A2460">
        <v>2459</v>
      </c>
      <c r="B2460">
        <v>84.142373000000006</v>
      </c>
      <c r="C2460" s="3">
        <v>1</v>
      </c>
      <c r="P2460">
        <v>1</v>
      </c>
      <c r="Q2460" t="str">
        <f t="shared" si="39"/>
        <v>1</v>
      </c>
    </row>
    <row r="2461" spans="1:17" x14ac:dyDescent="0.25">
      <c r="A2461">
        <v>2460</v>
      </c>
      <c r="B2461">
        <v>84.133729000000002</v>
      </c>
      <c r="C2461" s="3">
        <v>1</v>
      </c>
      <c r="P2461">
        <v>1</v>
      </c>
      <c r="Q2461" t="str">
        <f t="shared" si="39"/>
        <v>1</v>
      </c>
    </row>
    <row r="2462" spans="1:17" x14ac:dyDescent="0.25">
      <c r="A2462">
        <v>2461</v>
      </c>
      <c r="B2462">
        <v>84.130030000000005</v>
      </c>
      <c r="C2462" s="3">
        <v>1</v>
      </c>
      <c r="D2462">
        <v>80.586004000000003</v>
      </c>
      <c r="E2462" s="2">
        <v>2</v>
      </c>
      <c r="P2462">
        <v>2</v>
      </c>
      <c r="Q2462" t="str">
        <f t="shared" si="39"/>
        <v>12</v>
      </c>
    </row>
    <row r="2463" spans="1:17" x14ac:dyDescent="0.25">
      <c r="A2463">
        <v>2462</v>
      </c>
      <c r="B2463">
        <v>84.133260000000007</v>
      </c>
      <c r="C2463" s="3">
        <v>1</v>
      </c>
      <c r="D2463">
        <v>80.538455000000013</v>
      </c>
      <c r="E2463" s="2">
        <v>2</v>
      </c>
      <c r="P2463">
        <v>2</v>
      </c>
      <c r="Q2463" t="str">
        <f t="shared" si="39"/>
        <v>12</v>
      </c>
    </row>
    <row r="2464" spans="1:17" x14ac:dyDescent="0.25">
      <c r="A2464">
        <v>2463</v>
      </c>
      <c r="B2464">
        <v>84.157060999999999</v>
      </c>
      <c r="C2464" s="3">
        <v>1</v>
      </c>
      <c r="D2464">
        <v>80.546006000000006</v>
      </c>
      <c r="E2464" s="2">
        <v>2</v>
      </c>
      <c r="P2464">
        <v>2</v>
      </c>
      <c r="Q2464" t="str">
        <f t="shared" si="39"/>
        <v>12</v>
      </c>
    </row>
    <row r="2465" spans="1:17" x14ac:dyDescent="0.25">
      <c r="A2465">
        <v>2464</v>
      </c>
      <c r="B2465">
        <v>84.140342000000004</v>
      </c>
      <c r="C2465" s="3">
        <v>1</v>
      </c>
      <c r="D2465">
        <v>80.557880000000011</v>
      </c>
      <c r="E2465" s="2">
        <v>2</v>
      </c>
      <c r="P2465">
        <v>2</v>
      </c>
      <c r="Q2465" t="str">
        <f t="shared" si="39"/>
        <v>12</v>
      </c>
    </row>
    <row r="2466" spans="1:17" x14ac:dyDescent="0.25">
      <c r="A2466">
        <v>2465</v>
      </c>
      <c r="B2466">
        <v>84.142373000000006</v>
      </c>
      <c r="C2466" s="3">
        <v>1</v>
      </c>
      <c r="D2466">
        <v>80.549443000000011</v>
      </c>
      <c r="E2466" s="2">
        <v>2</v>
      </c>
      <c r="P2466">
        <v>2</v>
      </c>
      <c r="Q2466" t="str">
        <f t="shared" si="39"/>
        <v>12</v>
      </c>
    </row>
    <row r="2467" spans="1:17" x14ac:dyDescent="0.25">
      <c r="A2467">
        <v>2466</v>
      </c>
      <c r="D2467">
        <v>80.475177000000002</v>
      </c>
      <c r="E2467" s="2">
        <v>2</v>
      </c>
      <c r="P2467">
        <v>1</v>
      </c>
      <c r="Q2467" t="str">
        <f t="shared" si="39"/>
        <v>2</v>
      </c>
    </row>
    <row r="2468" spans="1:17" x14ac:dyDescent="0.25">
      <c r="A2468">
        <v>2467</v>
      </c>
      <c r="D2468">
        <v>80.586004000000003</v>
      </c>
      <c r="E2468" s="2">
        <v>2</v>
      </c>
      <c r="P2468">
        <v>1</v>
      </c>
      <c r="Q2468" t="str">
        <f t="shared" si="39"/>
        <v>2</v>
      </c>
    </row>
    <row r="2469" spans="1:17" x14ac:dyDescent="0.25">
      <c r="A2469">
        <v>2468</v>
      </c>
      <c r="H2469">
        <v>80.067334000000002</v>
      </c>
      <c r="I2469" s="4">
        <v>4</v>
      </c>
      <c r="P2469">
        <v>1</v>
      </c>
      <c r="Q2469" t="str">
        <f t="shared" si="39"/>
        <v>4</v>
      </c>
    </row>
    <row r="2470" spans="1:17" x14ac:dyDescent="0.25">
      <c r="A2470">
        <v>2469</v>
      </c>
      <c r="F2470">
        <v>79.153270000000006</v>
      </c>
      <c r="G2470" s="5">
        <v>3</v>
      </c>
      <c r="H2470">
        <v>80.084208000000004</v>
      </c>
      <c r="I2470" s="4">
        <v>4</v>
      </c>
      <c r="P2470">
        <v>2</v>
      </c>
      <c r="Q2470" t="str">
        <f t="shared" si="39"/>
        <v>34</v>
      </c>
    </row>
    <row r="2471" spans="1:17" x14ac:dyDescent="0.25">
      <c r="A2471">
        <v>2470</v>
      </c>
      <c r="F2471">
        <v>79.084627000000012</v>
      </c>
      <c r="G2471" s="5">
        <v>3</v>
      </c>
      <c r="H2471">
        <v>80.057335000000009</v>
      </c>
      <c r="I2471" s="4">
        <v>4</v>
      </c>
      <c r="P2471">
        <v>2</v>
      </c>
      <c r="Q2471" t="str">
        <f t="shared" si="39"/>
        <v>34</v>
      </c>
    </row>
    <row r="2472" spans="1:17" x14ac:dyDescent="0.25">
      <c r="A2472">
        <v>2471</v>
      </c>
      <c r="F2472">
        <v>79.086762000000007</v>
      </c>
      <c r="G2472" s="5">
        <v>3</v>
      </c>
      <c r="H2472">
        <v>80.059834000000009</v>
      </c>
      <c r="I2472" s="4">
        <v>4</v>
      </c>
      <c r="P2472">
        <v>2</v>
      </c>
      <c r="Q2472" t="str">
        <f t="shared" si="39"/>
        <v>34</v>
      </c>
    </row>
    <row r="2473" spans="1:17" x14ac:dyDescent="0.25">
      <c r="A2473">
        <v>2472</v>
      </c>
      <c r="F2473">
        <v>79.138843000000008</v>
      </c>
      <c r="G2473" s="5">
        <v>3</v>
      </c>
      <c r="H2473">
        <v>80.071135000000012</v>
      </c>
      <c r="I2473" s="4">
        <v>4</v>
      </c>
      <c r="P2473">
        <v>2</v>
      </c>
      <c r="Q2473" t="str">
        <f t="shared" si="39"/>
        <v>34</v>
      </c>
    </row>
    <row r="2474" spans="1:17" x14ac:dyDescent="0.25">
      <c r="A2474">
        <v>2473</v>
      </c>
      <c r="F2474">
        <v>79.110043000000005</v>
      </c>
      <c r="G2474" s="5">
        <v>3</v>
      </c>
      <c r="H2474">
        <v>80.033483000000004</v>
      </c>
      <c r="I2474" s="4">
        <v>4</v>
      </c>
      <c r="P2474">
        <v>2</v>
      </c>
      <c r="Q2474" t="str">
        <f t="shared" si="39"/>
        <v>34</v>
      </c>
    </row>
    <row r="2475" spans="1:17" x14ac:dyDescent="0.25">
      <c r="A2475">
        <v>2474</v>
      </c>
      <c r="F2475">
        <v>79.153270000000006</v>
      </c>
      <c r="G2475" s="5">
        <v>3</v>
      </c>
      <c r="H2475">
        <v>80.067334000000002</v>
      </c>
      <c r="I2475" s="4">
        <v>4</v>
      </c>
      <c r="P2475">
        <v>2</v>
      </c>
      <c r="Q2475" t="str">
        <f t="shared" si="39"/>
        <v>34</v>
      </c>
    </row>
    <row r="2476" spans="1:17" x14ac:dyDescent="0.25">
      <c r="A2476">
        <v>2475</v>
      </c>
      <c r="P2476">
        <v>0</v>
      </c>
      <c r="Q2476" t="str">
        <f t="shared" si="39"/>
        <v/>
      </c>
    </row>
    <row r="2477" spans="1:17" x14ac:dyDescent="0.25">
      <c r="A2477">
        <v>2476</v>
      </c>
      <c r="P2477">
        <v>0</v>
      </c>
      <c r="Q2477" t="str">
        <f t="shared" si="39"/>
        <v/>
      </c>
    </row>
    <row r="2478" spans="1:17" x14ac:dyDescent="0.25">
      <c r="A2478">
        <v>2477</v>
      </c>
      <c r="B2478">
        <v>59.529705000000014</v>
      </c>
      <c r="C2478" s="3">
        <v>1</v>
      </c>
      <c r="P2478">
        <v>1</v>
      </c>
      <c r="Q2478" t="str">
        <f t="shared" si="39"/>
        <v>1</v>
      </c>
    </row>
    <row r="2479" spans="1:17" x14ac:dyDescent="0.25">
      <c r="A2479">
        <v>2478</v>
      </c>
      <c r="B2479">
        <v>59.561912000000014</v>
      </c>
      <c r="C2479" s="3">
        <v>1</v>
      </c>
      <c r="P2479">
        <v>1</v>
      </c>
      <c r="Q2479" t="str">
        <f t="shared" si="39"/>
        <v>1</v>
      </c>
    </row>
    <row r="2480" spans="1:17" x14ac:dyDescent="0.25">
      <c r="A2480">
        <v>2479</v>
      </c>
      <c r="B2480">
        <v>59.545807000000011</v>
      </c>
      <c r="C2480" s="3">
        <v>1</v>
      </c>
      <c r="P2480">
        <v>1</v>
      </c>
      <c r="Q2480" t="str">
        <f t="shared" si="39"/>
        <v>1</v>
      </c>
    </row>
    <row r="2481" spans="1:17" x14ac:dyDescent="0.25">
      <c r="A2481">
        <v>2480</v>
      </c>
      <c r="B2481">
        <v>59.540859000000012</v>
      </c>
      <c r="C2481" s="3">
        <v>1</v>
      </c>
      <c r="P2481">
        <v>1</v>
      </c>
      <c r="Q2481" t="str">
        <f t="shared" si="39"/>
        <v>1</v>
      </c>
    </row>
    <row r="2482" spans="1:17" x14ac:dyDescent="0.25">
      <c r="A2482">
        <v>2481</v>
      </c>
      <c r="B2482">
        <v>59.560387000000013</v>
      </c>
      <c r="C2482" s="3">
        <v>1</v>
      </c>
      <c r="P2482">
        <v>1</v>
      </c>
      <c r="Q2482" t="str">
        <f t="shared" si="39"/>
        <v>1</v>
      </c>
    </row>
    <row r="2483" spans="1:17" x14ac:dyDescent="0.25">
      <c r="A2483">
        <v>2482</v>
      </c>
      <c r="B2483">
        <v>59.593330000000009</v>
      </c>
      <c r="C2483" s="3">
        <v>1</v>
      </c>
      <c r="D2483">
        <v>53.979118000000014</v>
      </c>
      <c r="E2483" s="2">
        <v>2</v>
      </c>
      <c r="P2483">
        <v>2</v>
      </c>
      <c r="Q2483" t="str">
        <f t="shared" si="39"/>
        <v>12</v>
      </c>
    </row>
    <row r="2484" spans="1:17" x14ac:dyDescent="0.25">
      <c r="A2484">
        <v>2483</v>
      </c>
      <c r="B2484">
        <v>59.66106400000001</v>
      </c>
      <c r="C2484" s="3">
        <v>1</v>
      </c>
      <c r="D2484">
        <v>53.935276000000009</v>
      </c>
      <c r="E2484" s="2">
        <v>2</v>
      </c>
      <c r="P2484">
        <v>2</v>
      </c>
      <c r="Q2484" t="str">
        <f t="shared" si="39"/>
        <v>12</v>
      </c>
    </row>
    <row r="2485" spans="1:17" x14ac:dyDescent="0.25">
      <c r="A2485">
        <v>2484</v>
      </c>
      <c r="B2485">
        <v>59.529705000000014</v>
      </c>
      <c r="C2485" s="3">
        <v>1</v>
      </c>
      <c r="D2485">
        <v>53.931644000000013</v>
      </c>
      <c r="E2485" s="2">
        <v>2</v>
      </c>
      <c r="P2485">
        <v>2</v>
      </c>
      <c r="Q2485" t="str">
        <f t="shared" si="39"/>
        <v>12</v>
      </c>
    </row>
    <row r="2486" spans="1:17" x14ac:dyDescent="0.25">
      <c r="A2486">
        <v>2485</v>
      </c>
      <c r="D2486">
        <v>53.911858000000009</v>
      </c>
      <c r="E2486" s="2">
        <v>2</v>
      </c>
      <c r="P2486">
        <v>1</v>
      </c>
      <c r="Q2486" t="str">
        <f t="shared" si="39"/>
        <v>2</v>
      </c>
    </row>
    <row r="2487" spans="1:17" x14ac:dyDescent="0.25">
      <c r="A2487">
        <v>2486</v>
      </c>
      <c r="D2487">
        <v>53.901382000000012</v>
      </c>
      <c r="E2487" s="2">
        <v>2</v>
      </c>
      <c r="P2487">
        <v>1</v>
      </c>
      <c r="Q2487" t="str">
        <f t="shared" si="39"/>
        <v>2</v>
      </c>
    </row>
    <row r="2488" spans="1:17" x14ac:dyDescent="0.25">
      <c r="A2488">
        <v>2487</v>
      </c>
      <c r="D2488">
        <v>53.84738500000001</v>
      </c>
      <c r="E2488" s="2">
        <v>2</v>
      </c>
      <c r="P2488">
        <v>1</v>
      </c>
      <c r="Q2488" t="str">
        <f t="shared" si="39"/>
        <v>2</v>
      </c>
    </row>
    <row r="2489" spans="1:17" x14ac:dyDescent="0.25">
      <c r="A2489">
        <v>2488</v>
      </c>
      <c r="D2489">
        <v>53.979118000000014</v>
      </c>
      <c r="E2489" s="2">
        <v>2</v>
      </c>
      <c r="P2489">
        <v>1</v>
      </c>
      <c r="Q2489" t="str">
        <f t="shared" si="39"/>
        <v>2</v>
      </c>
    </row>
    <row r="2490" spans="1:17" x14ac:dyDescent="0.25">
      <c r="A2490">
        <v>2489</v>
      </c>
      <c r="H2490">
        <v>53.743812000000013</v>
      </c>
      <c r="I2490" s="4">
        <v>4</v>
      </c>
      <c r="P2490">
        <v>1</v>
      </c>
      <c r="Q2490" t="str">
        <f t="shared" si="39"/>
        <v>4</v>
      </c>
    </row>
    <row r="2491" spans="1:17" x14ac:dyDescent="0.25">
      <c r="A2491">
        <v>2490</v>
      </c>
      <c r="F2491">
        <v>52.10742900000001</v>
      </c>
      <c r="G2491" s="5">
        <v>3</v>
      </c>
      <c r="H2491">
        <v>53.743812000000013</v>
      </c>
      <c r="I2491" s="4">
        <v>4</v>
      </c>
      <c r="J2491">
        <v>39.318245000000012</v>
      </c>
      <c r="K2491" t="s">
        <v>22</v>
      </c>
      <c r="Q2491" t="str">
        <f t="shared" si="39"/>
        <v>34</v>
      </c>
    </row>
    <row r="2492" spans="1:17" x14ac:dyDescent="0.25">
      <c r="A2492">
        <v>2491</v>
      </c>
      <c r="Q2492" t="str">
        <f t="shared" si="39"/>
        <v/>
      </c>
    </row>
    <row r="2493" spans="1:17" x14ac:dyDescent="0.25">
      <c r="A2493">
        <v>2492</v>
      </c>
      <c r="J2493">
        <v>236.181062</v>
      </c>
      <c r="K2493" t="s">
        <v>22</v>
      </c>
      <c r="Q2493" t="str">
        <f t="shared" si="39"/>
        <v/>
      </c>
    </row>
    <row r="2494" spans="1:17" x14ac:dyDescent="0.25">
      <c r="A2494">
        <v>2493</v>
      </c>
      <c r="B2494">
        <v>243.22289000000001</v>
      </c>
      <c r="C2494" s="3">
        <v>1</v>
      </c>
      <c r="H2494">
        <v>253.19471799999999</v>
      </c>
      <c r="I2494" s="4">
        <v>4</v>
      </c>
      <c r="P2494">
        <v>2</v>
      </c>
      <c r="Q2494" t="str">
        <f t="shared" si="39"/>
        <v>14</v>
      </c>
    </row>
    <row r="2495" spans="1:17" x14ac:dyDescent="0.25">
      <c r="A2495">
        <v>2494</v>
      </c>
      <c r="B2495">
        <v>243.19936999999999</v>
      </c>
      <c r="C2495" s="3">
        <v>1</v>
      </c>
      <c r="H2495">
        <v>253.19471799999999</v>
      </c>
      <c r="I2495" s="4">
        <v>4</v>
      </c>
      <c r="P2495">
        <v>2</v>
      </c>
      <c r="Q2495" t="str">
        <f t="shared" si="39"/>
        <v>14</v>
      </c>
    </row>
    <row r="2496" spans="1:17" x14ac:dyDescent="0.25">
      <c r="A2496">
        <v>2495</v>
      </c>
      <c r="B2496">
        <v>243.26048900000001</v>
      </c>
      <c r="C2496" s="3">
        <v>1</v>
      </c>
      <c r="H2496">
        <v>253.131913</v>
      </c>
      <c r="I2496" s="4">
        <v>4</v>
      </c>
      <c r="P2496">
        <v>2</v>
      </c>
      <c r="Q2496" t="str">
        <f t="shared" si="39"/>
        <v>14</v>
      </c>
    </row>
    <row r="2497" spans="1:17" x14ac:dyDescent="0.25">
      <c r="A2497">
        <v>2496</v>
      </c>
      <c r="B2497">
        <v>243.26171399999998</v>
      </c>
      <c r="C2497" s="3">
        <v>1</v>
      </c>
      <c r="H2497">
        <v>253.171708</v>
      </c>
      <c r="I2497" s="4">
        <v>4</v>
      </c>
      <c r="P2497">
        <v>2</v>
      </c>
      <c r="Q2497" t="str">
        <f t="shared" si="39"/>
        <v>14</v>
      </c>
    </row>
    <row r="2498" spans="1:17" x14ac:dyDescent="0.25">
      <c r="A2498">
        <v>2497</v>
      </c>
      <c r="B2498">
        <v>243.225695</v>
      </c>
      <c r="C2498" s="3">
        <v>1</v>
      </c>
      <c r="H2498">
        <v>253.15380199999998</v>
      </c>
      <c r="I2498" s="4">
        <v>4</v>
      </c>
      <c r="P2498">
        <v>2</v>
      </c>
      <c r="Q2498" t="str">
        <f t="shared" ref="Q2498:Q2561" si="40">CONCATENATE(C2498,E2498,G2498,I2498)</f>
        <v>14</v>
      </c>
    </row>
    <row r="2499" spans="1:17" x14ac:dyDescent="0.25">
      <c r="A2499">
        <v>2498</v>
      </c>
      <c r="B2499">
        <v>243.227227</v>
      </c>
      <c r="C2499" s="3">
        <v>1</v>
      </c>
      <c r="H2499">
        <v>253.20298099999999</v>
      </c>
      <c r="I2499" s="4">
        <v>4</v>
      </c>
      <c r="P2499">
        <v>2</v>
      </c>
      <c r="Q2499" t="str">
        <f t="shared" si="40"/>
        <v>14</v>
      </c>
    </row>
    <row r="2500" spans="1:17" x14ac:dyDescent="0.25">
      <c r="A2500">
        <v>2499</v>
      </c>
      <c r="B2500">
        <v>243.236358</v>
      </c>
      <c r="C2500" s="3">
        <v>1</v>
      </c>
      <c r="H2500">
        <v>253.22420600000001</v>
      </c>
      <c r="I2500" s="4">
        <v>4</v>
      </c>
      <c r="P2500">
        <v>2</v>
      </c>
      <c r="Q2500" t="str">
        <f t="shared" si="40"/>
        <v>14</v>
      </c>
    </row>
    <row r="2501" spans="1:17" x14ac:dyDescent="0.25">
      <c r="A2501">
        <v>2500</v>
      </c>
      <c r="B2501">
        <v>243.15432200000001</v>
      </c>
      <c r="C2501" s="3">
        <v>1</v>
      </c>
      <c r="H2501">
        <v>253.20726500000001</v>
      </c>
      <c r="I2501" s="4">
        <v>4</v>
      </c>
      <c r="P2501">
        <v>2</v>
      </c>
      <c r="Q2501" t="str">
        <f t="shared" si="40"/>
        <v>14</v>
      </c>
    </row>
    <row r="2502" spans="1:17" x14ac:dyDescent="0.25">
      <c r="A2502">
        <v>2501</v>
      </c>
      <c r="B2502">
        <v>243.21574699999999</v>
      </c>
      <c r="C2502" s="3">
        <v>1</v>
      </c>
      <c r="H2502">
        <v>253.23599300000001</v>
      </c>
      <c r="I2502" s="4">
        <v>4</v>
      </c>
      <c r="P2502">
        <v>2</v>
      </c>
      <c r="Q2502" t="str">
        <f t="shared" si="40"/>
        <v>14</v>
      </c>
    </row>
    <row r="2503" spans="1:17" x14ac:dyDescent="0.25">
      <c r="A2503">
        <v>2502</v>
      </c>
      <c r="B2503">
        <v>243.18039199999998</v>
      </c>
      <c r="C2503" s="3">
        <v>1</v>
      </c>
      <c r="H2503">
        <v>253.25211400000001</v>
      </c>
      <c r="I2503" s="4">
        <v>4</v>
      </c>
      <c r="P2503">
        <v>2</v>
      </c>
      <c r="Q2503" t="str">
        <f t="shared" si="40"/>
        <v>14</v>
      </c>
    </row>
    <row r="2504" spans="1:17" x14ac:dyDescent="0.25">
      <c r="A2504">
        <v>2503</v>
      </c>
      <c r="B2504">
        <v>243.22289000000001</v>
      </c>
      <c r="C2504" s="3">
        <v>1</v>
      </c>
      <c r="H2504">
        <v>253.19471799999999</v>
      </c>
      <c r="I2504" s="4">
        <v>4</v>
      </c>
      <c r="P2504">
        <v>2</v>
      </c>
      <c r="Q2504" t="str">
        <f t="shared" si="40"/>
        <v>14</v>
      </c>
    </row>
    <row r="2505" spans="1:17" x14ac:dyDescent="0.25">
      <c r="A2505">
        <v>2504</v>
      </c>
      <c r="B2505">
        <v>243.22289000000001</v>
      </c>
      <c r="C2505" s="3">
        <v>1</v>
      </c>
      <c r="H2505">
        <v>253.19471799999999</v>
      </c>
      <c r="I2505" s="4">
        <v>4</v>
      </c>
      <c r="P2505">
        <v>2</v>
      </c>
      <c r="Q2505" t="str">
        <f t="shared" si="40"/>
        <v>14</v>
      </c>
    </row>
    <row r="2506" spans="1:17" x14ac:dyDescent="0.25">
      <c r="A2506">
        <v>2505</v>
      </c>
      <c r="H2506">
        <v>253.19471799999999</v>
      </c>
      <c r="I2506" s="4">
        <v>4</v>
      </c>
      <c r="P2506">
        <v>1</v>
      </c>
      <c r="Q2506" t="str">
        <f t="shared" si="40"/>
        <v>4</v>
      </c>
    </row>
    <row r="2507" spans="1:17" x14ac:dyDescent="0.25">
      <c r="A2507">
        <v>2506</v>
      </c>
      <c r="F2507">
        <v>242.89076299999999</v>
      </c>
      <c r="G2507" s="5">
        <v>3</v>
      </c>
      <c r="P2507">
        <v>1</v>
      </c>
      <c r="Q2507" t="str">
        <f t="shared" si="40"/>
        <v>3</v>
      </c>
    </row>
    <row r="2508" spans="1:17" x14ac:dyDescent="0.25">
      <c r="A2508">
        <v>2507</v>
      </c>
      <c r="F2508">
        <v>242.93137400000001</v>
      </c>
      <c r="G2508" s="5">
        <v>3</v>
      </c>
      <c r="P2508">
        <v>1</v>
      </c>
      <c r="Q2508" t="str">
        <f t="shared" si="40"/>
        <v>3</v>
      </c>
    </row>
    <row r="2509" spans="1:17" x14ac:dyDescent="0.25">
      <c r="A2509">
        <v>2508</v>
      </c>
      <c r="F2509">
        <v>242.91887600000001</v>
      </c>
      <c r="G2509" s="5">
        <v>3</v>
      </c>
      <c r="P2509">
        <v>1</v>
      </c>
      <c r="Q2509" t="str">
        <f t="shared" si="40"/>
        <v>3</v>
      </c>
    </row>
    <row r="2510" spans="1:17" x14ac:dyDescent="0.25">
      <c r="A2510">
        <v>2509</v>
      </c>
      <c r="F2510">
        <v>242.90464299999999</v>
      </c>
      <c r="G2510" s="5">
        <v>3</v>
      </c>
      <c r="P2510">
        <v>1</v>
      </c>
      <c r="Q2510" t="str">
        <f t="shared" si="40"/>
        <v>3</v>
      </c>
    </row>
    <row r="2511" spans="1:17" x14ac:dyDescent="0.25">
      <c r="A2511">
        <v>2510</v>
      </c>
      <c r="D2511">
        <v>229.63364899999999</v>
      </c>
      <c r="E2511" s="2">
        <v>2</v>
      </c>
      <c r="F2511">
        <v>242.868369</v>
      </c>
      <c r="G2511" s="5">
        <v>3</v>
      </c>
      <c r="P2511">
        <v>2</v>
      </c>
      <c r="Q2511" t="str">
        <f t="shared" si="40"/>
        <v>23</v>
      </c>
    </row>
    <row r="2512" spans="1:17" x14ac:dyDescent="0.25">
      <c r="A2512">
        <v>2511</v>
      </c>
      <c r="D2512">
        <v>229.58972199999999</v>
      </c>
      <c r="E2512" s="2">
        <v>2</v>
      </c>
      <c r="F2512">
        <v>242.861379</v>
      </c>
      <c r="G2512" s="5">
        <v>3</v>
      </c>
      <c r="P2512">
        <v>2</v>
      </c>
      <c r="Q2512" t="str">
        <f t="shared" si="40"/>
        <v>23</v>
      </c>
    </row>
    <row r="2513" spans="1:17" x14ac:dyDescent="0.25">
      <c r="A2513">
        <v>2512</v>
      </c>
      <c r="D2513">
        <v>229.570132</v>
      </c>
      <c r="E2513" s="2">
        <v>2</v>
      </c>
      <c r="F2513">
        <v>242.77709899999999</v>
      </c>
      <c r="G2513" s="5">
        <v>3</v>
      </c>
      <c r="P2513">
        <v>2</v>
      </c>
      <c r="Q2513" t="str">
        <f t="shared" si="40"/>
        <v>23</v>
      </c>
    </row>
    <row r="2514" spans="1:17" x14ac:dyDescent="0.25">
      <c r="A2514">
        <v>2513</v>
      </c>
      <c r="D2514">
        <v>229.53044</v>
      </c>
      <c r="E2514" s="2">
        <v>2</v>
      </c>
      <c r="F2514">
        <v>242.76786099999998</v>
      </c>
      <c r="G2514" s="5">
        <v>3</v>
      </c>
      <c r="P2514">
        <v>2</v>
      </c>
      <c r="Q2514" t="str">
        <f t="shared" si="40"/>
        <v>23</v>
      </c>
    </row>
    <row r="2515" spans="1:17" x14ac:dyDescent="0.25">
      <c r="A2515">
        <v>2514</v>
      </c>
      <c r="D2515">
        <v>229.531205</v>
      </c>
      <c r="E2515" s="2">
        <v>2</v>
      </c>
      <c r="F2515">
        <v>242.75112799999999</v>
      </c>
      <c r="G2515" s="5">
        <v>3</v>
      </c>
      <c r="P2515">
        <v>2</v>
      </c>
      <c r="Q2515" t="str">
        <f t="shared" si="40"/>
        <v>23</v>
      </c>
    </row>
    <row r="2516" spans="1:17" x14ac:dyDescent="0.25">
      <c r="A2516">
        <v>2515</v>
      </c>
      <c r="D2516">
        <v>229.53411399999999</v>
      </c>
      <c r="E2516" s="2">
        <v>2</v>
      </c>
      <c r="F2516">
        <v>242.89076299999999</v>
      </c>
      <c r="G2516" s="5">
        <v>3</v>
      </c>
      <c r="P2516">
        <v>2</v>
      </c>
      <c r="Q2516" t="str">
        <f t="shared" si="40"/>
        <v>23</v>
      </c>
    </row>
    <row r="2517" spans="1:17" x14ac:dyDescent="0.25">
      <c r="A2517">
        <v>2516</v>
      </c>
      <c r="D2517">
        <v>229.512992</v>
      </c>
      <c r="E2517" s="2">
        <v>2</v>
      </c>
      <c r="P2517">
        <v>1</v>
      </c>
      <c r="Q2517" t="str">
        <f t="shared" si="40"/>
        <v>2</v>
      </c>
    </row>
    <row r="2518" spans="1:17" x14ac:dyDescent="0.25">
      <c r="A2518">
        <v>2517</v>
      </c>
      <c r="D2518">
        <v>229.44651500000001</v>
      </c>
      <c r="E2518" s="2">
        <v>2</v>
      </c>
      <c r="P2518">
        <v>1</v>
      </c>
      <c r="Q2518" t="str">
        <f t="shared" si="40"/>
        <v>2</v>
      </c>
    </row>
    <row r="2519" spans="1:17" x14ac:dyDescent="0.25">
      <c r="A2519">
        <v>2518</v>
      </c>
      <c r="D2519">
        <v>229.63364899999999</v>
      </c>
      <c r="E2519" s="2">
        <v>2</v>
      </c>
      <c r="P2519">
        <v>1</v>
      </c>
      <c r="Q2519" t="str">
        <f t="shared" si="40"/>
        <v>2</v>
      </c>
    </row>
    <row r="2520" spans="1:17" x14ac:dyDescent="0.25">
      <c r="A2520">
        <v>2519</v>
      </c>
      <c r="D2520">
        <v>229.63364899999999</v>
      </c>
      <c r="E2520" s="2">
        <v>2</v>
      </c>
      <c r="P2520">
        <v>1</v>
      </c>
      <c r="Q2520" t="str">
        <f t="shared" si="40"/>
        <v>2</v>
      </c>
    </row>
    <row r="2521" spans="1:17" x14ac:dyDescent="0.25">
      <c r="A2521">
        <v>2520</v>
      </c>
      <c r="B2521">
        <v>221.148122</v>
      </c>
      <c r="C2521" s="3">
        <v>1</v>
      </c>
      <c r="P2521">
        <v>1</v>
      </c>
      <c r="Q2521" t="str">
        <f t="shared" si="40"/>
        <v>1</v>
      </c>
    </row>
    <row r="2522" spans="1:17" x14ac:dyDescent="0.25">
      <c r="A2522">
        <v>2521</v>
      </c>
      <c r="B2522">
        <v>221.08562599999999</v>
      </c>
      <c r="C2522" s="3">
        <v>1</v>
      </c>
      <c r="P2522">
        <v>1</v>
      </c>
      <c r="Q2522" t="str">
        <f t="shared" si="40"/>
        <v>1</v>
      </c>
    </row>
    <row r="2523" spans="1:17" x14ac:dyDescent="0.25">
      <c r="A2523">
        <v>2522</v>
      </c>
      <c r="B2523">
        <v>221.081952</v>
      </c>
      <c r="C2523" s="3">
        <v>1</v>
      </c>
      <c r="P2523">
        <v>1</v>
      </c>
      <c r="Q2523" t="str">
        <f t="shared" si="40"/>
        <v>1</v>
      </c>
    </row>
    <row r="2524" spans="1:17" x14ac:dyDescent="0.25">
      <c r="A2524">
        <v>2523</v>
      </c>
      <c r="B2524">
        <v>221.12557200000001</v>
      </c>
      <c r="C2524" s="3">
        <v>1</v>
      </c>
      <c r="P2524">
        <v>1</v>
      </c>
      <c r="Q2524" t="str">
        <f t="shared" si="40"/>
        <v>1</v>
      </c>
    </row>
    <row r="2525" spans="1:17" x14ac:dyDescent="0.25">
      <c r="A2525">
        <v>2524</v>
      </c>
      <c r="B2525">
        <v>221.13740799999999</v>
      </c>
      <c r="C2525" s="3">
        <v>1</v>
      </c>
      <c r="H2525">
        <v>225.60289</v>
      </c>
      <c r="I2525" s="4">
        <v>4</v>
      </c>
      <c r="P2525">
        <v>2</v>
      </c>
      <c r="Q2525" t="str">
        <f t="shared" si="40"/>
        <v>14</v>
      </c>
    </row>
    <row r="2526" spans="1:17" x14ac:dyDescent="0.25">
      <c r="A2526">
        <v>2525</v>
      </c>
      <c r="B2526">
        <v>221.13944900000001</v>
      </c>
      <c r="C2526" s="3">
        <v>1</v>
      </c>
      <c r="H2526">
        <v>225.492335</v>
      </c>
      <c r="I2526" s="4">
        <v>4</v>
      </c>
      <c r="P2526">
        <v>2</v>
      </c>
      <c r="Q2526" t="str">
        <f t="shared" si="40"/>
        <v>14</v>
      </c>
    </row>
    <row r="2527" spans="1:17" x14ac:dyDescent="0.25">
      <c r="A2527">
        <v>2526</v>
      </c>
      <c r="B2527">
        <v>221.07251299999999</v>
      </c>
      <c r="C2527" s="3">
        <v>1</v>
      </c>
      <c r="H2527">
        <v>225.507283</v>
      </c>
      <c r="I2527" s="4">
        <v>4</v>
      </c>
      <c r="P2527">
        <v>2</v>
      </c>
      <c r="Q2527" t="str">
        <f t="shared" si="40"/>
        <v>14</v>
      </c>
    </row>
    <row r="2528" spans="1:17" x14ac:dyDescent="0.25">
      <c r="A2528">
        <v>2527</v>
      </c>
      <c r="B2528">
        <v>221.148122</v>
      </c>
      <c r="C2528" s="3">
        <v>1</v>
      </c>
      <c r="H2528">
        <v>225.54360700000001</v>
      </c>
      <c r="I2528" s="4">
        <v>4</v>
      </c>
      <c r="P2528">
        <v>2</v>
      </c>
      <c r="Q2528" t="str">
        <f t="shared" si="40"/>
        <v>14</v>
      </c>
    </row>
    <row r="2529" spans="1:17" x14ac:dyDescent="0.25">
      <c r="A2529">
        <v>2528</v>
      </c>
      <c r="F2529">
        <v>221.97185400000001</v>
      </c>
      <c r="G2529" s="5">
        <v>3</v>
      </c>
      <c r="H2529">
        <v>225.52564899999999</v>
      </c>
      <c r="I2529" s="4">
        <v>4</v>
      </c>
      <c r="P2529">
        <v>2</v>
      </c>
      <c r="Q2529" t="str">
        <f t="shared" si="40"/>
        <v>34</v>
      </c>
    </row>
    <row r="2530" spans="1:17" x14ac:dyDescent="0.25">
      <c r="A2530">
        <v>2529</v>
      </c>
      <c r="F2530">
        <v>221.96292700000001</v>
      </c>
      <c r="G2530" s="5">
        <v>3</v>
      </c>
      <c r="H2530">
        <v>225.53661700000001</v>
      </c>
      <c r="I2530" s="4">
        <v>4</v>
      </c>
      <c r="P2530">
        <v>2</v>
      </c>
      <c r="Q2530" t="str">
        <f t="shared" si="40"/>
        <v>34</v>
      </c>
    </row>
    <row r="2531" spans="1:17" x14ac:dyDescent="0.25">
      <c r="A2531">
        <v>2530</v>
      </c>
      <c r="F2531">
        <v>222.01476</v>
      </c>
      <c r="G2531" s="5">
        <v>3</v>
      </c>
      <c r="H2531">
        <v>225.56467799999999</v>
      </c>
      <c r="I2531" s="4">
        <v>4</v>
      </c>
      <c r="P2531">
        <v>2</v>
      </c>
      <c r="Q2531" t="str">
        <f t="shared" si="40"/>
        <v>34</v>
      </c>
    </row>
    <row r="2532" spans="1:17" x14ac:dyDescent="0.25">
      <c r="A2532">
        <v>2531</v>
      </c>
      <c r="F2532">
        <v>221.972926</v>
      </c>
      <c r="G2532" s="5">
        <v>3</v>
      </c>
      <c r="H2532">
        <v>225.60289</v>
      </c>
      <c r="I2532" s="4">
        <v>4</v>
      </c>
      <c r="P2532">
        <v>2</v>
      </c>
      <c r="Q2532" t="str">
        <f t="shared" si="40"/>
        <v>34</v>
      </c>
    </row>
    <row r="2533" spans="1:17" x14ac:dyDescent="0.25">
      <c r="A2533">
        <v>2532</v>
      </c>
      <c r="F2533">
        <v>221.95675399999999</v>
      </c>
      <c r="G2533" s="5">
        <v>3</v>
      </c>
      <c r="H2533">
        <v>225.60289</v>
      </c>
      <c r="I2533" s="4">
        <v>4</v>
      </c>
      <c r="P2533">
        <v>2</v>
      </c>
      <c r="Q2533" t="str">
        <f t="shared" si="40"/>
        <v>34</v>
      </c>
    </row>
    <row r="2534" spans="1:17" x14ac:dyDescent="0.25">
      <c r="A2534">
        <v>2533</v>
      </c>
      <c r="F2534">
        <v>221.90002100000001</v>
      </c>
      <c r="G2534" s="5">
        <v>3</v>
      </c>
      <c r="P2534">
        <v>1</v>
      </c>
      <c r="Q2534" t="str">
        <f t="shared" si="40"/>
        <v>3</v>
      </c>
    </row>
    <row r="2535" spans="1:17" x14ac:dyDescent="0.25">
      <c r="A2535">
        <v>2534</v>
      </c>
      <c r="F2535">
        <v>221.97185400000001</v>
      </c>
      <c r="G2535" s="5">
        <v>3</v>
      </c>
      <c r="P2535">
        <v>1</v>
      </c>
      <c r="Q2535" t="str">
        <f t="shared" si="40"/>
        <v>3</v>
      </c>
    </row>
    <row r="2536" spans="1:17" x14ac:dyDescent="0.25">
      <c r="A2536">
        <v>2535</v>
      </c>
      <c r="F2536">
        <v>221.97185400000001</v>
      </c>
      <c r="G2536" s="5">
        <v>3</v>
      </c>
      <c r="P2536">
        <v>1</v>
      </c>
      <c r="Q2536" t="str">
        <f t="shared" si="40"/>
        <v>3</v>
      </c>
    </row>
    <row r="2537" spans="1:17" x14ac:dyDescent="0.25">
      <c r="A2537">
        <v>2536</v>
      </c>
      <c r="D2537">
        <v>206.208518</v>
      </c>
      <c r="E2537" s="2">
        <v>2</v>
      </c>
      <c r="P2537">
        <v>1</v>
      </c>
      <c r="Q2537" t="str">
        <f t="shared" si="40"/>
        <v>2</v>
      </c>
    </row>
    <row r="2538" spans="1:17" x14ac:dyDescent="0.25">
      <c r="A2538">
        <v>2537</v>
      </c>
      <c r="D2538">
        <v>206.259647</v>
      </c>
      <c r="E2538" s="2">
        <v>2</v>
      </c>
      <c r="P2538">
        <v>1</v>
      </c>
      <c r="Q2538" t="str">
        <f t="shared" si="40"/>
        <v>2</v>
      </c>
    </row>
    <row r="2539" spans="1:17" x14ac:dyDescent="0.25">
      <c r="A2539">
        <v>2538</v>
      </c>
      <c r="D2539">
        <v>206.28071499999999</v>
      </c>
      <c r="E2539" s="2">
        <v>2</v>
      </c>
      <c r="P2539">
        <v>1</v>
      </c>
      <c r="Q2539" t="str">
        <f t="shared" si="40"/>
        <v>2</v>
      </c>
    </row>
    <row r="2540" spans="1:17" x14ac:dyDescent="0.25">
      <c r="A2540">
        <v>2539</v>
      </c>
      <c r="D2540">
        <v>206.257957</v>
      </c>
      <c r="E2540" s="2">
        <v>2</v>
      </c>
      <c r="P2540">
        <v>1</v>
      </c>
      <c r="Q2540" t="str">
        <f t="shared" si="40"/>
        <v>2</v>
      </c>
    </row>
    <row r="2541" spans="1:17" x14ac:dyDescent="0.25">
      <c r="A2541">
        <v>2540</v>
      </c>
      <c r="D2541">
        <v>206.23520600000001</v>
      </c>
      <c r="E2541" s="2">
        <v>2</v>
      </c>
      <c r="P2541">
        <v>1</v>
      </c>
      <c r="Q2541" t="str">
        <f t="shared" si="40"/>
        <v>2</v>
      </c>
    </row>
    <row r="2542" spans="1:17" x14ac:dyDescent="0.25">
      <c r="A2542">
        <v>2541</v>
      </c>
      <c r="D2542">
        <v>206.20729800000001</v>
      </c>
      <c r="E2542" s="2">
        <v>2</v>
      </c>
      <c r="P2542">
        <v>1</v>
      </c>
      <c r="Q2542" t="str">
        <f t="shared" si="40"/>
        <v>2</v>
      </c>
    </row>
    <row r="2543" spans="1:17" x14ac:dyDescent="0.25">
      <c r="A2543">
        <v>2542</v>
      </c>
      <c r="D2543">
        <v>206.20709199999999</v>
      </c>
      <c r="E2543" s="2">
        <v>2</v>
      </c>
      <c r="P2543">
        <v>1</v>
      </c>
      <c r="Q2543" t="str">
        <f t="shared" si="40"/>
        <v>2</v>
      </c>
    </row>
    <row r="2544" spans="1:17" x14ac:dyDescent="0.25">
      <c r="A2544">
        <v>2543</v>
      </c>
      <c r="B2544">
        <v>199.532195</v>
      </c>
      <c r="C2544" s="3">
        <v>1</v>
      </c>
      <c r="D2544">
        <v>206.208518</v>
      </c>
      <c r="E2544" s="2">
        <v>2</v>
      </c>
      <c r="P2544">
        <v>2</v>
      </c>
      <c r="Q2544" t="str">
        <f t="shared" si="40"/>
        <v>12</v>
      </c>
    </row>
    <row r="2545" spans="1:17" x14ac:dyDescent="0.25">
      <c r="A2545">
        <v>2544</v>
      </c>
      <c r="B2545">
        <v>199.55663200000001</v>
      </c>
      <c r="C2545" s="3">
        <v>1</v>
      </c>
      <c r="D2545">
        <v>206.208518</v>
      </c>
      <c r="E2545" s="2">
        <v>2</v>
      </c>
      <c r="P2545">
        <v>2</v>
      </c>
      <c r="Q2545" t="str">
        <f t="shared" si="40"/>
        <v>12</v>
      </c>
    </row>
    <row r="2546" spans="1:17" x14ac:dyDescent="0.25">
      <c r="A2546">
        <v>2545</v>
      </c>
      <c r="B2546">
        <v>199.558471</v>
      </c>
      <c r="C2546" s="3">
        <v>1</v>
      </c>
      <c r="P2546">
        <v>1</v>
      </c>
      <c r="Q2546" t="str">
        <f t="shared" si="40"/>
        <v>1</v>
      </c>
    </row>
    <row r="2547" spans="1:17" x14ac:dyDescent="0.25">
      <c r="A2547">
        <v>2546</v>
      </c>
      <c r="B2547">
        <v>199.54219399999999</v>
      </c>
      <c r="C2547" s="3">
        <v>1</v>
      </c>
      <c r="P2547">
        <v>1</v>
      </c>
      <c r="Q2547" t="str">
        <f t="shared" si="40"/>
        <v>1</v>
      </c>
    </row>
    <row r="2548" spans="1:17" x14ac:dyDescent="0.25">
      <c r="A2548">
        <v>2547</v>
      </c>
      <c r="B2548">
        <v>199.56454400000001</v>
      </c>
      <c r="C2548" s="3">
        <v>1</v>
      </c>
      <c r="P2548">
        <v>1</v>
      </c>
      <c r="Q2548" t="str">
        <f t="shared" si="40"/>
        <v>1</v>
      </c>
    </row>
    <row r="2549" spans="1:17" x14ac:dyDescent="0.25">
      <c r="A2549">
        <v>2548</v>
      </c>
      <c r="B2549">
        <v>199.462299</v>
      </c>
      <c r="C2549" s="3">
        <v>1</v>
      </c>
      <c r="P2549">
        <v>1</v>
      </c>
      <c r="Q2549" t="str">
        <f t="shared" si="40"/>
        <v>1</v>
      </c>
    </row>
    <row r="2550" spans="1:17" x14ac:dyDescent="0.25">
      <c r="A2550">
        <v>2549</v>
      </c>
      <c r="B2550">
        <v>199.532195</v>
      </c>
      <c r="C2550" s="3">
        <v>1</v>
      </c>
      <c r="H2550">
        <v>200.58305999999999</v>
      </c>
      <c r="I2550" s="4">
        <v>4</v>
      </c>
      <c r="P2550">
        <v>2</v>
      </c>
      <c r="Q2550" t="str">
        <f t="shared" si="40"/>
        <v>14</v>
      </c>
    </row>
    <row r="2551" spans="1:17" x14ac:dyDescent="0.25">
      <c r="A2551">
        <v>2550</v>
      </c>
      <c r="B2551">
        <v>199.532195</v>
      </c>
      <c r="C2551" s="3">
        <v>1</v>
      </c>
      <c r="H2551">
        <v>200.49382700000001</v>
      </c>
      <c r="I2551" s="4">
        <v>4</v>
      </c>
      <c r="P2551">
        <v>2</v>
      </c>
      <c r="Q2551" t="str">
        <f t="shared" si="40"/>
        <v>14</v>
      </c>
    </row>
    <row r="2552" spans="1:17" x14ac:dyDescent="0.25">
      <c r="A2552">
        <v>2551</v>
      </c>
      <c r="F2552">
        <v>199.03046000000001</v>
      </c>
      <c r="G2552" s="5">
        <v>3</v>
      </c>
      <c r="H2552">
        <v>200.53357199999999</v>
      </c>
      <c r="I2552" s="4">
        <v>4</v>
      </c>
      <c r="P2552">
        <v>2</v>
      </c>
      <c r="Q2552" t="str">
        <f t="shared" si="40"/>
        <v>34</v>
      </c>
    </row>
    <row r="2553" spans="1:17" x14ac:dyDescent="0.25">
      <c r="A2553">
        <v>2552</v>
      </c>
      <c r="F2553">
        <v>198.992042</v>
      </c>
      <c r="G2553" s="5">
        <v>3</v>
      </c>
      <c r="H2553">
        <v>200.57959299999999</v>
      </c>
      <c r="I2553" s="4">
        <v>4</v>
      </c>
      <c r="P2553">
        <v>2</v>
      </c>
      <c r="Q2553" t="str">
        <f t="shared" si="40"/>
        <v>34</v>
      </c>
    </row>
    <row r="2554" spans="1:17" x14ac:dyDescent="0.25">
      <c r="A2554">
        <v>2553</v>
      </c>
      <c r="F2554">
        <v>198.99571499999999</v>
      </c>
      <c r="G2554" s="5">
        <v>3</v>
      </c>
      <c r="H2554">
        <v>200.601585</v>
      </c>
      <c r="I2554" s="4">
        <v>4</v>
      </c>
      <c r="P2554">
        <v>2</v>
      </c>
      <c r="Q2554" t="str">
        <f t="shared" si="40"/>
        <v>34</v>
      </c>
    </row>
    <row r="2555" spans="1:17" x14ac:dyDescent="0.25">
      <c r="A2555">
        <v>2554</v>
      </c>
      <c r="F2555">
        <v>198.94530800000001</v>
      </c>
      <c r="G2555" s="5">
        <v>3</v>
      </c>
      <c r="H2555">
        <v>200.570358</v>
      </c>
      <c r="I2555" s="4">
        <v>4</v>
      </c>
      <c r="P2555">
        <v>2</v>
      </c>
      <c r="Q2555" t="str">
        <f t="shared" si="40"/>
        <v>34</v>
      </c>
    </row>
    <row r="2556" spans="1:17" x14ac:dyDescent="0.25">
      <c r="A2556">
        <v>2555</v>
      </c>
      <c r="F2556">
        <v>198.94107400000001</v>
      </c>
      <c r="G2556" s="5">
        <v>3</v>
      </c>
      <c r="H2556">
        <v>200.53918400000001</v>
      </c>
      <c r="I2556" s="4">
        <v>4</v>
      </c>
      <c r="P2556">
        <v>2</v>
      </c>
      <c r="Q2556" t="str">
        <f t="shared" si="40"/>
        <v>34</v>
      </c>
    </row>
    <row r="2557" spans="1:17" x14ac:dyDescent="0.25">
      <c r="A2557">
        <v>2556</v>
      </c>
      <c r="F2557">
        <v>198.909133</v>
      </c>
      <c r="G2557" s="5">
        <v>3</v>
      </c>
      <c r="H2557">
        <v>200.52112499999998</v>
      </c>
      <c r="I2557" s="4">
        <v>4</v>
      </c>
      <c r="P2557">
        <v>2</v>
      </c>
      <c r="Q2557" t="str">
        <f t="shared" si="40"/>
        <v>34</v>
      </c>
    </row>
    <row r="2558" spans="1:17" x14ac:dyDescent="0.25">
      <c r="A2558">
        <v>2557</v>
      </c>
      <c r="F2558">
        <v>198.94107400000001</v>
      </c>
      <c r="G2558" s="5">
        <v>3</v>
      </c>
      <c r="H2558">
        <v>200.49382700000001</v>
      </c>
      <c r="I2558" s="4">
        <v>4</v>
      </c>
      <c r="P2558">
        <v>2</v>
      </c>
      <c r="Q2558" t="str">
        <f t="shared" si="40"/>
        <v>34</v>
      </c>
    </row>
    <row r="2559" spans="1:17" x14ac:dyDescent="0.25">
      <c r="A2559">
        <v>2558</v>
      </c>
      <c r="F2559">
        <v>199.03046000000001</v>
      </c>
      <c r="G2559" s="5">
        <v>3</v>
      </c>
      <c r="H2559">
        <v>200.49382700000001</v>
      </c>
      <c r="I2559" s="4">
        <v>4</v>
      </c>
      <c r="P2559">
        <v>2</v>
      </c>
      <c r="Q2559" t="str">
        <f t="shared" si="40"/>
        <v>34</v>
      </c>
    </row>
    <row r="2560" spans="1:17" x14ac:dyDescent="0.25">
      <c r="A2560">
        <v>2559</v>
      </c>
      <c r="F2560">
        <v>199.03046000000001</v>
      </c>
      <c r="G2560" s="5">
        <v>3</v>
      </c>
      <c r="H2560">
        <v>200.49382700000001</v>
      </c>
      <c r="I2560" s="4">
        <v>4</v>
      </c>
      <c r="P2560">
        <v>2</v>
      </c>
      <c r="Q2560" t="str">
        <f t="shared" si="40"/>
        <v>34</v>
      </c>
    </row>
    <row r="2561" spans="1:17" x14ac:dyDescent="0.25">
      <c r="A2561">
        <v>2560</v>
      </c>
      <c r="P2561">
        <v>0</v>
      </c>
      <c r="Q2561" t="str">
        <f t="shared" si="40"/>
        <v/>
      </c>
    </row>
    <row r="2562" spans="1:17" x14ac:dyDescent="0.25">
      <c r="A2562">
        <v>2561</v>
      </c>
      <c r="P2562">
        <v>0</v>
      </c>
      <c r="Q2562" t="str">
        <f t="shared" ref="Q2562:Q2625" si="41">CONCATENATE(C2562,E2562,G2562,I2562)</f>
        <v/>
      </c>
    </row>
    <row r="2563" spans="1:17" x14ac:dyDescent="0.25">
      <c r="A2563">
        <v>2562</v>
      </c>
      <c r="D2563">
        <v>179.72244999999998</v>
      </c>
      <c r="E2563" s="2">
        <v>2</v>
      </c>
      <c r="P2563">
        <v>1</v>
      </c>
      <c r="Q2563" t="str">
        <f t="shared" si="41"/>
        <v>2</v>
      </c>
    </row>
    <row r="2564" spans="1:17" x14ac:dyDescent="0.25">
      <c r="A2564">
        <v>2563</v>
      </c>
      <c r="D2564">
        <v>179.614543</v>
      </c>
      <c r="E2564" s="2">
        <v>2</v>
      </c>
      <c r="P2564">
        <v>1</v>
      </c>
      <c r="Q2564" t="str">
        <f t="shared" si="41"/>
        <v>2</v>
      </c>
    </row>
    <row r="2565" spans="1:17" x14ac:dyDescent="0.25">
      <c r="A2565">
        <v>2564</v>
      </c>
      <c r="D2565">
        <v>179.61449400000001</v>
      </c>
      <c r="E2565" s="2">
        <v>2</v>
      </c>
      <c r="P2565">
        <v>1</v>
      </c>
      <c r="Q2565" t="str">
        <f t="shared" si="41"/>
        <v>2</v>
      </c>
    </row>
    <row r="2566" spans="1:17" x14ac:dyDescent="0.25">
      <c r="A2566">
        <v>2565</v>
      </c>
      <c r="D2566">
        <v>179.63020599999999</v>
      </c>
      <c r="E2566" s="2">
        <v>2</v>
      </c>
      <c r="P2566">
        <v>1</v>
      </c>
      <c r="Q2566" t="str">
        <f t="shared" si="41"/>
        <v>2</v>
      </c>
    </row>
    <row r="2567" spans="1:17" x14ac:dyDescent="0.25">
      <c r="A2567">
        <v>2566</v>
      </c>
      <c r="D2567">
        <v>179.642246</v>
      </c>
      <c r="E2567" s="2">
        <v>2</v>
      </c>
      <c r="P2567">
        <v>1</v>
      </c>
      <c r="Q2567" t="str">
        <f t="shared" si="41"/>
        <v>2</v>
      </c>
    </row>
    <row r="2568" spans="1:17" x14ac:dyDescent="0.25">
      <c r="A2568">
        <v>2567</v>
      </c>
      <c r="B2568">
        <v>174.609746</v>
      </c>
      <c r="C2568" s="3">
        <v>1</v>
      </c>
      <c r="D2568">
        <v>179.64459299999999</v>
      </c>
      <c r="E2568" s="2">
        <v>2</v>
      </c>
      <c r="P2568">
        <v>2</v>
      </c>
      <c r="Q2568" t="str">
        <f t="shared" si="41"/>
        <v>12</v>
      </c>
    </row>
    <row r="2569" spans="1:17" x14ac:dyDescent="0.25">
      <c r="A2569">
        <v>2568</v>
      </c>
      <c r="B2569">
        <v>174.68984699999999</v>
      </c>
      <c r="C2569" s="3">
        <v>1</v>
      </c>
      <c r="D2569">
        <v>179.62387799999999</v>
      </c>
      <c r="E2569" s="2">
        <v>2</v>
      </c>
      <c r="P2569">
        <v>2</v>
      </c>
      <c r="Q2569" t="str">
        <f t="shared" si="41"/>
        <v>12</v>
      </c>
    </row>
    <row r="2570" spans="1:17" x14ac:dyDescent="0.25">
      <c r="A2570">
        <v>2569</v>
      </c>
      <c r="B2570">
        <v>174.70199099999999</v>
      </c>
      <c r="C2570" s="3">
        <v>1</v>
      </c>
      <c r="D2570">
        <v>179.59224599999999</v>
      </c>
      <c r="E2570" s="2">
        <v>2</v>
      </c>
      <c r="P2570">
        <v>2</v>
      </c>
      <c r="Q2570" t="str">
        <f t="shared" si="41"/>
        <v>12</v>
      </c>
    </row>
    <row r="2571" spans="1:17" x14ac:dyDescent="0.25">
      <c r="A2571">
        <v>2570</v>
      </c>
      <c r="B2571">
        <v>174.64791</v>
      </c>
      <c r="C2571" s="3">
        <v>1</v>
      </c>
      <c r="D2571">
        <v>179.72244999999998</v>
      </c>
      <c r="E2571" s="2">
        <v>2</v>
      </c>
      <c r="P2571">
        <v>2</v>
      </c>
      <c r="Q2571" t="str">
        <f t="shared" si="41"/>
        <v>12</v>
      </c>
    </row>
    <row r="2572" spans="1:17" x14ac:dyDescent="0.25">
      <c r="A2572">
        <v>2571</v>
      </c>
      <c r="B2572">
        <v>174.535257</v>
      </c>
      <c r="C2572" s="3">
        <v>1</v>
      </c>
      <c r="P2572">
        <v>1</v>
      </c>
      <c r="Q2572" t="str">
        <f t="shared" si="41"/>
        <v>1</v>
      </c>
    </row>
    <row r="2573" spans="1:17" x14ac:dyDescent="0.25">
      <c r="A2573">
        <v>2572</v>
      </c>
      <c r="B2573">
        <v>174.57153099999999</v>
      </c>
      <c r="C2573" s="3">
        <v>1</v>
      </c>
      <c r="P2573">
        <v>1</v>
      </c>
      <c r="Q2573" t="str">
        <f t="shared" si="41"/>
        <v>1</v>
      </c>
    </row>
    <row r="2574" spans="1:17" x14ac:dyDescent="0.25">
      <c r="A2574">
        <v>2573</v>
      </c>
      <c r="B2574">
        <v>174.609746</v>
      </c>
      <c r="C2574" s="3">
        <v>1</v>
      </c>
      <c r="H2574">
        <v>175.97163499999999</v>
      </c>
      <c r="I2574" s="4">
        <v>4</v>
      </c>
      <c r="P2574">
        <v>2</v>
      </c>
      <c r="Q2574" t="str">
        <f t="shared" si="41"/>
        <v>14</v>
      </c>
    </row>
    <row r="2575" spans="1:17" x14ac:dyDescent="0.25">
      <c r="A2575">
        <v>2574</v>
      </c>
      <c r="B2575">
        <v>174.609746</v>
      </c>
      <c r="C2575" s="3">
        <v>1</v>
      </c>
      <c r="H2575">
        <v>175.952451</v>
      </c>
      <c r="I2575" s="4">
        <v>4</v>
      </c>
      <c r="P2575">
        <v>2</v>
      </c>
      <c r="Q2575" t="str">
        <f t="shared" si="41"/>
        <v>14</v>
      </c>
    </row>
    <row r="2576" spans="1:17" x14ac:dyDescent="0.25">
      <c r="A2576">
        <v>2575</v>
      </c>
      <c r="F2576">
        <v>174.45775700000002</v>
      </c>
      <c r="G2576" s="5">
        <v>3</v>
      </c>
      <c r="H2576">
        <v>175.98204200000001</v>
      </c>
      <c r="I2576" s="4">
        <v>4</v>
      </c>
      <c r="P2576">
        <v>2</v>
      </c>
      <c r="Q2576" t="str">
        <f t="shared" si="41"/>
        <v>34</v>
      </c>
    </row>
    <row r="2577" spans="1:17" x14ac:dyDescent="0.25">
      <c r="A2577">
        <v>2576</v>
      </c>
      <c r="F2577">
        <v>174.45775700000002</v>
      </c>
      <c r="G2577" s="5">
        <v>3</v>
      </c>
      <c r="H2577">
        <v>175.99668400000002</v>
      </c>
      <c r="I2577" s="4">
        <v>4</v>
      </c>
      <c r="P2577">
        <v>2</v>
      </c>
      <c r="Q2577" t="str">
        <f t="shared" si="41"/>
        <v>34</v>
      </c>
    </row>
    <row r="2578" spans="1:17" x14ac:dyDescent="0.25">
      <c r="A2578">
        <v>2577</v>
      </c>
      <c r="F2578">
        <v>174.44204300000001</v>
      </c>
      <c r="G2578" s="5">
        <v>3</v>
      </c>
      <c r="H2578">
        <v>175.972194</v>
      </c>
      <c r="I2578" s="4">
        <v>4</v>
      </c>
      <c r="P2578">
        <v>2</v>
      </c>
      <c r="Q2578" t="str">
        <f t="shared" si="41"/>
        <v>34</v>
      </c>
    </row>
    <row r="2579" spans="1:17" x14ac:dyDescent="0.25">
      <c r="A2579">
        <v>2578</v>
      </c>
      <c r="F2579">
        <v>174.37607299999999</v>
      </c>
      <c r="G2579" s="5">
        <v>3</v>
      </c>
      <c r="H2579">
        <v>175.99102299999998</v>
      </c>
      <c r="I2579" s="4">
        <v>4</v>
      </c>
      <c r="P2579">
        <v>2</v>
      </c>
      <c r="Q2579" t="str">
        <f t="shared" si="41"/>
        <v>34</v>
      </c>
    </row>
    <row r="2580" spans="1:17" x14ac:dyDescent="0.25">
      <c r="A2580">
        <v>2579</v>
      </c>
      <c r="F2580">
        <v>174.393878</v>
      </c>
      <c r="G2580" s="5">
        <v>3</v>
      </c>
      <c r="H2580">
        <v>176.00255300000001</v>
      </c>
      <c r="I2580" s="4">
        <v>4</v>
      </c>
      <c r="P2580">
        <v>2</v>
      </c>
      <c r="Q2580" t="str">
        <f t="shared" si="41"/>
        <v>34</v>
      </c>
    </row>
    <row r="2581" spans="1:17" x14ac:dyDescent="0.25">
      <c r="A2581">
        <v>2580</v>
      </c>
      <c r="F2581">
        <v>174.36382800000001</v>
      </c>
      <c r="G2581" s="5">
        <v>3</v>
      </c>
      <c r="H2581">
        <v>176.01413500000001</v>
      </c>
      <c r="I2581" s="4">
        <v>4</v>
      </c>
      <c r="P2581">
        <v>2</v>
      </c>
      <c r="Q2581" t="str">
        <f t="shared" si="41"/>
        <v>34</v>
      </c>
    </row>
    <row r="2582" spans="1:17" x14ac:dyDescent="0.25">
      <c r="A2582">
        <v>2581</v>
      </c>
      <c r="F2582">
        <v>174.375461</v>
      </c>
      <c r="G2582" s="5">
        <v>3</v>
      </c>
      <c r="H2582">
        <v>175.97163499999999</v>
      </c>
      <c r="I2582" s="4">
        <v>4</v>
      </c>
      <c r="P2582">
        <v>2</v>
      </c>
      <c r="Q2582" t="str">
        <f t="shared" si="41"/>
        <v>34</v>
      </c>
    </row>
    <row r="2583" spans="1:17" x14ac:dyDescent="0.25">
      <c r="A2583">
        <v>2582</v>
      </c>
      <c r="F2583">
        <v>174.33668399999999</v>
      </c>
      <c r="G2583" s="5">
        <v>3</v>
      </c>
      <c r="H2583">
        <v>175.97163499999999</v>
      </c>
      <c r="I2583" s="4">
        <v>4</v>
      </c>
      <c r="P2583">
        <v>2</v>
      </c>
      <c r="Q2583" t="str">
        <f t="shared" si="41"/>
        <v>34</v>
      </c>
    </row>
    <row r="2584" spans="1:17" x14ac:dyDescent="0.25">
      <c r="A2584">
        <v>2583</v>
      </c>
      <c r="F2584">
        <v>174.45775700000002</v>
      </c>
      <c r="G2584" s="5">
        <v>3</v>
      </c>
      <c r="P2584">
        <v>1</v>
      </c>
      <c r="Q2584" t="str">
        <f t="shared" si="41"/>
        <v>3</v>
      </c>
    </row>
    <row r="2585" spans="1:17" x14ac:dyDescent="0.25">
      <c r="A2585">
        <v>2584</v>
      </c>
      <c r="P2585">
        <v>0</v>
      </c>
      <c r="Q2585" t="str">
        <f t="shared" si="41"/>
        <v/>
      </c>
    </row>
    <row r="2586" spans="1:17" x14ac:dyDescent="0.25">
      <c r="A2586">
        <v>2585</v>
      </c>
      <c r="P2586">
        <v>0</v>
      </c>
      <c r="Q2586" t="str">
        <f t="shared" si="41"/>
        <v/>
      </c>
    </row>
    <row r="2587" spans="1:17" x14ac:dyDescent="0.25">
      <c r="A2587">
        <v>2586</v>
      </c>
      <c r="D2587">
        <v>157.56877700000001</v>
      </c>
      <c r="E2587" s="2">
        <v>2</v>
      </c>
      <c r="P2587">
        <v>1</v>
      </c>
      <c r="Q2587" t="str">
        <f t="shared" si="41"/>
        <v>2</v>
      </c>
    </row>
    <row r="2588" spans="1:17" x14ac:dyDescent="0.25">
      <c r="A2588">
        <v>2587</v>
      </c>
      <c r="D2588">
        <v>157.56877700000001</v>
      </c>
      <c r="E2588" s="2">
        <v>2</v>
      </c>
      <c r="P2588">
        <v>1</v>
      </c>
      <c r="Q2588" t="str">
        <f t="shared" si="41"/>
        <v>2</v>
      </c>
    </row>
    <row r="2589" spans="1:17" x14ac:dyDescent="0.25">
      <c r="A2589">
        <v>2588</v>
      </c>
      <c r="D2589">
        <v>157.56877700000001</v>
      </c>
      <c r="E2589" s="2">
        <v>2</v>
      </c>
      <c r="P2589">
        <v>1</v>
      </c>
      <c r="Q2589" t="str">
        <f t="shared" si="41"/>
        <v>2</v>
      </c>
    </row>
    <row r="2590" spans="1:17" x14ac:dyDescent="0.25">
      <c r="A2590">
        <v>2589</v>
      </c>
      <c r="D2590">
        <v>157.56877700000001</v>
      </c>
      <c r="E2590" s="2">
        <v>2</v>
      </c>
      <c r="P2590">
        <v>1</v>
      </c>
      <c r="Q2590" t="str">
        <f t="shared" si="41"/>
        <v>2</v>
      </c>
    </row>
    <row r="2591" spans="1:17" x14ac:dyDescent="0.25">
      <c r="A2591">
        <v>2590</v>
      </c>
      <c r="D2591">
        <v>157.56877700000001</v>
      </c>
      <c r="E2591" s="2">
        <v>2</v>
      </c>
      <c r="P2591">
        <v>1</v>
      </c>
      <c r="Q2591" t="str">
        <f t="shared" si="41"/>
        <v>2</v>
      </c>
    </row>
    <row r="2592" spans="1:17" x14ac:dyDescent="0.25">
      <c r="A2592">
        <v>2591</v>
      </c>
      <c r="B2592">
        <v>153.36362400000002</v>
      </c>
      <c r="C2592" s="3">
        <v>1</v>
      </c>
      <c r="D2592">
        <v>157.56877700000001</v>
      </c>
      <c r="E2592" s="2">
        <v>2</v>
      </c>
      <c r="P2592">
        <v>2</v>
      </c>
      <c r="Q2592" t="str">
        <f t="shared" si="41"/>
        <v>12</v>
      </c>
    </row>
    <row r="2593" spans="1:17" x14ac:dyDescent="0.25">
      <c r="A2593">
        <v>2592</v>
      </c>
      <c r="B2593">
        <v>153.36362400000002</v>
      </c>
      <c r="C2593" s="3">
        <v>1</v>
      </c>
      <c r="D2593">
        <v>157.56877700000001</v>
      </c>
      <c r="E2593" s="2">
        <v>2</v>
      </c>
      <c r="P2593">
        <v>2</v>
      </c>
      <c r="Q2593" t="str">
        <f t="shared" si="41"/>
        <v>12</v>
      </c>
    </row>
    <row r="2594" spans="1:17" x14ac:dyDescent="0.25">
      <c r="A2594">
        <v>2593</v>
      </c>
      <c r="B2594">
        <v>153.36362400000002</v>
      </c>
      <c r="C2594" s="3">
        <v>1</v>
      </c>
      <c r="D2594">
        <v>157.56877700000001</v>
      </c>
      <c r="E2594" s="2">
        <v>2</v>
      </c>
      <c r="P2594">
        <v>2</v>
      </c>
      <c r="Q2594" t="str">
        <f t="shared" si="41"/>
        <v>12</v>
      </c>
    </row>
    <row r="2595" spans="1:17" x14ac:dyDescent="0.25">
      <c r="A2595">
        <v>2594</v>
      </c>
      <c r="B2595">
        <v>153.36362400000002</v>
      </c>
      <c r="C2595" s="3">
        <v>1</v>
      </c>
      <c r="P2595">
        <v>1</v>
      </c>
      <c r="Q2595" t="str">
        <f t="shared" si="41"/>
        <v>1</v>
      </c>
    </row>
    <row r="2596" spans="1:17" x14ac:dyDescent="0.25">
      <c r="A2596">
        <v>2595</v>
      </c>
      <c r="B2596">
        <v>153.36362400000002</v>
      </c>
      <c r="C2596" s="3">
        <v>1</v>
      </c>
      <c r="P2596">
        <v>1</v>
      </c>
      <c r="Q2596" t="str">
        <f t="shared" si="41"/>
        <v>1</v>
      </c>
    </row>
    <row r="2597" spans="1:17" x14ac:dyDescent="0.25">
      <c r="A2597">
        <v>2596</v>
      </c>
      <c r="B2597">
        <v>153.36362400000002</v>
      </c>
      <c r="C2597" s="3">
        <v>1</v>
      </c>
      <c r="P2597">
        <v>1</v>
      </c>
      <c r="Q2597" t="str">
        <f t="shared" si="41"/>
        <v>1</v>
      </c>
    </row>
    <row r="2598" spans="1:17" x14ac:dyDescent="0.25">
      <c r="A2598">
        <v>2597</v>
      </c>
      <c r="B2598">
        <v>153.36362400000002</v>
      </c>
      <c r="C2598" s="3">
        <v>1</v>
      </c>
      <c r="P2598">
        <v>1</v>
      </c>
      <c r="Q2598" t="str">
        <f t="shared" si="41"/>
        <v>1</v>
      </c>
    </row>
    <row r="2599" spans="1:17" x14ac:dyDescent="0.25">
      <c r="A2599">
        <v>2598</v>
      </c>
      <c r="B2599">
        <v>153.36362400000002</v>
      </c>
      <c r="C2599" s="3">
        <v>1</v>
      </c>
      <c r="H2599">
        <v>153.62474600000002</v>
      </c>
      <c r="I2599" s="4">
        <v>4</v>
      </c>
      <c r="P2599">
        <v>2</v>
      </c>
      <c r="Q2599" t="str">
        <f t="shared" si="41"/>
        <v>14</v>
      </c>
    </row>
    <row r="2600" spans="1:17" x14ac:dyDescent="0.25">
      <c r="A2600">
        <v>2599</v>
      </c>
      <c r="F2600">
        <v>152.75796099999999</v>
      </c>
      <c r="G2600" s="5">
        <v>3</v>
      </c>
      <c r="H2600">
        <v>153.62474600000002</v>
      </c>
      <c r="I2600" s="4">
        <v>4</v>
      </c>
      <c r="P2600">
        <v>2</v>
      </c>
      <c r="Q2600" t="str">
        <f t="shared" si="41"/>
        <v>34</v>
      </c>
    </row>
    <row r="2601" spans="1:17" x14ac:dyDescent="0.25">
      <c r="A2601">
        <v>2600</v>
      </c>
      <c r="F2601">
        <v>152.75796099999999</v>
      </c>
      <c r="G2601" s="5">
        <v>3</v>
      </c>
      <c r="H2601">
        <v>153.62474600000002</v>
      </c>
      <c r="I2601" s="4">
        <v>4</v>
      </c>
      <c r="P2601">
        <v>2</v>
      </c>
      <c r="Q2601" t="str">
        <f t="shared" si="41"/>
        <v>34</v>
      </c>
    </row>
    <row r="2602" spans="1:17" x14ac:dyDescent="0.25">
      <c r="A2602">
        <v>2601</v>
      </c>
      <c r="F2602">
        <v>152.75796099999999</v>
      </c>
      <c r="G2602" s="5">
        <v>3</v>
      </c>
      <c r="H2602">
        <v>153.62474600000002</v>
      </c>
      <c r="I2602" s="4">
        <v>4</v>
      </c>
      <c r="P2602">
        <v>2</v>
      </c>
      <c r="Q2602" t="str">
        <f t="shared" si="41"/>
        <v>34</v>
      </c>
    </row>
    <row r="2603" spans="1:17" x14ac:dyDescent="0.25">
      <c r="A2603">
        <v>2602</v>
      </c>
      <c r="F2603">
        <v>152.75796099999999</v>
      </c>
      <c r="G2603" s="5">
        <v>3</v>
      </c>
      <c r="H2603">
        <v>153.62474600000002</v>
      </c>
      <c r="I2603" s="4">
        <v>4</v>
      </c>
      <c r="P2603">
        <v>2</v>
      </c>
      <c r="Q2603" t="str">
        <f t="shared" si="41"/>
        <v>34</v>
      </c>
    </row>
    <row r="2604" spans="1:17" x14ac:dyDescent="0.25">
      <c r="A2604">
        <v>2603</v>
      </c>
      <c r="F2604">
        <v>152.75796099999999</v>
      </c>
      <c r="G2604" s="5">
        <v>3</v>
      </c>
      <c r="H2604">
        <v>153.62474600000002</v>
      </c>
      <c r="I2604" s="4">
        <v>4</v>
      </c>
      <c r="P2604">
        <v>2</v>
      </c>
      <c r="Q2604" t="str">
        <f t="shared" si="41"/>
        <v>34</v>
      </c>
    </row>
    <row r="2605" spans="1:17" x14ac:dyDescent="0.25">
      <c r="A2605">
        <v>2604</v>
      </c>
      <c r="F2605">
        <v>152.75796099999999</v>
      </c>
      <c r="G2605" s="5">
        <v>3</v>
      </c>
      <c r="H2605">
        <v>153.62474600000002</v>
      </c>
      <c r="I2605" s="4">
        <v>4</v>
      </c>
      <c r="P2605">
        <v>2</v>
      </c>
      <c r="Q2605" t="str">
        <f t="shared" si="41"/>
        <v>34</v>
      </c>
    </row>
    <row r="2606" spans="1:17" x14ac:dyDescent="0.25">
      <c r="A2606">
        <v>2605</v>
      </c>
      <c r="F2606">
        <v>152.75796099999999</v>
      </c>
      <c r="G2606" s="5">
        <v>3</v>
      </c>
      <c r="H2606">
        <v>153.62474600000002</v>
      </c>
      <c r="I2606" s="4">
        <v>4</v>
      </c>
      <c r="P2606">
        <v>2</v>
      </c>
      <c r="Q2606" t="str">
        <f t="shared" si="41"/>
        <v>34</v>
      </c>
    </row>
    <row r="2607" spans="1:17" x14ac:dyDescent="0.25">
      <c r="A2607">
        <v>2606</v>
      </c>
      <c r="F2607">
        <v>152.75796099999999</v>
      </c>
      <c r="G2607" s="5">
        <v>3</v>
      </c>
      <c r="H2607">
        <v>153.62474600000002</v>
      </c>
      <c r="I2607" s="4">
        <v>4</v>
      </c>
      <c r="P2607">
        <v>2</v>
      </c>
      <c r="Q2607" t="str">
        <f t="shared" si="41"/>
        <v>34</v>
      </c>
    </row>
    <row r="2608" spans="1:17" x14ac:dyDescent="0.25">
      <c r="A2608">
        <v>2607</v>
      </c>
      <c r="F2608">
        <v>152.75796099999999</v>
      </c>
      <c r="G2608" s="5">
        <v>3</v>
      </c>
      <c r="P2608">
        <v>1</v>
      </c>
      <c r="Q2608" t="str">
        <f t="shared" si="41"/>
        <v>3</v>
      </c>
    </row>
    <row r="2609" spans="1:17" x14ac:dyDescent="0.25">
      <c r="A2609">
        <v>2608</v>
      </c>
      <c r="P2609">
        <v>0</v>
      </c>
      <c r="Q2609" t="str">
        <f t="shared" si="41"/>
        <v/>
      </c>
    </row>
    <row r="2610" spans="1:17" x14ac:dyDescent="0.25">
      <c r="A2610">
        <v>2609</v>
      </c>
      <c r="P2610">
        <v>0</v>
      </c>
      <c r="Q2610" t="str">
        <f t="shared" si="41"/>
        <v/>
      </c>
    </row>
    <row r="2611" spans="1:17" x14ac:dyDescent="0.25">
      <c r="A2611">
        <v>2610</v>
      </c>
      <c r="P2611">
        <v>0</v>
      </c>
      <c r="Q2611" t="str">
        <f t="shared" si="41"/>
        <v/>
      </c>
    </row>
    <row r="2612" spans="1:17" x14ac:dyDescent="0.25">
      <c r="A2612">
        <v>2611</v>
      </c>
      <c r="D2612">
        <v>122.81339800000001</v>
      </c>
      <c r="E2612" s="2">
        <v>2</v>
      </c>
      <c r="P2612">
        <v>1</v>
      </c>
      <c r="Q2612" t="str">
        <f t="shared" si="41"/>
        <v>2</v>
      </c>
    </row>
    <row r="2613" spans="1:17" x14ac:dyDescent="0.25">
      <c r="A2613">
        <v>2612</v>
      </c>
      <c r="D2613">
        <v>122.83840000000001</v>
      </c>
      <c r="E2613" s="2">
        <v>2</v>
      </c>
      <c r="P2613">
        <v>1</v>
      </c>
      <c r="Q2613" t="str">
        <f t="shared" si="41"/>
        <v>2</v>
      </c>
    </row>
    <row r="2614" spans="1:17" x14ac:dyDescent="0.25">
      <c r="A2614">
        <v>2613</v>
      </c>
      <c r="D2614">
        <v>122.842771</v>
      </c>
      <c r="E2614" s="2">
        <v>2</v>
      </c>
      <c r="P2614">
        <v>1</v>
      </c>
      <c r="Q2614" t="str">
        <f t="shared" si="41"/>
        <v>2</v>
      </c>
    </row>
    <row r="2615" spans="1:17" x14ac:dyDescent="0.25">
      <c r="A2615">
        <v>2614</v>
      </c>
      <c r="D2615">
        <v>122.823919</v>
      </c>
      <c r="E2615" s="2">
        <v>2</v>
      </c>
      <c r="P2615">
        <v>1</v>
      </c>
      <c r="Q2615" t="str">
        <f t="shared" si="41"/>
        <v>2</v>
      </c>
    </row>
    <row r="2616" spans="1:17" x14ac:dyDescent="0.25">
      <c r="A2616">
        <v>2615</v>
      </c>
      <c r="B2616">
        <v>118.553472</v>
      </c>
      <c r="C2616" s="3">
        <v>1</v>
      </c>
      <c r="D2616">
        <v>122.830896</v>
      </c>
      <c r="E2616" s="2">
        <v>2</v>
      </c>
      <c r="P2616">
        <v>2</v>
      </c>
      <c r="Q2616" t="str">
        <f t="shared" si="41"/>
        <v>12</v>
      </c>
    </row>
    <row r="2617" spans="1:17" x14ac:dyDescent="0.25">
      <c r="A2617">
        <v>2616</v>
      </c>
      <c r="B2617">
        <v>118.59139100000002</v>
      </c>
      <c r="C2617" s="3">
        <v>1</v>
      </c>
      <c r="D2617">
        <v>122.82866100000001</v>
      </c>
      <c r="E2617" s="2">
        <v>2</v>
      </c>
      <c r="P2617">
        <v>2</v>
      </c>
      <c r="Q2617" t="str">
        <f t="shared" si="41"/>
        <v>12</v>
      </c>
    </row>
    <row r="2618" spans="1:17" x14ac:dyDescent="0.25">
      <c r="A2618">
        <v>2617</v>
      </c>
      <c r="B2618">
        <v>118.59769200000001</v>
      </c>
      <c r="C2618" s="3">
        <v>1</v>
      </c>
      <c r="D2618">
        <v>122.848555</v>
      </c>
      <c r="E2618" s="2">
        <v>2</v>
      </c>
      <c r="P2618">
        <v>2</v>
      </c>
      <c r="Q2618" t="str">
        <f t="shared" si="41"/>
        <v>12</v>
      </c>
    </row>
    <row r="2619" spans="1:17" x14ac:dyDescent="0.25">
      <c r="A2619">
        <v>2618</v>
      </c>
      <c r="B2619">
        <v>118.60144200000001</v>
      </c>
      <c r="C2619" s="3">
        <v>1</v>
      </c>
      <c r="D2619">
        <v>122.848555</v>
      </c>
      <c r="E2619" s="2">
        <v>2</v>
      </c>
      <c r="P2619">
        <v>2</v>
      </c>
      <c r="Q2619" t="str">
        <f t="shared" si="41"/>
        <v>12</v>
      </c>
    </row>
    <row r="2620" spans="1:17" x14ac:dyDescent="0.25">
      <c r="A2620">
        <v>2619</v>
      </c>
      <c r="B2620">
        <v>118.557692</v>
      </c>
      <c r="C2620" s="3">
        <v>1</v>
      </c>
      <c r="D2620">
        <v>122.81339800000001</v>
      </c>
      <c r="E2620" s="2">
        <v>2</v>
      </c>
      <c r="P2620">
        <v>2</v>
      </c>
      <c r="Q2620" t="str">
        <f t="shared" si="41"/>
        <v>12</v>
      </c>
    </row>
    <row r="2621" spans="1:17" x14ac:dyDescent="0.25">
      <c r="A2621">
        <v>2620</v>
      </c>
      <c r="B2621">
        <v>118.57628400000002</v>
      </c>
      <c r="C2621" s="3">
        <v>1</v>
      </c>
      <c r="P2621">
        <v>1</v>
      </c>
      <c r="Q2621" t="str">
        <f t="shared" si="41"/>
        <v>1</v>
      </c>
    </row>
    <row r="2622" spans="1:17" x14ac:dyDescent="0.25">
      <c r="A2622">
        <v>2621</v>
      </c>
      <c r="B2622">
        <v>118.553472</v>
      </c>
      <c r="C2622" s="3">
        <v>1</v>
      </c>
      <c r="P2622">
        <v>1</v>
      </c>
      <c r="Q2622" t="str">
        <f t="shared" si="41"/>
        <v>1</v>
      </c>
    </row>
    <row r="2623" spans="1:17" x14ac:dyDescent="0.25">
      <c r="A2623">
        <v>2622</v>
      </c>
      <c r="B2623">
        <v>118.553472</v>
      </c>
      <c r="C2623" s="3">
        <v>1</v>
      </c>
      <c r="H2623">
        <v>118.12782100000001</v>
      </c>
      <c r="I2623" s="4">
        <v>4</v>
      </c>
      <c r="P2623">
        <v>2</v>
      </c>
      <c r="Q2623" t="str">
        <f t="shared" si="41"/>
        <v>14</v>
      </c>
    </row>
    <row r="2624" spans="1:17" x14ac:dyDescent="0.25">
      <c r="A2624">
        <v>2623</v>
      </c>
      <c r="F2624">
        <v>118.153288</v>
      </c>
      <c r="G2624" s="5">
        <v>3</v>
      </c>
      <c r="H2624">
        <v>118.05886600000001</v>
      </c>
      <c r="I2624" s="4">
        <v>4</v>
      </c>
      <c r="P2624">
        <v>2</v>
      </c>
      <c r="Q2624" t="str">
        <f t="shared" si="41"/>
        <v>34</v>
      </c>
    </row>
    <row r="2625" spans="1:17" x14ac:dyDescent="0.25">
      <c r="A2625">
        <v>2624</v>
      </c>
      <c r="F2625">
        <v>118.14787100000001</v>
      </c>
      <c r="G2625" s="5">
        <v>3</v>
      </c>
      <c r="H2625">
        <v>118.073187</v>
      </c>
      <c r="I2625" s="4">
        <v>4</v>
      </c>
      <c r="P2625">
        <v>2</v>
      </c>
      <c r="Q2625" t="str">
        <f t="shared" si="41"/>
        <v>34</v>
      </c>
    </row>
    <row r="2626" spans="1:17" x14ac:dyDescent="0.25">
      <c r="A2626">
        <v>2625</v>
      </c>
      <c r="F2626">
        <v>118.16911900000001</v>
      </c>
      <c r="G2626" s="5">
        <v>3</v>
      </c>
      <c r="H2626">
        <v>118.08407400000002</v>
      </c>
      <c r="I2626" s="4">
        <v>4</v>
      </c>
      <c r="P2626">
        <v>2</v>
      </c>
      <c r="Q2626" t="str">
        <f t="shared" ref="Q2626:Q2689" si="42">CONCATENATE(C2626,E2626,G2626,I2626)</f>
        <v>34</v>
      </c>
    </row>
    <row r="2627" spans="1:17" x14ac:dyDescent="0.25">
      <c r="A2627">
        <v>2626</v>
      </c>
      <c r="F2627">
        <v>118.12673000000001</v>
      </c>
      <c r="G2627" s="5">
        <v>3</v>
      </c>
      <c r="H2627">
        <v>118.081469</v>
      </c>
      <c r="I2627" s="4">
        <v>4</v>
      </c>
      <c r="P2627">
        <v>2</v>
      </c>
      <c r="Q2627" t="str">
        <f t="shared" si="42"/>
        <v>34</v>
      </c>
    </row>
    <row r="2628" spans="1:17" x14ac:dyDescent="0.25">
      <c r="A2628">
        <v>2627</v>
      </c>
      <c r="F2628">
        <v>118.120634</v>
      </c>
      <c r="G2628" s="5">
        <v>3</v>
      </c>
      <c r="H2628">
        <v>118.08766700000001</v>
      </c>
      <c r="I2628" s="4">
        <v>4</v>
      </c>
      <c r="P2628">
        <v>2</v>
      </c>
      <c r="Q2628" t="str">
        <f t="shared" si="42"/>
        <v>34</v>
      </c>
    </row>
    <row r="2629" spans="1:17" x14ac:dyDescent="0.25">
      <c r="A2629">
        <v>2628</v>
      </c>
      <c r="F2629">
        <v>118.10813300000001</v>
      </c>
      <c r="G2629" s="5">
        <v>3</v>
      </c>
      <c r="H2629">
        <v>118.063292</v>
      </c>
      <c r="I2629" s="4">
        <v>4</v>
      </c>
      <c r="P2629">
        <v>2</v>
      </c>
      <c r="Q2629" t="str">
        <f t="shared" si="42"/>
        <v>34</v>
      </c>
    </row>
    <row r="2630" spans="1:17" x14ac:dyDescent="0.25">
      <c r="A2630">
        <v>2629</v>
      </c>
      <c r="F2630">
        <v>118.10813300000001</v>
      </c>
      <c r="G2630" s="5">
        <v>3</v>
      </c>
      <c r="H2630">
        <v>118.12782100000001</v>
      </c>
      <c r="I2630" s="4">
        <v>4</v>
      </c>
      <c r="P2630">
        <v>2</v>
      </c>
      <c r="Q2630" t="str">
        <f t="shared" si="42"/>
        <v>34</v>
      </c>
    </row>
    <row r="2631" spans="1:17" x14ac:dyDescent="0.25">
      <c r="A2631">
        <v>2630</v>
      </c>
      <c r="F2631">
        <v>118.10813300000001</v>
      </c>
      <c r="G2631" s="5">
        <v>3</v>
      </c>
      <c r="H2631">
        <v>118.12782100000001</v>
      </c>
      <c r="I2631" s="4">
        <v>4</v>
      </c>
      <c r="P2631">
        <v>2</v>
      </c>
      <c r="Q2631" t="str">
        <f t="shared" si="42"/>
        <v>34</v>
      </c>
    </row>
    <row r="2632" spans="1:17" x14ac:dyDescent="0.25">
      <c r="A2632">
        <v>2631</v>
      </c>
      <c r="H2632">
        <v>118.100168</v>
      </c>
      <c r="I2632" s="4">
        <v>4</v>
      </c>
      <c r="P2632">
        <v>1</v>
      </c>
      <c r="Q2632" t="str">
        <f t="shared" si="42"/>
        <v>4</v>
      </c>
    </row>
    <row r="2633" spans="1:17" x14ac:dyDescent="0.25">
      <c r="A2633">
        <v>2632</v>
      </c>
      <c r="P2633">
        <v>0</v>
      </c>
      <c r="Q2633" t="str">
        <f t="shared" si="42"/>
        <v/>
      </c>
    </row>
    <row r="2634" spans="1:17" x14ac:dyDescent="0.25">
      <c r="A2634">
        <v>2633</v>
      </c>
      <c r="P2634">
        <v>0</v>
      </c>
      <c r="Q2634" t="str">
        <f t="shared" si="42"/>
        <v/>
      </c>
    </row>
    <row r="2635" spans="1:17" x14ac:dyDescent="0.25">
      <c r="A2635">
        <v>2634</v>
      </c>
      <c r="P2635">
        <v>0</v>
      </c>
      <c r="Q2635" t="str">
        <f t="shared" si="42"/>
        <v/>
      </c>
    </row>
    <row r="2636" spans="1:17" x14ac:dyDescent="0.25">
      <c r="A2636">
        <v>2635</v>
      </c>
      <c r="D2636">
        <v>94.047148000000007</v>
      </c>
      <c r="E2636" s="2">
        <v>2</v>
      </c>
      <c r="P2636">
        <v>1</v>
      </c>
      <c r="Q2636" t="str">
        <f t="shared" si="42"/>
        <v>2</v>
      </c>
    </row>
    <row r="2637" spans="1:17" x14ac:dyDescent="0.25">
      <c r="A2637">
        <v>2636</v>
      </c>
      <c r="D2637">
        <v>93.991943000000006</v>
      </c>
      <c r="E2637" s="2">
        <v>2</v>
      </c>
      <c r="P2637">
        <v>1</v>
      </c>
      <c r="Q2637" t="str">
        <f t="shared" si="42"/>
        <v>2</v>
      </c>
    </row>
    <row r="2638" spans="1:17" x14ac:dyDescent="0.25">
      <c r="A2638">
        <v>2637</v>
      </c>
      <c r="D2638">
        <v>93.986319000000009</v>
      </c>
      <c r="E2638" s="2">
        <v>2</v>
      </c>
      <c r="P2638">
        <v>1</v>
      </c>
      <c r="Q2638" t="str">
        <f t="shared" si="42"/>
        <v>2</v>
      </c>
    </row>
    <row r="2639" spans="1:17" x14ac:dyDescent="0.25">
      <c r="A2639">
        <v>2638</v>
      </c>
      <c r="D2639">
        <v>94.004390999999998</v>
      </c>
      <c r="E2639" s="2">
        <v>2</v>
      </c>
      <c r="P2639">
        <v>1</v>
      </c>
      <c r="Q2639" t="str">
        <f t="shared" si="42"/>
        <v>2</v>
      </c>
    </row>
    <row r="2640" spans="1:17" x14ac:dyDescent="0.25">
      <c r="A2640">
        <v>2639</v>
      </c>
      <c r="B2640">
        <v>89.417347000000007</v>
      </c>
      <c r="C2640" s="3">
        <v>1</v>
      </c>
      <c r="D2640">
        <v>93.986370000000008</v>
      </c>
      <c r="E2640" s="2">
        <v>2</v>
      </c>
      <c r="P2640">
        <v>2</v>
      </c>
      <c r="Q2640" t="str">
        <f t="shared" si="42"/>
        <v>12</v>
      </c>
    </row>
    <row r="2641" spans="1:17" x14ac:dyDescent="0.25">
      <c r="A2641">
        <v>2640</v>
      </c>
      <c r="B2641">
        <v>89.378443000000004</v>
      </c>
      <c r="C2641" s="3">
        <v>1</v>
      </c>
      <c r="D2641">
        <v>93.966787000000011</v>
      </c>
      <c r="E2641" s="2">
        <v>2</v>
      </c>
      <c r="P2641">
        <v>2</v>
      </c>
      <c r="Q2641" t="str">
        <f t="shared" si="42"/>
        <v>12</v>
      </c>
    </row>
    <row r="2642" spans="1:17" x14ac:dyDescent="0.25">
      <c r="A2642">
        <v>2641</v>
      </c>
      <c r="B2642">
        <v>89.410109000000006</v>
      </c>
      <c r="C2642" s="3">
        <v>1</v>
      </c>
      <c r="D2642">
        <v>93.964393999999999</v>
      </c>
      <c r="E2642" s="2">
        <v>2</v>
      </c>
      <c r="P2642">
        <v>2</v>
      </c>
      <c r="Q2642" t="str">
        <f t="shared" si="42"/>
        <v>12</v>
      </c>
    </row>
    <row r="2643" spans="1:17" x14ac:dyDescent="0.25">
      <c r="A2643">
        <v>2642</v>
      </c>
      <c r="B2643">
        <v>89.386775999999998</v>
      </c>
      <c r="C2643" s="3">
        <v>1</v>
      </c>
      <c r="D2643">
        <v>94.047148000000007</v>
      </c>
      <c r="E2643" s="2">
        <v>2</v>
      </c>
      <c r="P2643">
        <v>2</v>
      </c>
      <c r="Q2643" t="str">
        <f t="shared" si="42"/>
        <v>12</v>
      </c>
    </row>
    <row r="2644" spans="1:17" x14ac:dyDescent="0.25">
      <c r="A2644">
        <v>2643</v>
      </c>
      <c r="B2644">
        <v>89.380892000000003</v>
      </c>
      <c r="C2644" s="3">
        <v>1</v>
      </c>
      <c r="D2644">
        <v>94.047148000000007</v>
      </c>
      <c r="E2644" s="2">
        <v>2</v>
      </c>
      <c r="P2644">
        <v>2</v>
      </c>
      <c r="Q2644" t="str">
        <f t="shared" si="42"/>
        <v>12</v>
      </c>
    </row>
    <row r="2645" spans="1:17" x14ac:dyDescent="0.25">
      <c r="A2645">
        <v>2644</v>
      </c>
      <c r="B2645">
        <v>89.366934000000015</v>
      </c>
      <c r="C2645" s="3">
        <v>1</v>
      </c>
      <c r="P2645">
        <v>1</v>
      </c>
      <c r="Q2645" t="str">
        <f t="shared" si="42"/>
        <v>1</v>
      </c>
    </row>
    <row r="2646" spans="1:17" x14ac:dyDescent="0.25">
      <c r="A2646">
        <v>2645</v>
      </c>
      <c r="B2646">
        <v>89.417347000000007</v>
      </c>
      <c r="C2646" s="3">
        <v>1</v>
      </c>
      <c r="P2646">
        <v>1</v>
      </c>
      <c r="Q2646" t="str">
        <f t="shared" si="42"/>
        <v>1</v>
      </c>
    </row>
    <row r="2647" spans="1:17" x14ac:dyDescent="0.25">
      <c r="A2647">
        <v>2646</v>
      </c>
      <c r="B2647">
        <v>89.417347000000007</v>
      </c>
      <c r="C2647" s="3">
        <v>1</v>
      </c>
      <c r="P2647">
        <v>1</v>
      </c>
      <c r="Q2647" t="str">
        <f t="shared" si="42"/>
        <v>1</v>
      </c>
    </row>
    <row r="2648" spans="1:17" x14ac:dyDescent="0.25">
      <c r="A2648">
        <v>2647</v>
      </c>
      <c r="F2648">
        <v>88.185019000000011</v>
      </c>
      <c r="G2648" s="5">
        <v>3</v>
      </c>
      <c r="H2648">
        <v>88.352875000000012</v>
      </c>
      <c r="I2648" s="4">
        <v>4</v>
      </c>
      <c r="P2648">
        <v>2</v>
      </c>
      <c r="Q2648" t="str">
        <f t="shared" si="42"/>
        <v>34</v>
      </c>
    </row>
    <row r="2649" spans="1:17" x14ac:dyDescent="0.25">
      <c r="A2649">
        <v>2648</v>
      </c>
      <c r="F2649">
        <v>88.186008000000001</v>
      </c>
      <c r="G2649" s="5">
        <v>3</v>
      </c>
      <c r="H2649">
        <v>88.278242000000006</v>
      </c>
      <c r="I2649" s="4">
        <v>4</v>
      </c>
      <c r="P2649">
        <v>2</v>
      </c>
      <c r="Q2649" t="str">
        <f t="shared" si="42"/>
        <v>34</v>
      </c>
    </row>
    <row r="2650" spans="1:17" x14ac:dyDescent="0.25">
      <c r="A2650">
        <v>2649</v>
      </c>
      <c r="F2650">
        <v>88.213142000000005</v>
      </c>
      <c r="G2650" s="5">
        <v>3</v>
      </c>
      <c r="H2650">
        <v>88.348396000000008</v>
      </c>
      <c r="I2650" s="4">
        <v>4</v>
      </c>
      <c r="P2650">
        <v>2</v>
      </c>
      <c r="Q2650" t="str">
        <f t="shared" si="42"/>
        <v>34</v>
      </c>
    </row>
    <row r="2651" spans="1:17" x14ac:dyDescent="0.25">
      <c r="A2651">
        <v>2650</v>
      </c>
      <c r="F2651">
        <v>88.159449000000009</v>
      </c>
      <c r="G2651" s="5">
        <v>3</v>
      </c>
      <c r="H2651">
        <v>88.319855000000004</v>
      </c>
      <c r="I2651" s="4">
        <v>4</v>
      </c>
      <c r="P2651">
        <v>2</v>
      </c>
      <c r="Q2651" t="str">
        <f t="shared" si="42"/>
        <v>34</v>
      </c>
    </row>
    <row r="2652" spans="1:17" x14ac:dyDescent="0.25">
      <c r="A2652">
        <v>2651</v>
      </c>
      <c r="F2652">
        <v>88.131115000000008</v>
      </c>
      <c r="G2652" s="5">
        <v>3</v>
      </c>
      <c r="H2652">
        <v>88.311575000000005</v>
      </c>
      <c r="I2652" s="4">
        <v>4</v>
      </c>
      <c r="P2652">
        <v>2</v>
      </c>
      <c r="Q2652" t="str">
        <f t="shared" si="42"/>
        <v>34</v>
      </c>
    </row>
    <row r="2653" spans="1:17" x14ac:dyDescent="0.25">
      <c r="A2653">
        <v>2652</v>
      </c>
      <c r="F2653">
        <v>88.092264</v>
      </c>
      <c r="G2653" s="5">
        <v>3</v>
      </c>
      <c r="H2653">
        <v>88.311729000000014</v>
      </c>
      <c r="I2653" s="4">
        <v>4</v>
      </c>
      <c r="P2653">
        <v>2</v>
      </c>
      <c r="Q2653" t="str">
        <f t="shared" si="42"/>
        <v>34</v>
      </c>
    </row>
    <row r="2654" spans="1:17" x14ac:dyDescent="0.25">
      <c r="A2654">
        <v>2653</v>
      </c>
      <c r="F2654">
        <v>87.991123000000002</v>
      </c>
      <c r="G2654" s="5">
        <v>3</v>
      </c>
      <c r="H2654">
        <v>88.199810000000014</v>
      </c>
      <c r="I2654" s="4">
        <v>4</v>
      </c>
      <c r="P2654">
        <v>2</v>
      </c>
      <c r="Q2654" t="str">
        <f t="shared" si="42"/>
        <v>34</v>
      </c>
    </row>
    <row r="2655" spans="1:17" x14ac:dyDescent="0.25">
      <c r="A2655">
        <v>2654</v>
      </c>
      <c r="F2655">
        <v>88.185019000000011</v>
      </c>
      <c r="G2655" s="5">
        <v>3</v>
      </c>
      <c r="H2655">
        <v>88.352875000000012</v>
      </c>
      <c r="I2655" s="4">
        <v>4</v>
      </c>
      <c r="P2655">
        <v>2</v>
      </c>
      <c r="Q2655" t="str">
        <f t="shared" si="42"/>
        <v>34</v>
      </c>
    </row>
    <row r="2656" spans="1:17" x14ac:dyDescent="0.25">
      <c r="A2656">
        <v>2655</v>
      </c>
      <c r="P2656">
        <v>0</v>
      </c>
      <c r="Q2656" t="str">
        <f t="shared" si="42"/>
        <v/>
      </c>
    </row>
    <row r="2657" spans="1:17" x14ac:dyDescent="0.25">
      <c r="A2657">
        <v>2656</v>
      </c>
      <c r="P2657">
        <v>0</v>
      </c>
      <c r="Q2657" t="str">
        <f t="shared" si="42"/>
        <v/>
      </c>
    </row>
    <row r="2658" spans="1:17" x14ac:dyDescent="0.25">
      <c r="A2658">
        <v>2657</v>
      </c>
      <c r="P2658">
        <v>0</v>
      </c>
      <c r="Q2658" t="str">
        <f t="shared" si="42"/>
        <v/>
      </c>
    </row>
    <row r="2659" spans="1:17" x14ac:dyDescent="0.25">
      <c r="A2659">
        <v>2658</v>
      </c>
      <c r="D2659">
        <v>70.430930000000004</v>
      </c>
      <c r="E2659" s="2">
        <v>2</v>
      </c>
      <c r="P2659">
        <v>1</v>
      </c>
      <c r="Q2659" t="str">
        <f t="shared" si="42"/>
        <v>2</v>
      </c>
    </row>
    <row r="2660" spans="1:17" x14ac:dyDescent="0.25">
      <c r="A2660">
        <v>2659</v>
      </c>
      <c r="D2660">
        <v>70.430930000000004</v>
      </c>
      <c r="E2660" s="2">
        <v>2</v>
      </c>
      <c r="P2660">
        <v>1</v>
      </c>
      <c r="Q2660" t="str">
        <f t="shared" si="42"/>
        <v>2</v>
      </c>
    </row>
    <row r="2661" spans="1:17" x14ac:dyDescent="0.25">
      <c r="A2661">
        <v>2660</v>
      </c>
      <c r="B2661">
        <v>65.870350000000002</v>
      </c>
      <c r="C2661" s="3">
        <v>1</v>
      </c>
      <c r="D2661">
        <v>70.430930000000004</v>
      </c>
      <c r="E2661" s="2">
        <v>2</v>
      </c>
      <c r="P2661">
        <v>2</v>
      </c>
      <c r="Q2661" t="str">
        <f t="shared" si="42"/>
        <v>12</v>
      </c>
    </row>
    <row r="2662" spans="1:17" x14ac:dyDescent="0.25">
      <c r="A2662">
        <v>2661</v>
      </c>
      <c r="B2662">
        <v>65.858986000000016</v>
      </c>
      <c r="C2662" s="3">
        <v>1</v>
      </c>
      <c r="D2662">
        <v>70.430930000000004</v>
      </c>
      <c r="E2662" s="2">
        <v>2</v>
      </c>
      <c r="P2662">
        <v>2</v>
      </c>
      <c r="Q2662" t="str">
        <f t="shared" si="42"/>
        <v>12</v>
      </c>
    </row>
    <row r="2663" spans="1:17" x14ac:dyDescent="0.25">
      <c r="A2663">
        <v>2662</v>
      </c>
      <c r="B2663">
        <v>65.886825000000016</v>
      </c>
      <c r="C2663" s="3">
        <v>1</v>
      </c>
      <c r="D2663">
        <v>70.430930000000004</v>
      </c>
      <c r="E2663" s="2">
        <v>2</v>
      </c>
      <c r="P2663">
        <v>2</v>
      </c>
      <c r="Q2663" t="str">
        <f t="shared" si="42"/>
        <v>12</v>
      </c>
    </row>
    <row r="2664" spans="1:17" x14ac:dyDescent="0.25">
      <c r="A2664">
        <v>2663</v>
      </c>
      <c r="B2664">
        <v>65.887295000000009</v>
      </c>
      <c r="C2664" s="3">
        <v>1</v>
      </c>
      <c r="D2664">
        <v>70.430930000000004</v>
      </c>
      <c r="E2664" s="2">
        <v>2</v>
      </c>
      <c r="P2664">
        <v>2</v>
      </c>
      <c r="Q2664" t="str">
        <f t="shared" si="42"/>
        <v>12</v>
      </c>
    </row>
    <row r="2665" spans="1:17" x14ac:dyDescent="0.25">
      <c r="A2665">
        <v>2664</v>
      </c>
      <c r="B2665">
        <v>65.905456000000015</v>
      </c>
      <c r="C2665" s="3">
        <v>1</v>
      </c>
      <c r="D2665">
        <v>70.430930000000004</v>
      </c>
      <c r="E2665" s="2">
        <v>2</v>
      </c>
      <c r="P2665">
        <v>2</v>
      </c>
      <c r="Q2665" t="str">
        <f t="shared" si="42"/>
        <v>12</v>
      </c>
    </row>
    <row r="2666" spans="1:17" x14ac:dyDescent="0.25">
      <c r="A2666">
        <v>2665</v>
      </c>
      <c r="B2666">
        <v>65.908401000000012</v>
      </c>
      <c r="C2666" s="3">
        <v>1</v>
      </c>
      <c r="P2666">
        <v>1</v>
      </c>
      <c r="Q2666" t="str">
        <f t="shared" si="42"/>
        <v>1</v>
      </c>
    </row>
    <row r="2667" spans="1:17" x14ac:dyDescent="0.25">
      <c r="A2667">
        <v>2666</v>
      </c>
      <c r="B2667">
        <v>65.918667000000013</v>
      </c>
      <c r="C2667" s="3">
        <v>1</v>
      </c>
      <c r="P2667">
        <v>1</v>
      </c>
      <c r="Q2667" t="str">
        <f t="shared" si="42"/>
        <v>1</v>
      </c>
    </row>
    <row r="2668" spans="1:17" x14ac:dyDescent="0.25">
      <c r="A2668">
        <v>2667</v>
      </c>
      <c r="B2668">
        <v>65.907982000000004</v>
      </c>
      <c r="C2668" s="3">
        <v>1</v>
      </c>
      <c r="P2668">
        <v>1</v>
      </c>
      <c r="Q2668" t="str">
        <f t="shared" si="42"/>
        <v>1</v>
      </c>
    </row>
    <row r="2669" spans="1:17" x14ac:dyDescent="0.25">
      <c r="A2669">
        <v>2668</v>
      </c>
      <c r="B2669">
        <v>65.870350000000002</v>
      </c>
      <c r="C2669" s="3">
        <v>1</v>
      </c>
      <c r="P2669">
        <v>1</v>
      </c>
      <c r="Q2669" t="str">
        <f t="shared" si="42"/>
        <v>1</v>
      </c>
    </row>
    <row r="2670" spans="1:17" x14ac:dyDescent="0.25">
      <c r="A2670">
        <v>2669</v>
      </c>
      <c r="F2670">
        <v>64.090977000000009</v>
      </c>
      <c r="G2670" s="5">
        <v>3</v>
      </c>
      <c r="P2670">
        <v>1</v>
      </c>
      <c r="Q2670" t="str">
        <f t="shared" si="42"/>
        <v>3</v>
      </c>
    </row>
    <row r="2671" spans="1:17" x14ac:dyDescent="0.25">
      <c r="A2671">
        <v>2670</v>
      </c>
      <c r="F2671">
        <v>64.103344000000021</v>
      </c>
      <c r="G2671" s="5">
        <v>3</v>
      </c>
      <c r="H2671">
        <v>63.977669000000013</v>
      </c>
      <c r="I2671" s="4">
        <v>4</v>
      </c>
      <c r="P2671">
        <v>2</v>
      </c>
      <c r="Q2671" t="str">
        <f t="shared" si="42"/>
        <v>34</v>
      </c>
    </row>
    <row r="2672" spans="1:17" x14ac:dyDescent="0.25">
      <c r="A2672">
        <v>2671</v>
      </c>
      <c r="F2672">
        <v>64.105400000000003</v>
      </c>
      <c r="G2672" s="5">
        <v>3</v>
      </c>
      <c r="H2672">
        <v>64.005772000000007</v>
      </c>
      <c r="I2672" s="4">
        <v>4</v>
      </c>
      <c r="P2672">
        <v>2</v>
      </c>
      <c r="Q2672" t="str">
        <f t="shared" si="42"/>
        <v>34</v>
      </c>
    </row>
    <row r="2673" spans="1:17" x14ac:dyDescent="0.25">
      <c r="A2673">
        <v>2672</v>
      </c>
      <c r="F2673">
        <v>64.100555000000014</v>
      </c>
      <c r="G2673" s="5">
        <v>3</v>
      </c>
      <c r="H2673">
        <v>63.998188000000013</v>
      </c>
      <c r="I2673" s="4">
        <v>4</v>
      </c>
      <c r="P2673">
        <v>2</v>
      </c>
      <c r="Q2673" t="str">
        <f t="shared" si="42"/>
        <v>34</v>
      </c>
    </row>
    <row r="2674" spans="1:17" x14ac:dyDescent="0.25">
      <c r="A2674">
        <v>2673</v>
      </c>
      <c r="F2674">
        <v>64.044926000000004</v>
      </c>
      <c r="G2674" s="5">
        <v>3</v>
      </c>
      <c r="H2674">
        <v>63.970352000000013</v>
      </c>
      <c r="I2674" s="4">
        <v>4</v>
      </c>
      <c r="P2674">
        <v>2</v>
      </c>
      <c r="Q2674" t="str">
        <f t="shared" si="42"/>
        <v>34</v>
      </c>
    </row>
    <row r="2675" spans="1:17" x14ac:dyDescent="0.25">
      <c r="A2675">
        <v>2674</v>
      </c>
      <c r="F2675">
        <v>64.071030000000007</v>
      </c>
      <c r="G2675" s="5">
        <v>3</v>
      </c>
      <c r="H2675">
        <v>63.97345700000001</v>
      </c>
      <c r="I2675" s="4">
        <v>4</v>
      </c>
      <c r="P2675">
        <v>2</v>
      </c>
      <c r="Q2675" t="str">
        <f t="shared" si="42"/>
        <v>34</v>
      </c>
    </row>
    <row r="2676" spans="1:17" x14ac:dyDescent="0.25">
      <c r="A2676">
        <v>2675</v>
      </c>
      <c r="F2676">
        <v>64.061825000000013</v>
      </c>
      <c r="G2676" s="5">
        <v>3</v>
      </c>
      <c r="H2676">
        <v>63.964352000000012</v>
      </c>
      <c r="I2676" s="4">
        <v>4</v>
      </c>
      <c r="P2676">
        <v>2</v>
      </c>
      <c r="Q2676" t="str">
        <f t="shared" si="42"/>
        <v>34</v>
      </c>
    </row>
    <row r="2677" spans="1:17" x14ac:dyDescent="0.25">
      <c r="A2677">
        <v>2676</v>
      </c>
      <c r="F2677">
        <v>64.090977000000009</v>
      </c>
      <c r="G2677" s="5">
        <v>3</v>
      </c>
      <c r="H2677">
        <v>63.898514000000013</v>
      </c>
      <c r="I2677" s="4">
        <v>4</v>
      </c>
      <c r="P2677">
        <v>2</v>
      </c>
      <c r="Q2677" t="str">
        <f t="shared" si="42"/>
        <v>34</v>
      </c>
    </row>
    <row r="2678" spans="1:17" x14ac:dyDescent="0.25">
      <c r="A2678">
        <v>2677</v>
      </c>
      <c r="F2678">
        <v>64.090977000000009</v>
      </c>
      <c r="G2678" s="5">
        <v>3</v>
      </c>
      <c r="H2678">
        <v>63.977669000000013</v>
      </c>
      <c r="I2678" s="4">
        <v>4</v>
      </c>
      <c r="P2678">
        <v>2</v>
      </c>
      <c r="Q2678" t="str">
        <f t="shared" si="42"/>
        <v>34</v>
      </c>
    </row>
    <row r="2679" spans="1:17" x14ac:dyDescent="0.25">
      <c r="A2679">
        <v>2678</v>
      </c>
      <c r="F2679">
        <v>64.090977000000009</v>
      </c>
      <c r="G2679" s="5">
        <v>3</v>
      </c>
      <c r="H2679">
        <v>63.918251000000012</v>
      </c>
      <c r="I2679" s="4">
        <v>4</v>
      </c>
      <c r="P2679">
        <v>2</v>
      </c>
      <c r="Q2679" t="str">
        <f t="shared" si="42"/>
        <v>34</v>
      </c>
    </row>
    <row r="2680" spans="1:17" x14ac:dyDescent="0.25">
      <c r="A2680">
        <v>2679</v>
      </c>
      <c r="P2680">
        <v>0</v>
      </c>
      <c r="Q2680" t="str">
        <f t="shared" si="42"/>
        <v/>
      </c>
    </row>
    <row r="2681" spans="1:17" x14ac:dyDescent="0.25">
      <c r="A2681">
        <v>2680</v>
      </c>
      <c r="D2681">
        <v>44.22823300000001</v>
      </c>
      <c r="E2681" s="2">
        <v>2</v>
      </c>
      <c r="P2681">
        <v>1</v>
      </c>
      <c r="Q2681" t="str">
        <f t="shared" si="42"/>
        <v>2</v>
      </c>
    </row>
    <row r="2682" spans="1:17" x14ac:dyDescent="0.25">
      <c r="A2682">
        <v>2681</v>
      </c>
      <c r="D2682">
        <v>44.233551000000013</v>
      </c>
      <c r="E2682" s="2">
        <v>2</v>
      </c>
      <c r="P2682">
        <v>1</v>
      </c>
      <c r="Q2682" t="str">
        <f t="shared" si="42"/>
        <v>2</v>
      </c>
    </row>
    <row r="2683" spans="1:17" x14ac:dyDescent="0.25">
      <c r="A2683">
        <v>2682</v>
      </c>
      <c r="D2683">
        <v>44.202343000000013</v>
      </c>
      <c r="E2683" s="2">
        <v>2</v>
      </c>
      <c r="P2683">
        <v>1</v>
      </c>
      <c r="Q2683" t="str">
        <f t="shared" si="42"/>
        <v>2</v>
      </c>
    </row>
    <row r="2684" spans="1:17" x14ac:dyDescent="0.25">
      <c r="A2684">
        <v>2683</v>
      </c>
      <c r="D2684">
        <v>44.21176100000001</v>
      </c>
      <c r="E2684" s="2">
        <v>2</v>
      </c>
      <c r="P2684">
        <v>1</v>
      </c>
      <c r="Q2684" t="str">
        <f t="shared" si="42"/>
        <v>2</v>
      </c>
    </row>
    <row r="2685" spans="1:17" x14ac:dyDescent="0.25">
      <c r="A2685">
        <v>2684</v>
      </c>
      <c r="B2685">
        <v>39.294876000000009</v>
      </c>
      <c r="C2685" s="3">
        <v>1</v>
      </c>
      <c r="D2685">
        <v>44.174133000000012</v>
      </c>
      <c r="E2685" s="2">
        <v>2</v>
      </c>
      <c r="P2685">
        <v>2</v>
      </c>
      <c r="Q2685" t="str">
        <f t="shared" si="42"/>
        <v>12</v>
      </c>
    </row>
    <row r="2686" spans="1:17" x14ac:dyDescent="0.25">
      <c r="A2686">
        <v>2685</v>
      </c>
      <c r="B2686">
        <v>39.233250000000012</v>
      </c>
      <c r="C2686" s="3">
        <v>1</v>
      </c>
      <c r="D2686">
        <v>44.181030000000014</v>
      </c>
      <c r="E2686" s="2">
        <v>2</v>
      </c>
      <c r="P2686">
        <v>2</v>
      </c>
      <c r="Q2686" t="str">
        <f t="shared" si="42"/>
        <v>12</v>
      </c>
    </row>
    <row r="2687" spans="1:17" x14ac:dyDescent="0.25">
      <c r="A2687">
        <v>2686</v>
      </c>
      <c r="B2687">
        <v>39.238407000000009</v>
      </c>
      <c r="C2687" s="3">
        <v>1</v>
      </c>
      <c r="D2687">
        <v>44.138241000000015</v>
      </c>
      <c r="E2687" s="2">
        <v>2</v>
      </c>
      <c r="P2687">
        <v>2</v>
      </c>
      <c r="Q2687" t="str">
        <f t="shared" si="42"/>
        <v>12</v>
      </c>
    </row>
    <row r="2688" spans="1:17" x14ac:dyDescent="0.25">
      <c r="A2688">
        <v>2687</v>
      </c>
      <c r="B2688">
        <v>39.275196000000008</v>
      </c>
      <c r="C2688" s="3">
        <v>1</v>
      </c>
      <c r="D2688">
        <v>44.22823300000001</v>
      </c>
      <c r="E2688" s="2">
        <v>2</v>
      </c>
      <c r="P2688">
        <v>2</v>
      </c>
      <c r="Q2688" t="str">
        <f t="shared" si="42"/>
        <v>12</v>
      </c>
    </row>
    <row r="2689" spans="1:17" x14ac:dyDescent="0.25">
      <c r="A2689">
        <v>2688</v>
      </c>
      <c r="B2689">
        <v>39.289879000000013</v>
      </c>
      <c r="C2689" s="3">
        <v>1</v>
      </c>
      <c r="D2689">
        <v>44.22823300000001</v>
      </c>
      <c r="E2689" s="2">
        <v>2</v>
      </c>
      <c r="P2689">
        <v>2</v>
      </c>
      <c r="Q2689" t="str">
        <f t="shared" si="42"/>
        <v>12</v>
      </c>
    </row>
    <row r="2690" spans="1:17" x14ac:dyDescent="0.25">
      <c r="A2690">
        <v>2689</v>
      </c>
      <c r="B2690">
        <v>39.311352000000014</v>
      </c>
      <c r="C2690" s="3">
        <v>1</v>
      </c>
      <c r="P2690">
        <v>1</v>
      </c>
      <c r="Q2690" t="str">
        <f t="shared" ref="Q2690:Q2695" si="43">CONCATENATE(C2690,E2690,G2690,I2690)</f>
        <v>1</v>
      </c>
    </row>
    <row r="2691" spans="1:17" x14ac:dyDescent="0.25">
      <c r="A2691">
        <v>2690</v>
      </c>
      <c r="B2691">
        <v>39.269615000000009</v>
      </c>
      <c r="C2691" s="3">
        <v>1</v>
      </c>
      <c r="P2691">
        <v>1</v>
      </c>
      <c r="Q2691" t="str">
        <f t="shared" si="43"/>
        <v>1</v>
      </c>
    </row>
    <row r="2692" spans="1:17" x14ac:dyDescent="0.25">
      <c r="A2692">
        <v>2691</v>
      </c>
      <c r="B2692">
        <v>39.294876000000009</v>
      </c>
      <c r="C2692" s="3">
        <v>1</v>
      </c>
      <c r="P2692">
        <v>1</v>
      </c>
      <c r="Q2692" t="str">
        <f t="shared" si="43"/>
        <v>1</v>
      </c>
    </row>
    <row r="2693" spans="1:17" x14ac:dyDescent="0.25">
      <c r="A2693">
        <v>2692</v>
      </c>
      <c r="P2693">
        <v>0</v>
      </c>
      <c r="Q2693" t="str">
        <f t="shared" si="43"/>
        <v/>
      </c>
    </row>
    <row r="2694" spans="1:17" x14ac:dyDescent="0.25">
      <c r="A2694">
        <v>2693</v>
      </c>
      <c r="F2694">
        <v>37.565605000000012</v>
      </c>
      <c r="G2694" s="5">
        <v>3</v>
      </c>
      <c r="H2694">
        <v>38.239250000000013</v>
      </c>
      <c r="I2694" s="4">
        <v>4</v>
      </c>
      <c r="P2694">
        <v>2</v>
      </c>
      <c r="Q2694" t="str">
        <f t="shared" si="43"/>
        <v>34</v>
      </c>
    </row>
    <row r="2695" spans="1:17" x14ac:dyDescent="0.25">
      <c r="A2695">
        <v>2694</v>
      </c>
      <c r="F2695">
        <v>37.565605000000012</v>
      </c>
      <c r="G2695" s="5">
        <v>3</v>
      </c>
      <c r="H2695">
        <v>38.239250000000013</v>
      </c>
      <c r="I2695" s="4">
        <v>4</v>
      </c>
      <c r="J2695">
        <v>38.722965000000009</v>
      </c>
      <c r="K2695" t="s">
        <v>22</v>
      </c>
      <c r="Q2695" t="str">
        <f t="shared" si="43"/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40D1A-AE9F-4CE1-BD10-841966151EE1}">
  <dimension ref="A1:F2695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C5" s="2">
        <v>2</v>
      </c>
    </row>
    <row r="6" spans="1:6" x14ac:dyDescent="0.25">
      <c r="A6">
        <v>5</v>
      </c>
      <c r="C6" s="2">
        <v>2</v>
      </c>
    </row>
    <row r="7" spans="1:6" x14ac:dyDescent="0.25">
      <c r="A7">
        <v>6</v>
      </c>
      <c r="C7" s="2">
        <v>2</v>
      </c>
    </row>
    <row r="8" spans="1:6" x14ac:dyDescent="0.25">
      <c r="A8">
        <v>7</v>
      </c>
      <c r="C8" s="2">
        <v>2</v>
      </c>
    </row>
    <row r="9" spans="1:6" x14ac:dyDescent="0.25">
      <c r="A9">
        <v>8</v>
      </c>
      <c r="C9" s="2">
        <v>2</v>
      </c>
    </row>
    <row r="10" spans="1:6" x14ac:dyDescent="0.25">
      <c r="A10">
        <v>9</v>
      </c>
      <c r="C10" s="2">
        <v>2</v>
      </c>
    </row>
    <row r="11" spans="1:6" x14ac:dyDescent="0.25">
      <c r="A11">
        <v>10</v>
      </c>
      <c r="C11" s="2">
        <v>2</v>
      </c>
    </row>
    <row r="12" spans="1:6" x14ac:dyDescent="0.25">
      <c r="A12">
        <v>11</v>
      </c>
      <c r="C12" s="2">
        <v>2</v>
      </c>
    </row>
    <row r="13" spans="1:6" x14ac:dyDescent="0.25">
      <c r="A13">
        <v>12</v>
      </c>
      <c r="B13" s="3">
        <v>1</v>
      </c>
      <c r="C13" s="2">
        <v>2</v>
      </c>
    </row>
    <row r="14" spans="1:6" x14ac:dyDescent="0.25">
      <c r="A14">
        <v>13</v>
      </c>
      <c r="B14" s="3">
        <v>1</v>
      </c>
      <c r="C14" s="2">
        <v>2</v>
      </c>
    </row>
    <row r="15" spans="1:6" x14ac:dyDescent="0.25">
      <c r="A15">
        <v>14</v>
      </c>
      <c r="B15" s="3">
        <v>1</v>
      </c>
    </row>
    <row r="16" spans="1:6" x14ac:dyDescent="0.25">
      <c r="A16">
        <v>15</v>
      </c>
      <c r="B16" s="3">
        <v>1</v>
      </c>
    </row>
    <row r="17" spans="1:5" x14ac:dyDescent="0.25">
      <c r="A17">
        <v>16</v>
      </c>
      <c r="B17" s="3">
        <v>1</v>
      </c>
    </row>
    <row r="18" spans="1:5" x14ac:dyDescent="0.25">
      <c r="A18">
        <v>17</v>
      </c>
      <c r="B18" s="3">
        <v>1</v>
      </c>
      <c r="E18" s="4">
        <v>4</v>
      </c>
    </row>
    <row r="19" spans="1:5" x14ac:dyDescent="0.25">
      <c r="A19">
        <v>18</v>
      </c>
      <c r="B19" s="3">
        <v>1</v>
      </c>
      <c r="E19" s="4">
        <v>4</v>
      </c>
    </row>
    <row r="20" spans="1:5" x14ac:dyDescent="0.25">
      <c r="A20">
        <v>19</v>
      </c>
      <c r="B20" s="3">
        <v>1</v>
      </c>
      <c r="E20" s="4">
        <v>4</v>
      </c>
    </row>
    <row r="21" spans="1:5" x14ac:dyDescent="0.25">
      <c r="A21">
        <v>20</v>
      </c>
      <c r="B21" s="3">
        <v>1</v>
      </c>
      <c r="E21" s="4">
        <v>4</v>
      </c>
    </row>
    <row r="22" spans="1:5" x14ac:dyDescent="0.25">
      <c r="A22">
        <v>21</v>
      </c>
      <c r="B22" s="3">
        <v>1</v>
      </c>
      <c r="D22" s="5">
        <v>3</v>
      </c>
      <c r="E22" s="4">
        <v>4</v>
      </c>
    </row>
    <row r="23" spans="1:5" x14ac:dyDescent="0.25">
      <c r="A23">
        <v>22</v>
      </c>
      <c r="D23" s="5">
        <v>3</v>
      </c>
      <c r="E23" s="4">
        <v>4</v>
      </c>
    </row>
    <row r="24" spans="1:5" x14ac:dyDescent="0.25">
      <c r="A24">
        <v>23</v>
      </c>
      <c r="D24" s="5">
        <v>3</v>
      </c>
      <c r="E24" s="4">
        <v>4</v>
      </c>
    </row>
    <row r="25" spans="1:5" x14ac:dyDescent="0.25">
      <c r="A25">
        <v>24</v>
      </c>
      <c r="D25" s="5">
        <v>3</v>
      </c>
      <c r="E25" s="4">
        <v>4</v>
      </c>
    </row>
    <row r="26" spans="1:5" x14ac:dyDescent="0.25">
      <c r="A26">
        <v>25</v>
      </c>
      <c r="D26" s="5">
        <v>3</v>
      </c>
      <c r="E26" s="4">
        <v>4</v>
      </c>
    </row>
    <row r="27" spans="1:5" x14ac:dyDescent="0.25">
      <c r="A27">
        <v>26</v>
      </c>
      <c r="D27" s="5">
        <v>3</v>
      </c>
      <c r="E27" s="4">
        <v>4</v>
      </c>
    </row>
    <row r="28" spans="1:5" x14ac:dyDescent="0.25">
      <c r="A28">
        <v>27</v>
      </c>
      <c r="D28" s="5">
        <v>3</v>
      </c>
    </row>
    <row r="29" spans="1:5" x14ac:dyDescent="0.25">
      <c r="A29">
        <v>28</v>
      </c>
      <c r="D29" s="5">
        <v>3</v>
      </c>
    </row>
    <row r="30" spans="1:5" x14ac:dyDescent="0.25">
      <c r="A30">
        <v>29</v>
      </c>
      <c r="D30" s="5">
        <v>3</v>
      </c>
    </row>
    <row r="31" spans="1:5" x14ac:dyDescent="0.25">
      <c r="A31">
        <v>30</v>
      </c>
      <c r="C31" s="2">
        <v>2</v>
      </c>
    </row>
    <row r="32" spans="1:5" x14ac:dyDescent="0.25">
      <c r="A32">
        <v>31</v>
      </c>
      <c r="C32" s="2">
        <v>2</v>
      </c>
    </row>
    <row r="33" spans="1:5" x14ac:dyDescent="0.25">
      <c r="A33">
        <v>32</v>
      </c>
      <c r="C33" s="2">
        <v>2</v>
      </c>
    </row>
    <row r="34" spans="1:5" x14ac:dyDescent="0.25">
      <c r="A34">
        <v>33</v>
      </c>
      <c r="C34" s="2">
        <v>2</v>
      </c>
    </row>
    <row r="35" spans="1:5" x14ac:dyDescent="0.25">
      <c r="A35">
        <v>34</v>
      </c>
      <c r="C35" s="2">
        <v>2</v>
      </c>
    </row>
    <row r="36" spans="1:5" x14ac:dyDescent="0.25">
      <c r="A36">
        <v>35</v>
      </c>
      <c r="C36" s="2">
        <v>2</v>
      </c>
    </row>
    <row r="37" spans="1:5" x14ac:dyDescent="0.25">
      <c r="A37">
        <v>36</v>
      </c>
      <c r="C37" s="2">
        <v>2</v>
      </c>
    </row>
    <row r="38" spans="1:5" x14ac:dyDescent="0.25">
      <c r="A38">
        <v>37</v>
      </c>
      <c r="B38" s="3">
        <v>1</v>
      </c>
      <c r="C38" s="2">
        <v>2</v>
      </c>
    </row>
    <row r="39" spans="1:5" x14ac:dyDescent="0.25">
      <c r="A39">
        <v>38</v>
      </c>
      <c r="B39" s="3">
        <v>1</v>
      </c>
      <c r="C39" s="2">
        <v>2</v>
      </c>
    </row>
    <row r="40" spans="1:5" x14ac:dyDescent="0.25">
      <c r="A40">
        <v>39</v>
      </c>
      <c r="B40" s="3">
        <v>1</v>
      </c>
    </row>
    <row r="41" spans="1:5" x14ac:dyDescent="0.25">
      <c r="A41">
        <v>40</v>
      </c>
      <c r="B41" s="3">
        <v>1</v>
      </c>
    </row>
    <row r="42" spans="1:5" x14ac:dyDescent="0.25">
      <c r="A42">
        <v>41</v>
      </c>
      <c r="B42" s="3">
        <v>1</v>
      </c>
    </row>
    <row r="43" spans="1:5" x14ac:dyDescent="0.25">
      <c r="A43">
        <v>42</v>
      </c>
      <c r="B43" s="3">
        <v>1</v>
      </c>
      <c r="E43" s="4">
        <v>4</v>
      </c>
    </row>
    <row r="44" spans="1:5" x14ac:dyDescent="0.25">
      <c r="A44">
        <v>43</v>
      </c>
      <c r="B44" s="3">
        <v>1</v>
      </c>
      <c r="E44" s="4">
        <v>4</v>
      </c>
    </row>
    <row r="45" spans="1:5" x14ac:dyDescent="0.25">
      <c r="A45">
        <v>44</v>
      </c>
      <c r="D45" s="5">
        <v>3</v>
      </c>
      <c r="E45" s="4">
        <v>4</v>
      </c>
    </row>
    <row r="46" spans="1:5" x14ac:dyDescent="0.25">
      <c r="A46">
        <v>45</v>
      </c>
      <c r="D46" s="5">
        <v>3</v>
      </c>
      <c r="E46" s="4">
        <v>4</v>
      </c>
    </row>
    <row r="47" spans="1:5" x14ac:dyDescent="0.25">
      <c r="A47">
        <v>46</v>
      </c>
      <c r="D47" s="5">
        <v>3</v>
      </c>
      <c r="E47" s="4">
        <v>4</v>
      </c>
    </row>
    <row r="48" spans="1:5" x14ac:dyDescent="0.25">
      <c r="A48">
        <v>47</v>
      </c>
      <c r="D48" s="5">
        <v>3</v>
      </c>
      <c r="E48" s="4">
        <v>4</v>
      </c>
    </row>
    <row r="49" spans="1:5" x14ac:dyDescent="0.25">
      <c r="A49">
        <v>48</v>
      </c>
      <c r="D49" s="5">
        <v>3</v>
      </c>
      <c r="E49" s="4">
        <v>4</v>
      </c>
    </row>
    <row r="50" spans="1:5" x14ac:dyDescent="0.25">
      <c r="A50">
        <v>49</v>
      </c>
      <c r="D50" s="5">
        <v>3</v>
      </c>
      <c r="E50" s="4">
        <v>4</v>
      </c>
    </row>
    <row r="51" spans="1:5" x14ac:dyDescent="0.25">
      <c r="A51">
        <v>50</v>
      </c>
      <c r="D51" s="5">
        <v>3</v>
      </c>
    </row>
    <row r="52" spans="1:5" x14ac:dyDescent="0.25">
      <c r="A52">
        <v>51</v>
      </c>
      <c r="D52" s="5">
        <v>3</v>
      </c>
    </row>
    <row r="53" spans="1:5" x14ac:dyDescent="0.25">
      <c r="A53">
        <v>52</v>
      </c>
    </row>
    <row r="54" spans="1:5" x14ac:dyDescent="0.25">
      <c r="A54">
        <v>53</v>
      </c>
    </row>
    <row r="55" spans="1:5" x14ac:dyDescent="0.25">
      <c r="A55">
        <v>54</v>
      </c>
      <c r="C55" s="2">
        <v>2</v>
      </c>
    </row>
    <row r="56" spans="1:5" x14ac:dyDescent="0.25">
      <c r="A56">
        <v>55</v>
      </c>
      <c r="C56" s="2">
        <v>2</v>
      </c>
    </row>
    <row r="57" spans="1:5" x14ac:dyDescent="0.25">
      <c r="A57">
        <v>56</v>
      </c>
      <c r="C57" s="2">
        <v>2</v>
      </c>
    </row>
    <row r="58" spans="1:5" x14ac:dyDescent="0.25">
      <c r="A58">
        <v>57</v>
      </c>
      <c r="C58" s="2">
        <v>2</v>
      </c>
    </row>
    <row r="59" spans="1:5" x14ac:dyDescent="0.25">
      <c r="A59">
        <v>58</v>
      </c>
      <c r="C59" s="2">
        <v>2</v>
      </c>
    </row>
    <row r="60" spans="1:5" x14ac:dyDescent="0.25">
      <c r="A60">
        <v>59</v>
      </c>
      <c r="B60" s="3">
        <v>1</v>
      </c>
      <c r="C60" s="2">
        <v>2</v>
      </c>
    </row>
    <row r="61" spans="1:5" x14ac:dyDescent="0.25">
      <c r="A61">
        <v>60</v>
      </c>
      <c r="B61" s="3">
        <v>1</v>
      </c>
      <c r="C61" s="2">
        <v>2</v>
      </c>
    </row>
    <row r="62" spans="1:5" x14ac:dyDescent="0.25">
      <c r="A62">
        <v>61</v>
      </c>
      <c r="B62" s="3">
        <v>1</v>
      </c>
      <c r="C62" s="2">
        <v>2</v>
      </c>
    </row>
    <row r="63" spans="1:5" x14ac:dyDescent="0.25">
      <c r="A63">
        <v>62</v>
      </c>
      <c r="B63" s="3">
        <v>1</v>
      </c>
    </row>
    <row r="64" spans="1:5" x14ac:dyDescent="0.25">
      <c r="A64">
        <v>63</v>
      </c>
      <c r="B64" s="3">
        <v>1</v>
      </c>
    </row>
    <row r="65" spans="1:5" x14ac:dyDescent="0.25">
      <c r="A65">
        <v>64</v>
      </c>
      <c r="B65" s="3">
        <v>1</v>
      </c>
      <c r="D65" s="5">
        <v>3</v>
      </c>
      <c r="E65" s="4">
        <v>4</v>
      </c>
    </row>
    <row r="66" spans="1:5" x14ac:dyDescent="0.25">
      <c r="A66">
        <v>65</v>
      </c>
      <c r="D66" s="5">
        <v>3</v>
      </c>
      <c r="E66" s="4">
        <v>4</v>
      </c>
    </row>
    <row r="67" spans="1:5" x14ac:dyDescent="0.25">
      <c r="A67">
        <v>66</v>
      </c>
      <c r="D67" s="5">
        <v>3</v>
      </c>
      <c r="E67" s="4">
        <v>4</v>
      </c>
    </row>
    <row r="68" spans="1:5" x14ac:dyDescent="0.25">
      <c r="A68">
        <v>67</v>
      </c>
      <c r="D68" s="5">
        <v>3</v>
      </c>
      <c r="E68" s="4">
        <v>4</v>
      </c>
    </row>
    <row r="69" spans="1:5" x14ac:dyDescent="0.25">
      <c r="A69">
        <v>68</v>
      </c>
      <c r="D69" s="5">
        <v>3</v>
      </c>
      <c r="E69" s="4">
        <v>4</v>
      </c>
    </row>
    <row r="70" spans="1:5" x14ac:dyDescent="0.25">
      <c r="A70">
        <v>69</v>
      </c>
      <c r="D70" s="5">
        <v>3</v>
      </c>
      <c r="E70" s="4">
        <v>4</v>
      </c>
    </row>
    <row r="71" spans="1:5" x14ac:dyDescent="0.25">
      <c r="A71">
        <v>70</v>
      </c>
      <c r="D71" s="5">
        <v>3</v>
      </c>
      <c r="E71" s="4">
        <v>4</v>
      </c>
    </row>
    <row r="72" spans="1:5" x14ac:dyDescent="0.25">
      <c r="A72">
        <v>71</v>
      </c>
      <c r="D72" s="5">
        <v>3</v>
      </c>
      <c r="E72" s="4">
        <v>4</v>
      </c>
    </row>
    <row r="73" spans="1:5" x14ac:dyDescent="0.25">
      <c r="A73">
        <v>72</v>
      </c>
      <c r="D73" s="5">
        <v>3</v>
      </c>
    </row>
    <row r="74" spans="1:5" x14ac:dyDescent="0.25">
      <c r="A74">
        <v>73</v>
      </c>
    </row>
    <row r="75" spans="1:5" x14ac:dyDescent="0.25">
      <c r="A75">
        <v>74</v>
      </c>
    </row>
    <row r="76" spans="1:5" x14ac:dyDescent="0.25">
      <c r="A76">
        <v>75</v>
      </c>
    </row>
    <row r="77" spans="1:5" x14ac:dyDescent="0.25">
      <c r="A77">
        <v>76</v>
      </c>
    </row>
    <row r="78" spans="1:5" x14ac:dyDescent="0.25">
      <c r="A78">
        <v>77</v>
      </c>
    </row>
    <row r="79" spans="1:5" x14ac:dyDescent="0.25">
      <c r="A79">
        <v>78</v>
      </c>
      <c r="C79" s="2">
        <v>2</v>
      </c>
    </row>
    <row r="80" spans="1:5" x14ac:dyDescent="0.25">
      <c r="A80">
        <v>79</v>
      </c>
      <c r="B80" s="3">
        <v>1</v>
      </c>
      <c r="C80" s="2">
        <v>2</v>
      </c>
    </row>
    <row r="81" spans="1:5" x14ac:dyDescent="0.25">
      <c r="A81">
        <v>80</v>
      </c>
      <c r="B81" s="3">
        <v>1</v>
      </c>
      <c r="C81" s="2">
        <v>2</v>
      </c>
    </row>
    <row r="82" spans="1:5" x14ac:dyDescent="0.25">
      <c r="A82">
        <v>81</v>
      </c>
      <c r="B82" s="3">
        <v>1</v>
      </c>
      <c r="C82" s="2">
        <v>2</v>
      </c>
    </row>
    <row r="83" spans="1:5" x14ac:dyDescent="0.25">
      <c r="A83">
        <v>82</v>
      </c>
      <c r="B83" s="3">
        <v>1</v>
      </c>
      <c r="C83" s="2">
        <v>2</v>
      </c>
    </row>
    <row r="84" spans="1:5" x14ac:dyDescent="0.25">
      <c r="A84">
        <v>83</v>
      </c>
      <c r="B84" s="3">
        <v>1</v>
      </c>
      <c r="C84" s="2">
        <v>2</v>
      </c>
    </row>
    <row r="85" spans="1:5" x14ac:dyDescent="0.25">
      <c r="A85">
        <v>84</v>
      </c>
      <c r="B85" s="3">
        <v>1</v>
      </c>
    </row>
    <row r="86" spans="1:5" x14ac:dyDescent="0.25">
      <c r="A86">
        <v>85</v>
      </c>
      <c r="B86" s="3">
        <v>1</v>
      </c>
    </row>
    <row r="87" spans="1:5" x14ac:dyDescent="0.25">
      <c r="A87">
        <v>86</v>
      </c>
    </row>
    <row r="88" spans="1:5" x14ac:dyDescent="0.25">
      <c r="A88">
        <v>87</v>
      </c>
      <c r="D88" s="5">
        <v>3</v>
      </c>
      <c r="E88" s="4">
        <v>4</v>
      </c>
    </row>
    <row r="89" spans="1:5" x14ac:dyDescent="0.25">
      <c r="A89">
        <v>88</v>
      </c>
      <c r="D89" s="5">
        <v>3</v>
      </c>
      <c r="E89" s="4">
        <v>4</v>
      </c>
    </row>
    <row r="90" spans="1:5" x14ac:dyDescent="0.25">
      <c r="A90">
        <v>89</v>
      </c>
      <c r="D90" s="5">
        <v>3</v>
      </c>
      <c r="E90" s="4">
        <v>4</v>
      </c>
    </row>
    <row r="91" spans="1:5" x14ac:dyDescent="0.25">
      <c r="A91">
        <v>90</v>
      </c>
      <c r="D91" s="5">
        <v>3</v>
      </c>
      <c r="E91" s="4">
        <v>4</v>
      </c>
    </row>
    <row r="92" spans="1:5" x14ac:dyDescent="0.25">
      <c r="A92">
        <v>91</v>
      </c>
      <c r="D92" s="5">
        <v>3</v>
      </c>
      <c r="E92" s="4">
        <v>4</v>
      </c>
    </row>
    <row r="93" spans="1:5" x14ac:dyDescent="0.25">
      <c r="A93">
        <v>92</v>
      </c>
      <c r="D93" s="5">
        <v>3</v>
      </c>
      <c r="E93" s="4">
        <v>4</v>
      </c>
    </row>
    <row r="94" spans="1:5" x14ac:dyDescent="0.25">
      <c r="A94">
        <v>93</v>
      </c>
      <c r="E94" s="4">
        <v>4</v>
      </c>
    </row>
    <row r="95" spans="1:5" x14ac:dyDescent="0.25">
      <c r="A95">
        <v>94</v>
      </c>
    </row>
    <row r="96" spans="1:5" x14ac:dyDescent="0.25">
      <c r="A96">
        <v>95</v>
      </c>
    </row>
    <row r="97" spans="1:5" x14ac:dyDescent="0.25">
      <c r="A97">
        <v>96</v>
      </c>
      <c r="B97" s="3">
        <v>1</v>
      </c>
    </row>
    <row r="98" spans="1:5" x14ac:dyDescent="0.25">
      <c r="A98">
        <v>97</v>
      </c>
      <c r="B98" s="3">
        <v>1</v>
      </c>
    </row>
    <row r="99" spans="1:5" x14ac:dyDescent="0.25">
      <c r="A99">
        <v>98</v>
      </c>
      <c r="B99" s="3">
        <v>1</v>
      </c>
      <c r="C99" s="2">
        <v>2</v>
      </c>
    </row>
    <row r="100" spans="1:5" x14ac:dyDescent="0.25">
      <c r="A100">
        <v>99</v>
      </c>
      <c r="B100" s="3">
        <v>1</v>
      </c>
      <c r="C100" s="2">
        <v>2</v>
      </c>
    </row>
    <row r="101" spans="1:5" x14ac:dyDescent="0.25">
      <c r="A101">
        <v>100</v>
      </c>
      <c r="B101" s="3">
        <v>1</v>
      </c>
      <c r="C101" s="2">
        <v>2</v>
      </c>
    </row>
    <row r="102" spans="1:5" x14ac:dyDescent="0.25">
      <c r="A102">
        <v>101</v>
      </c>
      <c r="B102" s="3">
        <v>1</v>
      </c>
      <c r="C102" s="2">
        <v>2</v>
      </c>
    </row>
    <row r="103" spans="1:5" x14ac:dyDescent="0.25">
      <c r="A103">
        <v>102</v>
      </c>
      <c r="B103" s="3">
        <v>1</v>
      </c>
      <c r="C103" s="2">
        <v>2</v>
      </c>
    </row>
    <row r="104" spans="1:5" x14ac:dyDescent="0.25">
      <c r="A104">
        <v>103</v>
      </c>
      <c r="B104" s="3">
        <v>1</v>
      </c>
      <c r="C104" s="2">
        <v>2</v>
      </c>
    </row>
    <row r="105" spans="1:5" x14ac:dyDescent="0.25">
      <c r="A105">
        <v>104</v>
      </c>
    </row>
    <row r="106" spans="1:5" x14ac:dyDescent="0.25">
      <c r="A106">
        <v>105</v>
      </c>
      <c r="D106" s="5">
        <v>3</v>
      </c>
    </row>
    <row r="107" spans="1:5" x14ac:dyDescent="0.25">
      <c r="A107">
        <v>106</v>
      </c>
      <c r="D107" s="5">
        <v>3</v>
      </c>
      <c r="E107" s="4">
        <v>4</v>
      </c>
    </row>
    <row r="108" spans="1:5" x14ac:dyDescent="0.25">
      <c r="A108">
        <v>107</v>
      </c>
      <c r="D108" s="5">
        <v>3</v>
      </c>
      <c r="E108" s="4">
        <v>4</v>
      </c>
    </row>
    <row r="109" spans="1:5" x14ac:dyDescent="0.25">
      <c r="A109">
        <v>108</v>
      </c>
      <c r="D109" s="5">
        <v>3</v>
      </c>
      <c r="E109" s="4">
        <v>4</v>
      </c>
    </row>
    <row r="110" spans="1:5" x14ac:dyDescent="0.25">
      <c r="A110">
        <v>109</v>
      </c>
      <c r="D110" s="5">
        <v>3</v>
      </c>
      <c r="E110" s="4">
        <v>4</v>
      </c>
    </row>
    <row r="111" spans="1:5" x14ac:dyDescent="0.25">
      <c r="A111">
        <v>110</v>
      </c>
      <c r="D111" s="5">
        <v>3</v>
      </c>
      <c r="E111" s="4">
        <v>4</v>
      </c>
    </row>
    <row r="112" spans="1:5" x14ac:dyDescent="0.25">
      <c r="A112">
        <v>111</v>
      </c>
      <c r="D112" s="5">
        <v>3</v>
      </c>
      <c r="E112" s="4">
        <v>4</v>
      </c>
    </row>
    <row r="113" spans="1:4" x14ac:dyDescent="0.25">
      <c r="A113">
        <v>112</v>
      </c>
      <c r="D113" s="5">
        <v>3</v>
      </c>
    </row>
    <row r="114" spans="1:4" x14ac:dyDescent="0.25">
      <c r="A114">
        <v>113</v>
      </c>
    </row>
    <row r="115" spans="1:4" x14ac:dyDescent="0.25">
      <c r="A115">
        <v>114</v>
      </c>
    </row>
    <row r="116" spans="1:4" x14ac:dyDescent="0.25">
      <c r="A116">
        <v>115</v>
      </c>
    </row>
    <row r="117" spans="1:4" x14ac:dyDescent="0.25">
      <c r="A117">
        <v>116</v>
      </c>
    </row>
    <row r="118" spans="1:4" x14ac:dyDescent="0.25">
      <c r="A118">
        <v>117</v>
      </c>
    </row>
    <row r="119" spans="1:4" x14ac:dyDescent="0.25">
      <c r="A119">
        <v>118</v>
      </c>
    </row>
    <row r="120" spans="1:4" x14ac:dyDescent="0.25">
      <c r="A120">
        <v>119</v>
      </c>
    </row>
    <row r="121" spans="1:4" x14ac:dyDescent="0.25">
      <c r="A121">
        <v>120</v>
      </c>
    </row>
    <row r="122" spans="1:4" x14ac:dyDescent="0.25">
      <c r="A122">
        <v>121</v>
      </c>
      <c r="B122" s="3">
        <v>1</v>
      </c>
    </row>
    <row r="123" spans="1:4" x14ac:dyDescent="0.25">
      <c r="A123">
        <v>122</v>
      </c>
      <c r="B123" s="3">
        <v>1</v>
      </c>
    </row>
    <row r="124" spans="1:4" x14ac:dyDescent="0.25">
      <c r="A124">
        <v>123</v>
      </c>
      <c r="B124" s="3">
        <v>1</v>
      </c>
      <c r="C124" s="2">
        <v>2</v>
      </c>
    </row>
    <row r="125" spans="1:4" x14ac:dyDescent="0.25">
      <c r="A125">
        <v>124</v>
      </c>
      <c r="B125" s="3">
        <v>1</v>
      </c>
      <c r="C125" s="2">
        <v>2</v>
      </c>
    </row>
    <row r="126" spans="1:4" x14ac:dyDescent="0.25">
      <c r="A126">
        <v>125</v>
      </c>
      <c r="B126" s="3">
        <v>1</v>
      </c>
      <c r="C126" s="2">
        <v>2</v>
      </c>
    </row>
    <row r="127" spans="1:4" x14ac:dyDescent="0.25">
      <c r="A127">
        <v>126</v>
      </c>
      <c r="B127" s="3">
        <v>1</v>
      </c>
      <c r="C127" s="2">
        <v>2</v>
      </c>
    </row>
    <row r="128" spans="1:4" x14ac:dyDescent="0.25">
      <c r="A128">
        <v>127</v>
      </c>
      <c r="C128" s="2">
        <v>2</v>
      </c>
    </row>
    <row r="129" spans="1:5" x14ac:dyDescent="0.25">
      <c r="A129">
        <v>128</v>
      </c>
      <c r="C129" s="2">
        <v>2</v>
      </c>
    </row>
    <row r="130" spans="1:5" x14ac:dyDescent="0.25">
      <c r="A130">
        <v>129</v>
      </c>
    </row>
    <row r="131" spans="1:5" x14ac:dyDescent="0.25">
      <c r="A131">
        <v>130</v>
      </c>
      <c r="D131" s="5">
        <v>3</v>
      </c>
      <c r="E131" s="4">
        <v>4</v>
      </c>
    </row>
    <row r="132" spans="1:5" x14ac:dyDescent="0.25">
      <c r="A132">
        <v>131</v>
      </c>
      <c r="D132" s="5">
        <v>3</v>
      </c>
      <c r="E132" s="4">
        <v>4</v>
      </c>
    </row>
    <row r="133" spans="1:5" x14ac:dyDescent="0.25">
      <c r="A133">
        <v>132</v>
      </c>
      <c r="D133" s="5">
        <v>3</v>
      </c>
      <c r="E133" s="4">
        <v>4</v>
      </c>
    </row>
    <row r="134" spans="1:5" x14ac:dyDescent="0.25">
      <c r="A134">
        <v>133</v>
      </c>
      <c r="D134" s="5">
        <v>3</v>
      </c>
      <c r="E134" s="4">
        <v>4</v>
      </c>
    </row>
    <row r="135" spans="1:5" x14ac:dyDescent="0.25">
      <c r="A135">
        <v>134</v>
      </c>
      <c r="D135" s="5">
        <v>3</v>
      </c>
      <c r="E135" s="4">
        <v>4</v>
      </c>
    </row>
    <row r="136" spans="1:5" x14ac:dyDescent="0.25">
      <c r="A136">
        <v>135</v>
      </c>
      <c r="D136" s="5">
        <v>3</v>
      </c>
      <c r="E136" s="4">
        <v>4</v>
      </c>
    </row>
    <row r="137" spans="1:5" x14ac:dyDescent="0.25">
      <c r="A137">
        <v>136</v>
      </c>
    </row>
    <row r="138" spans="1:5" x14ac:dyDescent="0.25">
      <c r="A138">
        <v>137</v>
      </c>
    </row>
    <row r="139" spans="1:5" x14ac:dyDescent="0.25">
      <c r="A139">
        <v>138</v>
      </c>
      <c r="B139" s="3">
        <v>1</v>
      </c>
    </row>
    <row r="140" spans="1:5" x14ac:dyDescent="0.25">
      <c r="A140">
        <v>139</v>
      </c>
      <c r="B140" s="3">
        <v>1</v>
      </c>
    </row>
    <row r="141" spans="1:5" x14ac:dyDescent="0.25">
      <c r="A141">
        <v>140</v>
      </c>
      <c r="B141" s="3">
        <v>1</v>
      </c>
    </row>
    <row r="142" spans="1:5" x14ac:dyDescent="0.25">
      <c r="A142">
        <v>141</v>
      </c>
      <c r="B142" s="3">
        <v>1</v>
      </c>
    </row>
    <row r="143" spans="1:5" x14ac:dyDescent="0.25">
      <c r="A143">
        <v>142</v>
      </c>
      <c r="B143" s="3">
        <v>1</v>
      </c>
    </row>
    <row r="144" spans="1:5" x14ac:dyDescent="0.25">
      <c r="A144">
        <v>143</v>
      </c>
      <c r="B144" s="3">
        <v>1</v>
      </c>
      <c r="C144" s="2">
        <v>2</v>
      </c>
    </row>
    <row r="145" spans="1:5" x14ac:dyDescent="0.25">
      <c r="A145">
        <v>144</v>
      </c>
      <c r="B145" s="3">
        <v>1</v>
      </c>
      <c r="C145" s="2">
        <v>2</v>
      </c>
    </row>
    <row r="146" spans="1:5" x14ac:dyDescent="0.25">
      <c r="A146">
        <v>145</v>
      </c>
      <c r="B146" s="3">
        <v>1</v>
      </c>
      <c r="C146" s="2">
        <v>2</v>
      </c>
    </row>
    <row r="147" spans="1:5" x14ac:dyDescent="0.25">
      <c r="A147">
        <v>146</v>
      </c>
      <c r="C147" s="2">
        <v>2</v>
      </c>
    </row>
    <row r="148" spans="1:5" x14ac:dyDescent="0.25">
      <c r="A148">
        <v>147</v>
      </c>
      <c r="C148" s="2">
        <v>2</v>
      </c>
    </row>
    <row r="149" spans="1:5" x14ac:dyDescent="0.25">
      <c r="A149">
        <v>148</v>
      </c>
      <c r="C149" s="2">
        <v>2</v>
      </c>
      <c r="D149" s="5">
        <v>3</v>
      </c>
    </row>
    <row r="150" spans="1:5" x14ac:dyDescent="0.25">
      <c r="A150">
        <v>149</v>
      </c>
      <c r="C150" s="2">
        <v>2</v>
      </c>
      <c r="D150" s="5">
        <v>3</v>
      </c>
    </row>
    <row r="151" spans="1:5" x14ac:dyDescent="0.25">
      <c r="A151">
        <v>150</v>
      </c>
      <c r="D151" s="5">
        <v>3</v>
      </c>
      <c r="E151" s="4">
        <v>4</v>
      </c>
    </row>
    <row r="152" spans="1:5" x14ac:dyDescent="0.25">
      <c r="A152">
        <v>151</v>
      </c>
      <c r="D152" s="5">
        <v>3</v>
      </c>
      <c r="E152" s="4">
        <v>4</v>
      </c>
    </row>
    <row r="153" spans="1:5" x14ac:dyDescent="0.25">
      <c r="A153">
        <v>152</v>
      </c>
      <c r="D153" s="5">
        <v>3</v>
      </c>
      <c r="E153" s="4">
        <v>4</v>
      </c>
    </row>
    <row r="154" spans="1:5" x14ac:dyDescent="0.25">
      <c r="A154">
        <v>153</v>
      </c>
      <c r="D154" s="5">
        <v>3</v>
      </c>
      <c r="E154" s="4">
        <v>4</v>
      </c>
    </row>
    <row r="155" spans="1:5" x14ac:dyDescent="0.25">
      <c r="A155">
        <v>154</v>
      </c>
      <c r="D155" s="5">
        <v>3</v>
      </c>
      <c r="E155" s="4">
        <v>4</v>
      </c>
    </row>
    <row r="156" spans="1:5" x14ac:dyDescent="0.25">
      <c r="A156">
        <v>155</v>
      </c>
      <c r="D156" s="5">
        <v>3</v>
      </c>
      <c r="E156" s="4">
        <v>4</v>
      </c>
    </row>
    <row r="157" spans="1:5" x14ac:dyDescent="0.25">
      <c r="A157">
        <v>156</v>
      </c>
      <c r="E157" s="4">
        <v>4</v>
      </c>
    </row>
    <row r="158" spans="1:5" x14ac:dyDescent="0.25">
      <c r="A158">
        <v>157</v>
      </c>
      <c r="B158" s="3">
        <v>1</v>
      </c>
    </row>
    <row r="159" spans="1:5" x14ac:dyDescent="0.25">
      <c r="A159">
        <v>158</v>
      </c>
      <c r="B159" s="3">
        <v>1</v>
      </c>
    </row>
    <row r="160" spans="1:5" x14ac:dyDescent="0.25">
      <c r="A160">
        <v>159</v>
      </c>
      <c r="B160" s="3">
        <v>1</v>
      </c>
    </row>
    <row r="161" spans="1:5" x14ac:dyDescent="0.25">
      <c r="A161">
        <v>160</v>
      </c>
      <c r="B161" s="3">
        <v>1</v>
      </c>
    </row>
    <row r="162" spans="1:5" x14ac:dyDescent="0.25">
      <c r="A162">
        <v>161</v>
      </c>
      <c r="B162" s="3">
        <v>1</v>
      </c>
    </row>
    <row r="163" spans="1:5" x14ac:dyDescent="0.25">
      <c r="A163">
        <v>162</v>
      </c>
      <c r="B163" s="3">
        <v>1</v>
      </c>
    </row>
    <row r="164" spans="1:5" x14ac:dyDescent="0.25">
      <c r="A164">
        <v>163</v>
      </c>
      <c r="B164" s="3">
        <v>1</v>
      </c>
      <c r="C164" s="2">
        <v>2</v>
      </c>
    </row>
    <row r="165" spans="1:5" x14ac:dyDescent="0.25">
      <c r="A165">
        <v>164</v>
      </c>
      <c r="B165" s="3">
        <v>1</v>
      </c>
      <c r="C165" s="2">
        <v>2</v>
      </c>
    </row>
    <row r="166" spans="1:5" x14ac:dyDescent="0.25">
      <c r="A166">
        <v>165</v>
      </c>
      <c r="B166" s="3">
        <v>1</v>
      </c>
      <c r="C166" s="2">
        <v>2</v>
      </c>
    </row>
    <row r="167" spans="1:5" x14ac:dyDescent="0.25">
      <c r="A167">
        <v>166</v>
      </c>
      <c r="C167" s="2">
        <v>2</v>
      </c>
    </row>
    <row r="168" spans="1:5" x14ac:dyDescent="0.25">
      <c r="A168">
        <v>167</v>
      </c>
      <c r="C168" s="2">
        <v>2</v>
      </c>
    </row>
    <row r="169" spans="1:5" x14ac:dyDescent="0.25">
      <c r="A169">
        <v>168</v>
      </c>
      <c r="C169" s="2">
        <v>2</v>
      </c>
    </row>
    <row r="170" spans="1:5" x14ac:dyDescent="0.25">
      <c r="A170">
        <v>169</v>
      </c>
      <c r="C170" s="2">
        <v>2</v>
      </c>
    </row>
    <row r="171" spans="1:5" x14ac:dyDescent="0.25">
      <c r="A171">
        <v>170</v>
      </c>
      <c r="D171" s="5">
        <v>3</v>
      </c>
    </row>
    <row r="172" spans="1:5" x14ac:dyDescent="0.25">
      <c r="A172">
        <v>171</v>
      </c>
      <c r="D172" s="5">
        <v>3</v>
      </c>
      <c r="E172" s="4">
        <v>4</v>
      </c>
    </row>
    <row r="173" spans="1:5" x14ac:dyDescent="0.25">
      <c r="A173">
        <v>172</v>
      </c>
      <c r="D173" s="5">
        <v>3</v>
      </c>
      <c r="E173" s="4">
        <v>4</v>
      </c>
    </row>
    <row r="174" spans="1:5" x14ac:dyDescent="0.25">
      <c r="A174">
        <v>173</v>
      </c>
      <c r="D174" s="5">
        <v>3</v>
      </c>
      <c r="E174" s="4">
        <v>4</v>
      </c>
    </row>
    <row r="175" spans="1:5" x14ac:dyDescent="0.25">
      <c r="A175">
        <v>174</v>
      </c>
      <c r="D175" s="5">
        <v>3</v>
      </c>
      <c r="E175" s="4">
        <v>4</v>
      </c>
    </row>
    <row r="176" spans="1:5" x14ac:dyDescent="0.25">
      <c r="A176">
        <v>175</v>
      </c>
      <c r="D176" s="5">
        <v>3</v>
      </c>
      <c r="E176" s="4">
        <v>4</v>
      </c>
    </row>
    <row r="177" spans="1:6" x14ac:dyDescent="0.25">
      <c r="A177">
        <v>176</v>
      </c>
      <c r="D177" s="5">
        <v>3</v>
      </c>
      <c r="E177" s="4">
        <v>4</v>
      </c>
    </row>
    <row r="178" spans="1:6" x14ac:dyDescent="0.25">
      <c r="A178">
        <v>177</v>
      </c>
      <c r="E178" s="4">
        <v>4</v>
      </c>
    </row>
    <row r="179" spans="1:6" x14ac:dyDescent="0.25">
      <c r="A179">
        <v>178</v>
      </c>
      <c r="B179" s="3">
        <v>1</v>
      </c>
      <c r="E179" s="4">
        <v>4</v>
      </c>
    </row>
    <row r="180" spans="1:6" x14ac:dyDescent="0.25">
      <c r="A180">
        <v>179</v>
      </c>
      <c r="B180" s="3">
        <v>1</v>
      </c>
    </row>
    <row r="181" spans="1:6" x14ac:dyDescent="0.25">
      <c r="A181">
        <v>180</v>
      </c>
      <c r="B181" s="3">
        <v>1</v>
      </c>
    </row>
    <row r="182" spans="1:6" x14ac:dyDescent="0.25">
      <c r="A182">
        <v>181</v>
      </c>
      <c r="B182" s="3">
        <v>1</v>
      </c>
    </row>
    <row r="183" spans="1:6" x14ac:dyDescent="0.25">
      <c r="A183">
        <v>182</v>
      </c>
      <c r="B183" s="3">
        <v>1</v>
      </c>
    </row>
    <row r="184" spans="1:6" x14ac:dyDescent="0.25">
      <c r="A184">
        <v>183</v>
      </c>
      <c r="B184" s="3">
        <v>1</v>
      </c>
      <c r="C184" s="2">
        <v>2</v>
      </c>
    </row>
    <row r="185" spans="1:6" x14ac:dyDescent="0.25">
      <c r="A185">
        <v>184</v>
      </c>
      <c r="B185" s="3">
        <v>1</v>
      </c>
      <c r="C185" s="2">
        <v>2</v>
      </c>
    </row>
    <row r="186" spans="1:6" x14ac:dyDescent="0.25">
      <c r="A186">
        <v>185</v>
      </c>
      <c r="B186" s="3">
        <v>1</v>
      </c>
      <c r="C186" s="2">
        <v>2</v>
      </c>
    </row>
    <row r="187" spans="1:6" x14ac:dyDescent="0.25">
      <c r="A187">
        <v>186</v>
      </c>
      <c r="B187" s="3">
        <v>1</v>
      </c>
      <c r="C187" s="2">
        <v>2</v>
      </c>
    </row>
    <row r="188" spans="1:6" x14ac:dyDescent="0.25">
      <c r="A188">
        <v>187</v>
      </c>
      <c r="B188" s="3">
        <v>1</v>
      </c>
      <c r="C188" s="2">
        <v>2</v>
      </c>
    </row>
    <row r="189" spans="1:6" x14ac:dyDescent="0.25">
      <c r="A189">
        <v>188</v>
      </c>
      <c r="C189" s="2">
        <v>2</v>
      </c>
    </row>
    <row r="190" spans="1:6" x14ac:dyDescent="0.25">
      <c r="A190">
        <v>189</v>
      </c>
      <c r="C190" s="2">
        <v>2</v>
      </c>
      <c r="F190" t="s">
        <v>22</v>
      </c>
    </row>
    <row r="191" spans="1:6" x14ac:dyDescent="0.25">
      <c r="A191">
        <v>190</v>
      </c>
    </row>
    <row r="192" spans="1:6" x14ac:dyDescent="0.25">
      <c r="A192">
        <v>191</v>
      </c>
      <c r="F192" t="s">
        <v>22</v>
      </c>
    </row>
    <row r="193" spans="1:5" x14ac:dyDescent="0.25">
      <c r="A193">
        <v>192</v>
      </c>
      <c r="C193" s="2">
        <v>2</v>
      </c>
    </row>
    <row r="194" spans="1:5" x14ac:dyDescent="0.25">
      <c r="A194">
        <v>193</v>
      </c>
      <c r="C194" s="2">
        <v>2</v>
      </c>
    </row>
    <row r="195" spans="1:5" x14ac:dyDescent="0.25">
      <c r="A195">
        <v>194</v>
      </c>
      <c r="C195" s="2">
        <v>2</v>
      </c>
    </row>
    <row r="196" spans="1:5" x14ac:dyDescent="0.25">
      <c r="A196">
        <v>195</v>
      </c>
      <c r="C196" s="2">
        <v>2</v>
      </c>
    </row>
    <row r="197" spans="1:5" x14ac:dyDescent="0.25">
      <c r="A197">
        <v>196</v>
      </c>
      <c r="C197" s="2">
        <v>2</v>
      </c>
    </row>
    <row r="198" spans="1:5" x14ac:dyDescent="0.25">
      <c r="A198">
        <v>197</v>
      </c>
      <c r="C198" s="2">
        <v>2</v>
      </c>
    </row>
    <row r="199" spans="1:5" x14ac:dyDescent="0.25">
      <c r="A199">
        <v>198</v>
      </c>
      <c r="C199" s="2">
        <v>2</v>
      </c>
      <c r="D199" s="5">
        <v>3</v>
      </c>
    </row>
    <row r="200" spans="1:5" x14ac:dyDescent="0.25">
      <c r="A200">
        <v>199</v>
      </c>
      <c r="C200" s="2">
        <v>2</v>
      </c>
      <c r="D200" s="5">
        <v>3</v>
      </c>
    </row>
    <row r="201" spans="1:5" x14ac:dyDescent="0.25">
      <c r="A201">
        <v>200</v>
      </c>
      <c r="C201" s="2">
        <v>2</v>
      </c>
      <c r="D201" s="5">
        <v>3</v>
      </c>
    </row>
    <row r="202" spans="1:5" x14ac:dyDescent="0.25">
      <c r="A202">
        <v>201</v>
      </c>
      <c r="C202" s="2">
        <v>2</v>
      </c>
      <c r="D202" s="5">
        <v>3</v>
      </c>
    </row>
    <row r="203" spans="1:5" x14ac:dyDescent="0.25">
      <c r="A203">
        <v>202</v>
      </c>
      <c r="C203" s="2">
        <v>2</v>
      </c>
      <c r="D203" s="5">
        <v>3</v>
      </c>
    </row>
    <row r="204" spans="1:5" x14ac:dyDescent="0.25">
      <c r="A204">
        <v>203</v>
      </c>
      <c r="C204" s="2">
        <v>2</v>
      </c>
      <c r="D204" s="5">
        <v>3</v>
      </c>
    </row>
    <row r="205" spans="1:5" x14ac:dyDescent="0.25">
      <c r="A205">
        <v>204</v>
      </c>
      <c r="D205" s="5">
        <v>3</v>
      </c>
      <c r="E205" s="4">
        <v>4</v>
      </c>
    </row>
    <row r="206" spans="1:5" x14ac:dyDescent="0.25">
      <c r="A206">
        <v>205</v>
      </c>
      <c r="D206" s="5">
        <v>3</v>
      </c>
      <c r="E206" s="4">
        <v>4</v>
      </c>
    </row>
    <row r="207" spans="1:5" x14ac:dyDescent="0.25">
      <c r="A207">
        <v>206</v>
      </c>
      <c r="D207" s="5">
        <v>3</v>
      </c>
      <c r="E207" s="4">
        <v>4</v>
      </c>
    </row>
    <row r="208" spans="1:5" x14ac:dyDescent="0.25">
      <c r="A208">
        <v>207</v>
      </c>
      <c r="D208" s="5">
        <v>3</v>
      </c>
      <c r="E208" s="4">
        <v>4</v>
      </c>
    </row>
    <row r="209" spans="1:5" x14ac:dyDescent="0.25">
      <c r="A209">
        <v>208</v>
      </c>
      <c r="B209" s="3">
        <v>1</v>
      </c>
      <c r="E209" s="4">
        <v>4</v>
      </c>
    </row>
    <row r="210" spans="1:5" x14ac:dyDescent="0.25">
      <c r="A210">
        <v>209</v>
      </c>
      <c r="B210" s="3">
        <v>1</v>
      </c>
      <c r="E210" s="4">
        <v>4</v>
      </c>
    </row>
    <row r="211" spans="1:5" x14ac:dyDescent="0.25">
      <c r="A211">
        <v>210</v>
      </c>
      <c r="B211" s="3">
        <v>1</v>
      </c>
      <c r="E211" s="4">
        <v>4</v>
      </c>
    </row>
    <row r="212" spans="1:5" x14ac:dyDescent="0.25">
      <c r="A212">
        <v>211</v>
      </c>
      <c r="B212" s="3">
        <v>1</v>
      </c>
      <c r="E212" s="4">
        <v>4</v>
      </c>
    </row>
    <row r="213" spans="1:5" x14ac:dyDescent="0.25">
      <c r="A213">
        <v>212</v>
      </c>
      <c r="B213" s="3">
        <v>1</v>
      </c>
      <c r="E213" s="4">
        <v>4</v>
      </c>
    </row>
    <row r="214" spans="1:5" x14ac:dyDescent="0.25">
      <c r="A214">
        <v>213</v>
      </c>
      <c r="B214" s="3">
        <v>1</v>
      </c>
      <c r="E214" s="4">
        <v>4</v>
      </c>
    </row>
    <row r="215" spans="1:5" x14ac:dyDescent="0.25">
      <c r="A215">
        <v>214</v>
      </c>
      <c r="B215" s="3">
        <v>1</v>
      </c>
      <c r="E215" s="4">
        <v>4</v>
      </c>
    </row>
    <row r="216" spans="1:5" x14ac:dyDescent="0.25">
      <c r="A216">
        <v>215</v>
      </c>
      <c r="B216" s="3">
        <v>1</v>
      </c>
    </row>
    <row r="217" spans="1:5" x14ac:dyDescent="0.25">
      <c r="A217">
        <v>216</v>
      </c>
      <c r="B217" s="3">
        <v>1</v>
      </c>
    </row>
    <row r="218" spans="1:5" x14ac:dyDescent="0.25">
      <c r="A218">
        <v>217</v>
      </c>
      <c r="B218" s="3">
        <v>1</v>
      </c>
    </row>
    <row r="219" spans="1:5" x14ac:dyDescent="0.25">
      <c r="A219">
        <v>218</v>
      </c>
      <c r="B219" s="3">
        <v>1</v>
      </c>
    </row>
    <row r="220" spans="1:5" x14ac:dyDescent="0.25">
      <c r="A220">
        <v>219</v>
      </c>
      <c r="B220" s="3">
        <v>1</v>
      </c>
      <c r="C220" s="2">
        <v>2</v>
      </c>
    </row>
    <row r="221" spans="1:5" x14ac:dyDescent="0.25">
      <c r="A221">
        <v>220</v>
      </c>
      <c r="C221" s="2">
        <v>2</v>
      </c>
    </row>
    <row r="222" spans="1:5" x14ac:dyDescent="0.25">
      <c r="A222">
        <v>221</v>
      </c>
      <c r="C222" s="2">
        <v>2</v>
      </c>
    </row>
    <row r="223" spans="1:5" x14ac:dyDescent="0.25">
      <c r="A223">
        <v>222</v>
      </c>
      <c r="C223" s="2">
        <v>2</v>
      </c>
    </row>
    <row r="224" spans="1:5" x14ac:dyDescent="0.25">
      <c r="A224">
        <v>223</v>
      </c>
      <c r="C224" s="2">
        <v>2</v>
      </c>
      <c r="D224" s="5">
        <v>3</v>
      </c>
    </row>
    <row r="225" spans="1:5" x14ac:dyDescent="0.25">
      <c r="A225">
        <v>224</v>
      </c>
      <c r="C225" s="2">
        <v>2</v>
      </c>
      <c r="D225" s="5">
        <v>3</v>
      </c>
    </row>
    <row r="226" spans="1:5" x14ac:dyDescent="0.25">
      <c r="A226">
        <v>225</v>
      </c>
      <c r="C226" s="2">
        <v>2</v>
      </c>
      <c r="D226" s="5">
        <v>3</v>
      </c>
    </row>
    <row r="227" spans="1:5" x14ac:dyDescent="0.25">
      <c r="A227">
        <v>226</v>
      </c>
      <c r="C227" s="2">
        <v>2</v>
      </c>
      <c r="D227" s="5">
        <v>3</v>
      </c>
    </row>
    <row r="228" spans="1:5" x14ac:dyDescent="0.25">
      <c r="A228">
        <v>227</v>
      </c>
      <c r="C228" s="2">
        <v>2</v>
      </c>
      <c r="D228" s="5">
        <v>3</v>
      </c>
      <c r="E228" s="4">
        <v>4</v>
      </c>
    </row>
    <row r="229" spans="1:5" x14ac:dyDescent="0.25">
      <c r="A229">
        <v>228</v>
      </c>
      <c r="D229" s="5">
        <v>3</v>
      </c>
      <c r="E229" s="4">
        <v>4</v>
      </c>
    </row>
    <row r="230" spans="1:5" x14ac:dyDescent="0.25">
      <c r="A230">
        <v>229</v>
      </c>
      <c r="D230" s="5">
        <v>3</v>
      </c>
      <c r="E230" s="4">
        <v>4</v>
      </c>
    </row>
    <row r="231" spans="1:5" x14ac:dyDescent="0.25">
      <c r="A231">
        <v>230</v>
      </c>
      <c r="D231" s="5">
        <v>3</v>
      </c>
      <c r="E231" s="4">
        <v>4</v>
      </c>
    </row>
    <row r="232" spans="1:5" x14ac:dyDescent="0.25">
      <c r="A232">
        <v>231</v>
      </c>
      <c r="D232" s="5">
        <v>3</v>
      </c>
      <c r="E232" s="4">
        <v>4</v>
      </c>
    </row>
    <row r="233" spans="1:5" x14ac:dyDescent="0.25">
      <c r="A233">
        <v>232</v>
      </c>
      <c r="E233" s="4">
        <v>4</v>
      </c>
    </row>
    <row r="234" spans="1:5" x14ac:dyDescent="0.25">
      <c r="A234">
        <v>233</v>
      </c>
      <c r="E234" s="4">
        <v>4</v>
      </c>
    </row>
    <row r="235" spans="1:5" x14ac:dyDescent="0.25">
      <c r="A235">
        <v>234</v>
      </c>
      <c r="B235" s="3">
        <v>1</v>
      </c>
      <c r="E235" s="4">
        <v>4</v>
      </c>
    </row>
    <row r="236" spans="1:5" x14ac:dyDescent="0.25">
      <c r="A236">
        <v>235</v>
      </c>
      <c r="B236" s="3">
        <v>1</v>
      </c>
    </row>
    <row r="237" spans="1:5" x14ac:dyDescent="0.25">
      <c r="A237">
        <v>236</v>
      </c>
      <c r="B237" s="3">
        <v>1</v>
      </c>
    </row>
    <row r="238" spans="1:5" x14ac:dyDescent="0.25">
      <c r="A238">
        <v>237</v>
      </c>
      <c r="B238" s="3">
        <v>1</v>
      </c>
    </row>
    <row r="239" spans="1:5" x14ac:dyDescent="0.25">
      <c r="A239">
        <v>238</v>
      </c>
      <c r="B239" s="3">
        <v>1</v>
      </c>
    </row>
    <row r="240" spans="1:5" x14ac:dyDescent="0.25">
      <c r="A240">
        <v>239</v>
      </c>
      <c r="B240" s="3">
        <v>1</v>
      </c>
    </row>
    <row r="241" spans="1:5" x14ac:dyDescent="0.25">
      <c r="A241">
        <v>240</v>
      </c>
      <c r="B241" s="3">
        <v>1</v>
      </c>
    </row>
    <row r="242" spans="1:5" x14ac:dyDescent="0.25">
      <c r="A242">
        <v>241</v>
      </c>
      <c r="B242" s="3">
        <v>1</v>
      </c>
    </row>
    <row r="243" spans="1:5" x14ac:dyDescent="0.25">
      <c r="A243">
        <v>242</v>
      </c>
      <c r="C243" s="2">
        <v>2</v>
      </c>
    </row>
    <row r="244" spans="1:5" x14ac:dyDescent="0.25">
      <c r="A244">
        <v>243</v>
      </c>
      <c r="C244" s="2">
        <v>2</v>
      </c>
    </row>
    <row r="245" spans="1:5" x14ac:dyDescent="0.25">
      <c r="A245">
        <v>244</v>
      </c>
      <c r="C245" s="2">
        <v>2</v>
      </c>
    </row>
    <row r="246" spans="1:5" x14ac:dyDescent="0.25">
      <c r="A246">
        <v>245</v>
      </c>
      <c r="C246" s="2">
        <v>2</v>
      </c>
    </row>
    <row r="247" spans="1:5" x14ac:dyDescent="0.25">
      <c r="A247">
        <v>246</v>
      </c>
      <c r="C247" s="2">
        <v>2</v>
      </c>
      <c r="D247" s="5">
        <v>3</v>
      </c>
    </row>
    <row r="248" spans="1:5" x14ac:dyDescent="0.25">
      <c r="A248">
        <v>247</v>
      </c>
      <c r="C248" s="2">
        <v>2</v>
      </c>
      <c r="D248" s="5">
        <v>3</v>
      </c>
    </row>
    <row r="249" spans="1:5" x14ac:dyDescent="0.25">
      <c r="A249">
        <v>248</v>
      </c>
      <c r="C249" s="2">
        <v>2</v>
      </c>
      <c r="D249" s="5">
        <v>3</v>
      </c>
      <c r="E249" s="4">
        <v>4</v>
      </c>
    </row>
    <row r="250" spans="1:5" x14ac:dyDescent="0.25">
      <c r="A250">
        <v>249</v>
      </c>
      <c r="D250" s="5">
        <v>3</v>
      </c>
      <c r="E250" s="4">
        <v>4</v>
      </c>
    </row>
    <row r="251" spans="1:5" x14ac:dyDescent="0.25">
      <c r="A251">
        <v>250</v>
      </c>
      <c r="D251" s="5">
        <v>3</v>
      </c>
      <c r="E251" s="4">
        <v>4</v>
      </c>
    </row>
    <row r="252" spans="1:5" x14ac:dyDescent="0.25">
      <c r="A252">
        <v>251</v>
      </c>
      <c r="D252" s="5">
        <v>3</v>
      </c>
      <c r="E252" s="4">
        <v>4</v>
      </c>
    </row>
    <row r="253" spans="1:5" x14ac:dyDescent="0.25">
      <c r="A253">
        <v>252</v>
      </c>
      <c r="D253" s="5">
        <v>3</v>
      </c>
      <c r="E253" s="4">
        <v>4</v>
      </c>
    </row>
    <row r="254" spans="1:5" x14ac:dyDescent="0.25">
      <c r="A254">
        <v>253</v>
      </c>
      <c r="E254" s="4">
        <v>4</v>
      </c>
    </row>
    <row r="255" spans="1:5" x14ac:dyDescent="0.25">
      <c r="A255">
        <v>254</v>
      </c>
      <c r="E255" s="4">
        <v>4</v>
      </c>
    </row>
    <row r="256" spans="1:5" x14ac:dyDescent="0.25">
      <c r="A256">
        <v>255</v>
      </c>
    </row>
    <row r="257" spans="1:5" x14ac:dyDescent="0.25">
      <c r="A257">
        <v>256</v>
      </c>
    </row>
    <row r="258" spans="1:5" x14ac:dyDescent="0.25">
      <c r="A258">
        <v>257</v>
      </c>
    </row>
    <row r="259" spans="1:5" x14ac:dyDescent="0.25">
      <c r="A259">
        <v>258</v>
      </c>
    </row>
    <row r="260" spans="1:5" x14ac:dyDescent="0.25">
      <c r="A260">
        <v>259</v>
      </c>
    </row>
    <row r="261" spans="1:5" x14ac:dyDescent="0.25">
      <c r="A261">
        <v>260</v>
      </c>
      <c r="B261" s="3">
        <v>1</v>
      </c>
    </row>
    <row r="262" spans="1:5" x14ac:dyDescent="0.25">
      <c r="A262">
        <v>261</v>
      </c>
      <c r="B262" s="3">
        <v>1</v>
      </c>
    </row>
    <row r="263" spans="1:5" x14ac:dyDescent="0.25">
      <c r="A263">
        <v>262</v>
      </c>
      <c r="B263" s="3">
        <v>1</v>
      </c>
    </row>
    <row r="264" spans="1:5" x14ac:dyDescent="0.25">
      <c r="A264">
        <v>263</v>
      </c>
      <c r="B264" s="3">
        <v>1</v>
      </c>
      <c r="C264" s="2">
        <v>2</v>
      </c>
    </row>
    <row r="265" spans="1:5" x14ac:dyDescent="0.25">
      <c r="A265">
        <v>264</v>
      </c>
      <c r="B265" s="3">
        <v>1</v>
      </c>
      <c r="C265" s="2">
        <v>2</v>
      </c>
    </row>
    <row r="266" spans="1:5" x14ac:dyDescent="0.25">
      <c r="A266">
        <v>265</v>
      </c>
      <c r="B266" s="3">
        <v>1</v>
      </c>
      <c r="C266" s="2">
        <v>2</v>
      </c>
    </row>
    <row r="267" spans="1:5" x14ac:dyDescent="0.25">
      <c r="A267">
        <v>266</v>
      </c>
      <c r="B267" s="3">
        <v>1</v>
      </c>
      <c r="C267" s="2">
        <v>2</v>
      </c>
    </row>
    <row r="268" spans="1:5" x14ac:dyDescent="0.25">
      <c r="A268">
        <v>267</v>
      </c>
      <c r="B268" s="3">
        <v>1</v>
      </c>
      <c r="C268" s="2">
        <v>2</v>
      </c>
    </row>
    <row r="269" spans="1:5" x14ac:dyDescent="0.25">
      <c r="A269">
        <v>268</v>
      </c>
      <c r="C269" s="2">
        <v>2</v>
      </c>
    </row>
    <row r="270" spans="1:5" x14ac:dyDescent="0.25">
      <c r="A270">
        <v>269</v>
      </c>
      <c r="C270" s="2">
        <v>2</v>
      </c>
    </row>
    <row r="271" spans="1:5" x14ac:dyDescent="0.25">
      <c r="A271">
        <v>270</v>
      </c>
      <c r="D271" s="5">
        <v>3</v>
      </c>
      <c r="E271" s="4">
        <v>4</v>
      </c>
    </row>
    <row r="272" spans="1:5" x14ac:dyDescent="0.25">
      <c r="A272">
        <v>271</v>
      </c>
      <c r="D272" s="5">
        <v>3</v>
      </c>
      <c r="E272" s="4">
        <v>4</v>
      </c>
    </row>
    <row r="273" spans="1:5" x14ac:dyDescent="0.25">
      <c r="A273">
        <v>272</v>
      </c>
      <c r="D273" s="5">
        <v>3</v>
      </c>
      <c r="E273" s="4">
        <v>4</v>
      </c>
    </row>
    <row r="274" spans="1:5" x14ac:dyDescent="0.25">
      <c r="A274">
        <v>273</v>
      </c>
      <c r="D274" s="5">
        <v>3</v>
      </c>
      <c r="E274" s="4">
        <v>4</v>
      </c>
    </row>
    <row r="275" spans="1:5" x14ac:dyDescent="0.25">
      <c r="A275">
        <v>274</v>
      </c>
      <c r="D275" s="5">
        <v>3</v>
      </c>
      <c r="E275" s="4">
        <v>4</v>
      </c>
    </row>
    <row r="276" spans="1:5" x14ac:dyDescent="0.25">
      <c r="A276">
        <v>275</v>
      </c>
      <c r="D276" s="5">
        <v>3</v>
      </c>
      <c r="E276" s="4">
        <v>4</v>
      </c>
    </row>
    <row r="277" spans="1:5" x14ac:dyDescent="0.25">
      <c r="A277">
        <v>276</v>
      </c>
      <c r="D277" s="5">
        <v>3</v>
      </c>
      <c r="E277" s="4">
        <v>4</v>
      </c>
    </row>
    <row r="278" spans="1:5" x14ac:dyDescent="0.25">
      <c r="A278">
        <v>277</v>
      </c>
    </row>
    <row r="279" spans="1:5" x14ac:dyDescent="0.25">
      <c r="A279">
        <v>278</v>
      </c>
    </row>
    <row r="280" spans="1:5" x14ac:dyDescent="0.25">
      <c r="A280">
        <v>279</v>
      </c>
    </row>
    <row r="281" spans="1:5" x14ac:dyDescent="0.25">
      <c r="A281">
        <v>280</v>
      </c>
    </row>
    <row r="282" spans="1:5" x14ac:dyDescent="0.25">
      <c r="A282">
        <v>281</v>
      </c>
    </row>
    <row r="283" spans="1:5" x14ac:dyDescent="0.25">
      <c r="A283">
        <v>282</v>
      </c>
      <c r="B283" s="3">
        <v>1</v>
      </c>
    </row>
    <row r="284" spans="1:5" x14ac:dyDescent="0.25">
      <c r="A284">
        <v>283</v>
      </c>
      <c r="B284" s="3">
        <v>1</v>
      </c>
    </row>
    <row r="285" spans="1:5" x14ac:dyDescent="0.25">
      <c r="A285">
        <v>284</v>
      </c>
      <c r="B285" s="3">
        <v>1</v>
      </c>
    </row>
    <row r="286" spans="1:5" x14ac:dyDescent="0.25">
      <c r="A286">
        <v>285</v>
      </c>
      <c r="B286" s="3">
        <v>1</v>
      </c>
      <c r="C286" s="2">
        <v>2</v>
      </c>
    </row>
    <row r="287" spans="1:5" x14ac:dyDescent="0.25">
      <c r="A287">
        <v>286</v>
      </c>
      <c r="B287" s="3">
        <v>1</v>
      </c>
      <c r="C287" s="2">
        <v>2</v>
      </c>
    </row>
    <row r="288" spans="1:5" x14ac:dyDescent="0.25">
      <c r="A288">
        <v>287</v>
      </c>
      <c r="B288" s="3">
        <v>1</v>
      </c>
      <c r="C288" s="2">
        <v>2</v>
      </c>
    </row>
    <row r="289" spans="1:5" x14ac:dyDescent="0.25">
      <c r="A289">
        <v>288</v>
      </c>
      <c r="B289" s="3">
        <v>1</v>
      </c>
      <c r="C289" s="2">
        <v>2</v>
      </c>
    </row>
    <row r="290" spans="1:5" x14ac:dyDescent="0.25">
      <c r="A290">
        <v>289</v>
      </c>
      <c r="B290" s="3">
        <v>1</v>
      </c>
      <c r="C290" s="2">
        <v>2</v>
      </c>
    </row>
    <row r="291" spans="1:5" x14ac:dyDescent="0.25">
      <c r="A291">
        <v>290</v>
      </c>
      <c r="C291" s="2">
        <v>2</v>
      </c>
    </row>
    <row r="292" spans="1:5" x14ac:dyDescent="0.25">
      <c r="A292">
        <v>291</v>
      </c>
      <c r="C292" s="2">
        <v>2</v>
      </c>
    </row>
    <row r="293" spans="1:5" x14ac:dyDescent="0.25">
      <c r="A293">
        <v>292</v>
      </c>
      <c r="D293" s="5">
        <v>3</v>
      </c>
    </row>
    <row r="294" spans="1:5" x14ac:dyDescent="0.25">
      <c r="A294">
        <v>293</v>
      </c>
      <c r="D294" s="5">
        <v>3</v>
      </c>
      <c r="E294" s="4">
        <v>4</v>
      </c>
    </row>
    <row r="295" spans="1:5" x14ac:dyDescent="0.25">
      <c r="A295">
        <v>294</v>
      </c>
      <c r="D295" s="5">
        <v>3</v>
      </c>
      <c r="E295" s="4">
        <v>4</v>
      </c>
    </row>
    <row r="296" spans="1:5" x14ac:dyDescent="0.25">
      <c r="A296">
        <v>295</v>
      </c>
      <c r="D296" s="5">
        <v>3</v>
      </c>
      <c r="E296" s="4">
        <v>4</v>
      </c>
    </row>
    <row r="297" spans="1:5" x14ac:dyDescent="0.25">
      <c r="A297">
        <v>296</v>
      </c>
      <c r="D297" s="5">
        <v>3</v>
      </c>
      <c r="E297" s="4">
        <v>4</v>
      </c>
    </row>
    <row r="298" spans="1:5" x14ac:dyDescent="0.25">
      <c r="A298">
        <v>297</v>
      </c>
      <c r="D298" s="5">
        <v>3</v>
      </c>
      <c r="E298" s="4">
        <v>4</v>
      </c>
    </row>
    <row r="299" spans="1:5" x14ac:dyDescent="0.25">
      <c r="A299">
        <v>298</v>
      </c>
      <c r="D299" s="5">
        <v>3</v>
      </c>
      <c r="E299" s="4">
        <v>4</v>
      </c>
    </row>
    <row r="300" spans="1:5" x14ac:dyDescent="0.25">
      <c r="A300">
        <v>299</v>
      </c>
    </row>
    <row r="301" spans="1:5" x14ac:dyDescent="0.25">
      <c r="A301">
        <v>300</v>
      </c>
    </row>
    <row r="302" spans="1:5" x14ac:dyDescent="0.25">
      <c r="A302">
        <v>301</v>
      </c>
    </row>
    <row r="303" spans="1:5" x14ac:dyDescent="0.25">
      <c r="A303">
        <v>302</v>
      </c>
    </row>
    <row r="304" spans="1:5" x14ac:dyDescent="0.25">
      <c r="A304">
        <v>303</v>
      </c>
      <c r="B304" s="3">
        <v>1</v>
      </c>
    </row>
    <row r="305" spans="1:5" x14ac:dyDescent="0.25">
      <c r="A305">
        <v>304</v>
      </c>
      <c r="B305" s="3">
        <v>1</v>
      </c>
    </row>
    <row r="306" spans="1:5" x14ac:dyDescent="0.25">
      <c r="A306">
        <v>305</v>
      </c>
      <c r="B306" s="3">
        <v>1</v>
      </c>
    </row>
    <row r="307" spans="1:5" x14ac:dyDescent="0.25">
      <c r="A307">
        <v>306</v>
      </c>
      <c r="B307" s="3">
        <v>1</v>
      </c>
    </row>
    <row r="308" spans="1:5" x14ac:dyDescent="0.25">
      <c r="A308">
        <v>307</v>
      </c>
      <c r="B308" s="3">
        <v>1</v>
      </c>
      <c r="C308" s="2">
        <v>2</v>
      </c>
    </row>
    <row r="309" spans="1:5" x14ac:dyDescent="0.25">
      <c r="A309">
        <v>308</v>
      </c>
      <c r="B309" s="3">
        <v>1</v>
      </c>
      <c r="C309" s="2">
        <v>2</v>
      </c>
    </row>
    <row r="310" spans="1:5" x14ac:dyDescent="0.25">
      <c r="A310">
        <v>309</v>
      </c>
      <c r="B310" s="3">
        <v>1</v>
      </c>
      <c r="C310" s="2">
        <v>2</v>
      </c>
    </row>
    <row r="311" spans="1:5" x14ac:dyDescent="0.25">
      <c r="A311">
        <v>310</v>
      </c>
      <c r="B311" s="3">
        <v>1</v>
      </c>
      <c r="C311" s="2">
        <v>2</v>
      </c>
    </row>
    <row r="312" spans="1:5" x14ac:dyDescent="0.25">
      <c r="A312">
        <v>311</v>
      </c>
      <c r="C312" s="2">
        <v>2</v>
      </c>
    </row>
    <row r="313" spans="1:5" x14ac:dyDescent="0.25">
      <c r="A313">
        <v>312</v>
      </c>
      <c r="C313" s="2">
        <v>2</v>
      </c>
    </row>
    <row r="314" spans="1:5" x14ac:dyDescent="0.25">
      <c r="A314">
        <v>313</v>
      </c>
    </row>
    <row r="315" spans="1:5" x14ac:dyDescent="0.25">
      <c r="A315">
        <v>314</v>
      </c>
    </row>
    <row r="316" spans="1:5" x14ac:dyDescent="0.25">
      <c r="A316">
        <v>315</v>
      </c>
      <c r="D316" s="5">
        <v>3</v>
      </c>
      <c r="E316" s="4">
        <v>4</v>
      </c>
    </row>
    <row r="317" spans="1:5" x14ac:dyDescent="0.25">
      <c r="A317">
        <v>316</v>
      </c>
      <c r="D317" s="5">
        <v>3</v>
      </c>
      <c r="E317" s="4">
        <v>4</v>
      </c>
    </row>
    <row r="318" spans="1:5" x14ac:dyDescent="0.25">
      <c r="A318">
        <v>317</v>
      </c>
      <c r="D318" s="5">
        <v>3</v>
      </c>
      <c r="E318" s="4">
        <v>4</v>
      </c>
    </row>
    <row r="319" spans="1:5" x14ac:dyDescent="0.25">
      <c r="A319">
        <v>318</v>
      </c>
      <c r="D319" s="5">
        <v>3</v>
      </c>
      <c r="E319" s="4">
        <v>4</v>
      </c>
    </row>
    <row r="320" spans="1:5" x14ac:dyDescent="0.25">
      <c r="A320">
        <v>319</v>
      </c>
      <c r="D320" s="5">
        <v>3</v>
      </c>
      <c r="E320" s="4">
        <v>4</v>
      </c>
    </row>
    <row r="321" spans="1:5" x14ac:dyDescent="0.25">
      <c r="A321">
        <v>320</v>
      </c>
      <c r="D321" s="5">
        <v>3</v>
      </c>
      <c r="E321" s="4">
        <v>4</v>
      </c>
    </row>
    <row r="322" spans="1:5" x14ac:dyDescent="0.25">
      <c r="A322">
        <v>321</v>
      </c>
    </row>
    <row r="323" spans="1:5" x14ac:dyDescent="0.25">
      <c r="A323">
        <v>322</v>
      </c>
    </row>
    <row r="324" spans="1:5" x14ac:dyDescent="0.25">
      <c r="A324">
        <v>323</v>
      </c>
      <c r="B324" s="3">
        <v>1</v>
      </c>
    </row>
    <row r="325" spans="1:5" x14ac:dyDescent="0.25">
      <c r="A325">
        <v>324</v>
      </c>
      <c r="B325" s="3">
        <v>1</v>
      </c>
    </row>
    <row r="326" spans="1:5" x14ac:dyDescent="0.25">
      <c r="A326">
        <v>325</v>
      </c>
      <c r="B326" s="3">
        <v>1</v>
      </c>
    </row>
    <row r="327" spans="1:5" x14ac:dyDescent="0.25">
      <c r="A327">
        <v>326</v>
      </c>
      <c r="B327" s="3">
        <v>1</v>
      </c>
    </row>
    <row r="328" spans="1:5" x14ac:dyDescent="0.25">
      <c r="A328">
        <v>327</v>
      </c>
      <c r="B328" s="3">
        <v>1</v>
      </c>
    </row>
    <row r="329" spans="1:5" x14ac:dyDescent="0.25">
      <c r="A329">
        <v>328</v>
      </c>
      <c r="B329" s="3">
        <v>1</v>
      </c>
      <c r="C329" s="2">
        <v>2</v>
      </c>
    </row>
    <row r="330" spans="1:5" x14ac:dyDescent="0.25">
      <c r="A330">
        <v>329</v>
      </c>
      <c r="B330" s="3">
        <v>1</v>
      </c>
      <c r="C330" s="2">
        <v>2</v>
      </c>
    </row>
    <row r="331" spans="1:5" x14ac:dyDescent="0.25">
      <c r="A331">
        <v>330</v>
      </c>
      <c r="B331" s="3">
        <v>1</v>
      </c>
      <c r="C331" s="2">
        <v>2</v>
      </c>
    </row>
    <row r="332" spans="1:5" x14ac:dyDescent="0.25">
      <c r="A332">
        <v>331</v>
      </c>
      <c r="B332" s="3">
        <v>1</v>
      </c>
      <c r="C332" s="2">
        <v>2</v>
      </c>
    </row>
    <row r="333" spans="1:5" x14ac:dyDescent="0.25">
      <c r="A333">
        <v>332</v>
      </c>
      <c r="C333" s="2">
        <v>2</v>
      </c>
    </row>
    <row r="334" spans="1:5" x14ac:dyDescent="0.25">
      <c r="A334">
        <v>333</v>
      </c>
      <c r="C334" s="2">
        <v>2</v>
      </c>
    </row>
    <row r="335" spans="1:5" x14ac:dyDescent="0.25">
      <c r="A335">
        <v>334</v>
      </c>
      <c r="D335" s="5">
        <v>3</v>
      </c>
    </row>
    <row r="336" spans="1:5" x14ac:dyDescent="0.25">
      <c r="A336">
        <v>335</v>
      </c>
      <c r="D336" s="5">
        <v>3</v>
      </c>
      <c r="E336" s="4">
        <v>4</v>
      </c>
    </row>
    <row r="337" spans="1:5" x14ac:dyDescent="0.25">
      <c r="A337">
        <v>336</v>
      </c>
      <c r="D337" s="5">
        <v>3</v>
      </c>
      <c r="E337" s="4">
        <v>4</v>
      </c>
    </row>
    <row r="338" spans="1:5" x14ac:dyDescent="0.25">
      <c r="A338">
        <v>337</v>
      </c>
      <c r="D338" s="5">
        <v>3</v>
      </c>
      <c r="E338" s="4">
        <v>4</v>
      </c>
    </row>
    <row r="339" spans="1:5" x14ac:dyDescent="0.25">
      <c r="A339">
        <v>338</v>
      </c>
      <c r="D339" s="5">
        <v>3</v>
      </c>
      <c r="E339" s="4">
        <v>4</v>
      </c>
    </row>
    <row r="340" spans="1:5" x14ac:dyDescent="0.25">
      <c r="A340">
        <v>339</v>
      </c>
      <c r="D340" s="5">
        <v>3</v>
      </c>
      <c r="E340" s="4">
        <v>4</v>
      </c>
    </row>
    <row r="341" spans="1:5" x14ac:dyDescent="0.25">
      <c r="A341">
        <v>340</v>
      </c>
      <c r="D341" s="5">
        <v>3</v>
      </c>
      <c r="E341" s="4">
        <v>4</v>
      </c>
    </row>
    <row r="342" spans="1:5" x14ac:dyDescent="0.25">
      <c r="A342">
        <v>341</v>
      </c>
      <c r="D342" s="5">
        <v>3</v>
      </c>
      <c r="E342" s="4">
        <v>4</v>
      </c>
    </row>
    <row r="343" spans="1:5" x14ac:dyDescent="0.25">
      <c r="A343">
        <v>342</v>
      </c>
    </row>
    <row r="344" spans="1:5" x14ac:dyDescent="0.25">
      <c r="A344">
        <v>343</v>
      </c>
    </row>
    <row r="345" spans="1:5" x14ac:dyDescent="0.25">
      <c r="A345">
        <v>344</v>
      </c>
    </row>
    <row r="346" spans="1:5" x14ac:dyDescent="0.25">
      <c r="A346">
        <v>345</v>
      </c>
    </row>
    <row r="347" spans="1:5" x14ac:dyDescent="0.25">
      <c r="A347">
        <v>346</v>
      </c>
    </row>
    <row r="348" spans="1:5" x14ac:dyDescent="0.25">
      <c r="A348">
        <v>347</v>
      </c>
    </row>
    <row r="349" spans="1:5" x14ac:dyDescent="0.25">
      <c r="A349">
        <v>348</v>
      </c>
    </row>
    <row r="350" spans="1:5" x14ac:dyDescent="0.25">
      <c r="A350">
        <v>349</v>
      </c>
      <c r="B350" s="3">
        <v>1</v>
      </c>
    </row>
    <row r="351" spans="1:5" x14ac:dyDescent="0.25">
      <c r="A351">
        <v>350</v>
      </c>
      <c r="B351" s="3">
        <v>1</v>
      </c>
    </row>
    <row r="352" spans="1:5" x14ac:dyDescent="0.25">
      <c r="A352">
        <v>351</v>
      </c>
      <c r="B352" s="3">
        <v>1</v>
      </c>
    </row>
    <row r="353" spans="1:5" x14ac:dyDescent="0.25">
      <c r="A353">
        <v>352</v>
      </c>
      <c r="B353" s="3">
        <v>1</v>
      </c>
      <c r="C353" s="2">
        <v>2</v>
      </c>
    </row>
    <row r="354" spans="1:5" x14ac:dyDescent="0.25">
      <c r="A354">
        <v>353</v>
      </c>
      <c r="B354" s="3">
        <v>1</v>
      </c>
      <c r="C354" s="2">
        <v>2</v>
      </c>
    </row>
    <row r="355" spans="1:5" x14ac:dyDescent="0.25">
      <c r="A355">
        <v>354</v>
      </c>
      <c r="B355" s="3">
        <v>1</v>
      </c>
      <c r="C355" s="2">
        <v>2</v>
      </c>
    </row>
    <row r="356" spans="1:5" x14ac:dyDescent="0.25">
      <c r="A356">
        <v>355</v>
      </c>
      <c r="B356" s="3">
        <v>1</v>
      </c>
      <c r="C356" s="2">
        <v>2</v>
      </c>
    </row>
    <row r="357" spans="1:5" x14ac:dyDescent="0.25">
      <c r="A357">
        <v>356</v>
      </c>
      <c r="C357" s="2">
        <v>2</v>
      </c>
    </row>
    <row r="358" spans="1:5" x14ac:dyDescent="0.25">
      <c r="A358">
        <v>357</v>
      </c>
      <c r="C358" s="2">
        <v>2</v>
      </c>
    </row>
    <row r="359" spans="1:5" x14ac:dyDescent="0.25">
      <c r="A359">
        <v>358</v>
      </c>
    </row>
    <row r="360" spans="1:5" x14ac:dyDescent="0.25">
      <c r="A360">
        <v>359</v>
      </c>
      <c r="D360" s="5">
        <v>3</v>
      </c>
      <c r="E360" s="4">
        <v>4</v>
      </c>
    </row>
    <row r="361" spans="1:5" x14ac:dyDescent="0.25">
      <c r="A361">
        <v>360</v>
      </c>
      <c r="D361" s="5">
        <v>3</v>
      </c>
      <c r="E361" s="4">
        <v>4</v>
      </c>
    </row>
    <row r="362" spans="1:5" x14ac:dyDescent="0.25">
      <c r="A362">
        <v>361</v>
      </c>
      <c r="D362" s="5">
        <v>3</v>
      </c>
      <c r="E362" s="4">
        <v>4</v>
      </c>
    </row>
    <row r="363" spans="1:5" x14ac:dyDescent="0.25">
      <c r="A363">
        <v>362</v>
      </c>
      <c r="D363" s="5">
        <v>3</v>
      </c>
      <c r="E363" s="4">
        <v>4</v>
      </c>
    </row>
    <row r="364" spans="1:5" x14ac:dyDescent="0.25">
      <c r="A364">
        <v>363</v>
      </c>
      <c r="D364" s="5">
        <v>3</v>
      </c>
      <c r="E364" s="4">
        <v>4</v>
      </c>
    </row>
    <row r="365" spans="1:5" x14ac:dyDescent="0.25">
      <c r="A365">
        <v>364</v>
      </c>
      <c r="D365" s="5">
        <v>3</v>
      </c>
      <c r="E365" s="4">
        <v>4</v>
      </c>
    </row>
    <row r="366" spans="1:5" x14ac:dyDescent="0.25">
      <c r="A366">
        <v>365</v>
      </c>
      <c r="D366" s="5">
        <v>3</v>
      </c>
      <c r="E366" s="4">
        <v>4</v>
      </c>
    </row>
    <row r="367" spans="1:5" x14ac:dyDescent="0.25">
      <c r="A367">
        <v>366</v>
      </c>
    </row>
    <row r="368" spans="1:5" x14ac:dyDescent="0.25">
      <c r="A368">
        <v>367</v>
      </c>
    </row>
    <row r="369" spans="1:6" x14ac:dyDescent="0.25">
      <c r="A369">
        <v>368</v>
      </c>
      <c r="B369" s="3">
        <v>1</v>
      </c>
    </row>
    <row r="370" spans="1:6" x14ac:dyDescent="0.25">
      <c r="A370">
        <v>369</v>
      </c>
      <c r="B370" s="3">
        <v>1</v>
      </c>
    </row>
    <row r="371" spans="1:6" x14ac:dyDescent="0.25">
      <c r="A371">
        <v>370</v>
      </c>
      <c r="B371" s="3">
        <v>1</v>
      </c>
    </row>
    <row r="372" spans="1:6" x14ac:dyDescent="0.25">
      <c r="A372">
        <v>371</v>
      </c>
      <c r="B372" s="3">
        <v>1</v>
      </c>
    </row>
    <row r="373" spans="1:6" x14ac:dyDescent="0.25">
      <c r="A373">
        <v>372</v>
      </c>
      <c r="B373" s="3">
        <v>1</v>
      </c>
      <c r="C373" s="2">
        <v>2</v>
      </c>
    </row>
    <row r="374" spans="1:6" x14ac:dyDescent="0.25">
      <c r="A374">
        <v>373</v>
      </c>
      <c r="B374" s="3">
        <v>1</v>
      </c>
      <c r="C374" s="2">
        <v>2</v>
      </c>
    </row>
    <row r="375" spans="1:6" x14ac:dyDescent="0.25">
      <c r="A375">
        <v>374</v>
      </c>
      <c r="B375" s="3">
        <v>1</v>
      </c>
      <c r="C375" s="2">
        <v>2</v>
      </c>
    </row>
    <row r="376" spans="1:6" x14ac:dyDescent="0.25">
      <c r="A376">
        <v>375</v>
      </c>
      <c r="B376" s="3">
        <v>1</v>
      </c>
      <c r="C376" s="2">
        <v>2</v>
      </c>
    </row>
    <row r="377" spans="1:6" x14ac:dyDescent="0.25">
      <c r="A377">
        <v>376</v>
      </c>
      <c r="C377" s="2">
        <v>2</v>
      </c>
    </row>
    <row r="378" spans="1:6" x14ac:dyDescent="0.25">
      <c r="A378">
        <v>377</v>
      </c>
      <c r="C378" s="2">
        <v>2</v>
      </c>
    </row>
    <row r="379" spans="1:6" x14ac:dyDescent="0.25">
      <c r="A379">
        <v>378</v>
      </c>
      <c r="C379" s="2">
        <v>2</v>
      </c>
    </row>
    <row r="380" spans="1:6" x14ac:dyDescent="0.25">
      <c r="A380">
        <v>379</v>
      </c>
      <c r="C380" s="2">
        <v>2</v>
      </c>
    </row>
    <row r="381" spans="1:6" x14ac:dyDescent="0.25">
      <c r="A381">
        <v>380</v>
      </c>
      <c r="D381" s="5">
        <v>3</v>
      </c>
    </row>
    <row r="382" spans="1:6" x14ac:dyDescent="0.25">
      <c r="A382">
        <v>381</v>
      </c>
      <c r="D382" s="5">
        <v>3</v>
      </c>
      <c r="F382" t="s">
        <v>22</v>
      </c>
    </row>
    <row r="383" spans="1:6" x14ac:dyDescent="0.25">
      <c r="A383">
        <v>382</v>
      </c>
    </row>
    <row r="384" spans="1:6" x14ac:dyDescent="0.25">
      <c r="A384">
        <v>383</v>
      </c>
      <c r="F384" t="s">
        <v>22</v>
      </c>
    </row>
    <row r="385" spans="1:5" x14ac:dyDescent="0.25">
      <c r="A385">
        <v>384</v>
      </c>
      <c r="B385" s="3">
        <v>1</v>
      </c>
    </row>
    <row r="386" spans="1:5" x14ac:dyDescent="0.25">
      <c r="A386">
        <v>385</v>
      </c>
      <c r="B386" s="3">
        <v>1</v>
      </c>
    </row>
    <row r="387" spans="1:5" x14ac:dyDescent="0.25">
      <c r="A387">
        <v>386</v>
      </c>
      <c r="B387" s="3">
        <v>1</v>
      </c>
      <c r="E387" s="4">
        <v>4</v>
      </c>
    </row>
    <row r="388" spans="1:5" x14ac:dyDescent="0.25">
      <c r="A388">
        <v>387</v>
      </c>
      <c r="B388" s="3">
        <v>1</v>
      </c>
      <c r="E388" s="4">
        <v>4</v>
      </c>
    </row>
    <row r="389" spans="1:5" x14ac:dyDescent="0.25">
      <c r="A389">
        <v>388</v>
      </c>
      <c r="B389" s="3">
        <v>1</v>
      </c>
      <c r="E389" s="4">
        <v>4</v>
      </c>
    </row>
    <row r="390" spans="1:5" x14ac:dyDescent="0.25">
      <c r="A390">
        <v>389</v>
      </c>
      <c r="B390" s="3">
        <v>1</v>
      </c>
      <c r="E390" s="4">
        <v>4</v>
      </c>
    </row>
    <row r="391" spans="1:5" x14ac:dyDescent="0.25">
      <c r="A391">
        <v>390</v>
      </c>
      <c r="B391" s="3">
        <v>1</v>
      </c>
      <c r="E391" s="4">
        <v>4</v>
      </c>
    </row>
    <row r="392" spans="1:5" x14ac:dyDescent="0.25">
      <c r="A392">
        <v>391</v>
      </c>
      <c r="B392" s="3">
        <v>1</v>
      </c>
      <c r="E392" s="4">
        <v>4</v>
      </c>
    </row>
    <row r="393" spans="1:5" x14ac:dyDescent="0.25">
      <c r="A393">
        <v>392</v>
      </c>
      <c r="B393" s="3">
        <v>1</v>
      </c>
      <c r="E393" s="4">
        <v>4</v>
      </c>
    </row>
    <row r="394" spans="1:5" x14ac:dyDescent="0.25">
      <c r="A394">
        <v>393</v>
      </c>
      <c r="B394" s="3">
        <v>1</v>
      </c>
      <c r="E394" s="4">
        <v>4</v>
      </c>
    </row>
    <row r="395" spans="1:5" x14ac:dyDescent="0.25">
      <c r="A395">
        <v>394</v>
      </c>
      <c r="B395" s="3">
        <v>1</v>
      </c>
      <c r="E395" s="4">
        <v>4</v>
      </c>
    </row>
    <row r="396" spans="1:5" x14ac:dyDescent="0.25">
      <c r="A396">
        <v>395</v>
      </c>
      <c r="E396" s="4">
        <v>4</v>
      </c>
    </row>
    <row r="397" spans="1:5" x14ac:dyDescent="0.25">
      <c r="A397">
        <v>396</v>
      </c>
      <c r="D397" s="5">
        <v>3</v>
      </c>
      <c r="E397" s="4">
        <v>4</v>
      </c>
    </row>
    <row r="398" spans="1:5" x14ac:dyDescent="0.25">
      <c r="A398">
        <v>397</v>
      </c>
      <c r="D398" s="5">
        <v>3</v>
      </c>
    </row>
    <row r="399" spans="1:5" x14ac:dyDescent="0.25">
      <c r="A399">
        <v>398</v>
      </c>
      <c r="D399" s="5">
        <v>3</v>
      </c>
    </row>
    <row r="400" spans="1:5" x14ac:dyDescent="0.25">
      <c r="A400">
        <v>399</v>
      </c>
      <c r="C400" s="2">
        <v>2</v>
      </c>
      <c r="D400" s="5">
        <v>3</v>
      </c>
    </row>
    <row r="401" spans="1:5" x14ac:dyDescent="0.25">
      <c r="A401">
        <v>400</v>
      </c>
      <c r="C401" s="2">
        <v>2</v>
      </c>
      <c r="D401" s="5">
        <v>3</v>
      </c>
    </row>
    <row r="402" spans="1:5" x14ac:dyDescent="0.25">
      <c r="A402">
        <v>401</v>
      </c>
      <c r="C402" s="2">
        <v>2</v>
      </c>
      <c r="D402" s="5">
        <v>3</v>
      </c>
    </row>
    <row r="403" spans="1:5" x14ac:dyDescent="0.25">
      <c r="A403">
        <v>402</v>
      </c>
      <c r="C403" s="2">
        <v>2</v>
      </c>
      <c r="D403" s="5">
        <v>3</v>
      </c>
    </row>
    <row r="404" spans="1:5" x14ac:dyDescent="0.25">
      <c r="A404">
        <v>403</v>
      </c>
      <c r="C404" s="2">
        <v>2</v>
      </c>
      <c r="D404" s="5">
        <v>3</v>
      </c>
    </row>
    <row r="405" spans="1:5" x14ac:dyDescent="0.25">
      <c r="A405">
        <v>404</v>
      </c>
      <c r="C405" s="2">
        <v>2</v>
      </c>
    </row>
    <row r="406" spans="1:5" x14ac:dyDescent="0.25">
      <c r="A406">
        <v>405</v>
      </c>
      <c r="C406" s="2">
        <v>2</v>
      </c>
    </row>
    <row r="407" spans="1:5" x14ac:dyDescent="0.25">
      <c r="A407">
        <v>406</v>
      </c>
      <c r="C407" s="2">
        <v>2</v>
      </c>
    </row>
    <row r="408" spans="1:5" x14ac:dyDescent="0.25">
      <c r="A408">
        <v>407</v>
      </c>
      <c r="C408" s="2">
        <v>2</v>
      </c>
    </row>
    <row r="409" spans="1:5" x14ac:dyDescent="0.25">
      <c r="A409">
        <v>408</v>
      </c>
      <c r="B409" s="3">
        <v>1</v>
      </c>
      <c r="C409" s="2">
        <v>2</v>
      </c>
    </row>
    <row r="410" spans="1:5" x14ac:dyDescent="0.25">
      <c r="A410">
        <v>409</v>
      </c>
      <c r="B410" s="3">
        <v>1</v>
      </c>
    </row>
    <row r="411" spans="1:5" x14ac:dyDescent="0.25">
      <c r="A411">
        <v>410</v>
      </c>
      <c r="B411" s="3">
        <v>1</v>
      </c>
    </row>
    <row r="412" spans="1:5" x14ac:dyDescent="0.25">
      <c r="A412">
        <v>411</v>
      </c>
      <c r="B412" s="3">
        <v>1</v>
      </c>
    </row>
    <row r="413" spans="1:5" x14ac:dyDescent="0.25">
      <c r="A413">
        <v>412</v>
      </c>
      <c r="B413" s="3">
        <v>1</v>
      </c>
    </row>
    <row r="414" spans="1:5" x14ac:dyDescent="0.25">
      <c r="A414">
        <v>413</v>
      </c>
      <c r="B414" s="3">
        <v>1</v>
      </c>
      <c r="E414" s="4">
        <v>4</v>
      </c>
    </row>
    <row r="415" spans="1:5" x14ac:dyDescent="0.25">
      <c r="A415">
        <v>414</v>
      </c>
      <c r="B415" s="3">
        <v>1</v>
      </c>
      <c r="E415" s="4">
        <v>4</v>
      </c>
    </row>
    <row r="416" spans="1:5" x14ac:dyDescent="0.25">
      <c r="A416">
        <v>415</v>
      </c>
      <c r="B416" s="3">
        <v>1</v>
      </c>
      <c r="E416" s="4">
        <v>4</v>
      </c>
    </row>
    <row r="417" spans="1:5" x14ac:dyDescent="0.25">
      <c r="A417">
        <v>416</v>
      </c>
      <c r="B417" s="3">
        <v>1</v>
      </c>
      <c r="D417" s="5">
        <v>3</v>
      </c>
      <c r="E417" s="4">
        <v>4</v>
      </c>
    </row>
    <row r="418" spans="1:5" x14ac:dyDescent="0.25">
      <c r="A418">
        <v>417</v>
      </c>
      <c r="D418" s="5">
        <v>3</v>
      </c>
      <c r="E418" s="4">
        <v>4</v>
      </c>
    </row>
    <row r="419" spans="1:5" x14ac:dyDescent="0.25">
      <c r="A419">
        <v>418</v>
      </c>
      <c r="D419" s="5">
        <v>3</v>
      </c>
      <c r="E419" s="4">
        <v>4</v>
      </c>
    </row>
    <row r="420" spans="1:5" x14ac:dyDescent="0.25">
      <c r="A420">
        <v>419</v>
      </c>
      <c r="D420" s="5">
        <v>3</v>
      </c>
      <c r="E420" s="4">
        <v>4</v>
      </c>
    </row>
    <row r="421" spans="1:5" x14ac:dyDescent="0.25">
      <c r="A421">
        <v>420</v>
      </c>
      <c r="D421" s="5">
        <v>3</v>
      </c>
      <c r="E421" s="4">
        <v>4</v>
      </c>
    </row>
    <row r="422" spans="1:5" x14ac:dyDescent="0.25">
      <c r="A422">
        <v>421</v>
      </c>
      <c r="D422" s="5">
        <v>3</v>
      </c>
      <c r="E422" s="4">
        <v>4</v>
      </c>
    </row>
    <row r="423" spans="1:5" x14ac:dyDescent="0.25">
      <c r="A423">
        <v>422</v>
      </c>
      <c r="D423" s="5">
        <v>3</v>
      </c>
    </row>
    <row r="424" spans="1:5" x14ac:dyDescent="0.25">
      <c r="A424">
        <v>423</v>
      </c>
      <c r="D424" s="5">
        <v>3</v>
      </c>
    </row>
    <row r="425" spans="1:5" x14ac:dyDescent="0.25">
      <c r="A425">
        <v>424</v>
      </c>
    </row>
    <row r="426" spans="1:5" x14ac:dyDescent="0.25">
      <c r="A426">
        <v>425</v>
      </c>
    </row>
    <row r="427" spans="1:5" x14ac:dyDescent="0.25">
      <c r="A427">
        <v>426</v>
      </c>
    </row>
    <row r="428" spans="1:5" x14ac:dyDescent="0.25">
      <c r="A428">
        <v>427</v>
      </c>
      <c r="C428" s="2">
        <v>2</v>
      </c>
    </row>
    <row r="429" spans="1:5" x14ac:dyDescent="0.25">
      <c r="A429">
        <v>428</v>
      </c>
      <c r="C429" s="2">
        <v>2</v>
      </c>
    </row>
    <row r="430" spans="1:5" x14ac:dyDescent="0.25">
      <c r="A430">
        <v>429</v>
      </c>
      <c r="C430" s="2">
        <v>2</v>
      </c>
    </row>
    <row r="431" spans="1:5" x14ac:dyDescent="0.25">
      <c r="A431">
        <v>430</v>
      </c>
      <c r="B431" s="3">
        <v>1</v>
      </c>
      <c r="C431" s="2">
        <v>2</v>
      </c>
    </row>
    <row r="432" spans="1:5" x14ac:dyDescent="0.25">
      <c r="A432">
        <v>431</v>
      </c>
      <c r="B432" s="3">
        <v>1</v>
      </c>
      <c r="C432" s="2">
        <v>2</v>
      </c>
    </row>
    <row r="433" spans="1:5" x14ac:dyDescent="0.25">
      <c r="A433">
        <v>432</v>
      </c>
      <c r="B433" s="3">
        <v>1</v>
      </c>
      <c r="C433" s="2">
        <v>2</v>
      </c>
    </row>
    <row r="434" spans="1:5" x14ac:dyDescent="0.25">
      <c r="A434">
        <v>433</v>
      </c>
      <c r="B434" s="3">
        <v>1</v>
      </c>
      <c r="C434" s="2">
        <v>2</v>
      </c>
    </row>
    <row r="435" spans="1:5" x14ac:dyDescent="0.25">
      <c r="A435">
        <v>434</v>
      </c>
      <c r="B435" s="3">
        <v>1</v>
      </c>
    </row>
    <row r="436" spans="1:5" x14ac:dyDescent="0.25">
      <c r="A436">
        <v>435</v>
      </c>
      <c r="B436" s="3">
        <v>1</v>
      </c>
    </row>
    <row r="437" spans="1:5" x14ac:dyDescent="0.25">
      <c r="A437">
        <v>436</v>
      </c>
      <c r="B437" s="3">
        <v>1</v>
      </c>
      <c r="D437" s="5">
        <v>3</v>
      </c>
      <c r="E437" s="4">
        <v>4</v>
      </c>
    </row>
    <row r="438" spans="1:5" x14ac:dyDescent="0.25">
      <c r="A438">
        <v>437</v>
      </c>
      <c r="D438" s="5">
        <v>3</v>
      </c>
      <c r="E438" s="4">
        <v>4</v>
      </c>
    </row>
    <row r="439" spans="1:5" x14ac:dyDescent="0.25">
      <c r="A439">
        <v>438</v>
      </c>
      <c r="D439" s="5">
        <v>3</v>
      </c>
      <c r="E439" s="4">
        <v>4</v>
      </c>
    </row>
    <row r="440" spans="1:5" x14ac:dyDescent="0.25">
      <c r="A440">
        <v>439</v>
      </c>
      <c r="D440" s="5">
        <v>3</v>
      </c>
      <c r="E440" s="4">
        <v>4</v>
      </c>
    </row>
    <row r="441" spans="1:5" x14ac:dyDescent="0.25">
      <c r="A441">
        <v>440</v>
      </c>
      <c r="D441" s="5">
        <v>3</v>
      </c>
      <c r="E441" s="4">
        <v>4</v>
      </c>
    </row>
    <row r="442" spans="1:5" x14ac:dyDescent="0.25">
      <c r="A442">
        <v>441</v>
      </c>
      <c r="D442" s="5">
        <v>3</v>
      </c>
      <c r="E442" s="4">
        <v>4</v>
      </c>
    </row>
    <row r="443" spans="1:5" x14ac:dyDescent="0.25">
      <c r="A443">
        <v>442</v>
      </c>
      <c r="D443" s="5">
        <v>3</v>
      </c>
      <c r="E443" s="4">
        <v>4</v>
      </c>
    </row>
    <row r="444" spans="1:5" x14ac:dyDescent="0.25">
      <c r="A444">
        <v>443</v>
      </c>
    </row>
    <row r="445" spans="1:5" x14ac:dyDescent="0.25">
      <c r="A445">
        <v>444</v>
      </c>
    </row>
    <row r="446" spans="1:5" x14ac:dyDescent="0.25">
      <c r="A446">
        <v>445</v>
      </c>
    </row>
    <row r="447" spans="1:5" x14ac:dyDescent="0.25">
      <c r="A447">
        <v>446</v>
      </c>
    </row>
    <row r="448" spans="1:5" x14ac:dyDescent="0.25">
      <c r="A448">
        <v>447</v>
      </c>
    </row>
    <row r="449" spans="1:5" x14ac:dyDescent="0.25">
      <c r="A449">
        <v>448</v>
      </c>
    </row>
    <row r="450" spans="1:5" x14ac:dyDescent="0.25">
      <c r="A450">
        <v>449</v>
      </c>
    </row>
    <row r="451" spans="1:5" x14ac:dyDescent="0.25">
      <c r="A451">
        <v>450</v>
      </c>
    </row>
    <row r="452" spans="1:5" x14ac:dyDescent="0.25">
      <c r="A452">
        <v>451</v>
      </c>
      <c r="B452" s="3">
        <v>1</v>
      </c>
    </row>
    <row r="453" spans="1:5" x14ac:dyDescent="0.25">
      <c r="A453">
        <v>452</v>
      </c>
      <c r="B453" s="3">
        <v>1</v>
      </c>
    </row>
    <row r="454" spans="1:5" x14ac:dyDescent="0.25">
      <c r="A454">
        <v>453</v>
      </c>
      <c r="B454" s="3">
        <v>1</v>
      </c>
    </row>
    <row r="455" spans="1:5" x14ac:dyDescent="0.25">
      <c r="A455">
        <v>454</v>
      </c>
      <c r="B455" s="3">
        <v>1</v>
      </c>
      <c r="C455" s="2">
        <v>2</v>
      </c>
    </row>
    <row r="456" spans="1:5" x14ac:dyDescent="0.25">
      <c r="A456">
        <v>455</v>
      </c>
      <c r="B456" s="3">
        <v>1</v>
      </c>
      <c r="C456" s="2">
        <v>2</v>
      </c>
    </row>
    <row r="457" spans="1:5" x14ac:dyDescent="0.25">
      <c r="A457">
        <v>456</v>
      </c>
      <c r="B457" s="3">
        <v>1</v>
      </c>
      <c r="C457" s="2">
        <v>2</v>
      </c>
    </row>
    <row r="458" spans="1:5" x14ac:dyDescent="0.25">
      <c r="A458">
        <v>457</v>
      </c>
      <c r="C458" s="2">
        <v>2</v>
      </c>
      <c r="D458" s="5">
        <v>3</v>
      </c>
      <c r="E458" s="4">
        <v>4</v>
      </c>
    </row>
    <row r="459" spans="1:5" x14ac:dyDescent="0.25">
      <c r="A459">
        <v>458</v>
      </c>
      <c r="D459" s="5">
        <v>3</v>
      </c>
      <c r="E459" s="4">
        <v>4</v>
      </c>
    </row>
    <row r="460" spans="1:5" x14ac:dyDescent="0.25">
      <c r="A460">
        <v>459</v>
      </c>
      <c r="D460" s="5">
        <v>3</v>
      </c>
      <c r="E460" s="4">
        <v>4</v>
      </c>
    </row>
    <row r="461" spans="1:5" x14ac:dyDescent="0.25">
      <c r="A461">
        <v>460</v>
      </c>
      <c r="D461" s="5">
        <v>3</v>
      </c>
      <c r="E461" s="4">
        <v>4</v>
      </c>
    </row>
    <row r="462" spans="1:5" x14ac:dyDescent="0.25">
      <c r="A462">
        <v>461</v>
      </c>
      <c r="D462" s="5">
        <v>3</v>
      </c>
      <c r="E462" s="4">
        <v>4</v>
      </c>
    </row>
    <row r="463" spans="1:5" x14ac:dyDescent="0.25">
      <c r="A463">
        <v>462</v>
      </c>
      <c r="D463" s="5">
        <v>3</v>
      </c>
      <c r="E463" s="4">
        <v>4</v>
      </c>
    </row>
    <row r="464" spans="1:5" x14ac:dyDescent="0.25">
      <c r="A464">
        <v>463</v>
      </c>
      <c r="D464" s="5">
        <v>3</v>
      </c>
      <c r="E464" s="4">
        <v>4</v>
      </c>
    </row>
    <row r="465" spans="1:5" x14ac:dyDescent="0.25">
      <c r="A465">
        <v>464</v>
      </c>
    </row>
    <row r="466" spans="1:5" x14ac:dyDescent="0.25">
      <c r="A466">
        <v>465</v>
      </c>
    </row>
    <row r="467" spans="1:5" x14ac:dyDescent="0.25">
      <c r="A467">
        <v>466</v>
      </c>
    </row>
    <row r="468" spans="1:5" x14ac:dyDescent="0.25">
      <c r="A468">
        <v>467</v>
      </c>
    </row>
    <row r="469" spans="1:5" x14ac:dyDescent="0.25">
      <c r="A469">
        <v>468</v>
      </c>
    </row>
    <row r="470" spans="1:5" x14ac:dyDescent="0.25">
      <c r="A470">
        <v>469</v>
      </c>
    </row>
    <row r="471" spans="1:5" x14ac:dyDescent="0.25">
      <c r="A471">
        <v>470</v>
      </c>
    </row>
    <row r="472" spans="1:5" x14ac:dyDescent="0.25">
      <c r="A472">
        <v>471</v>
      </c>
      <c r="B472" s="3">
        <v>1</v>
      </c>
    </row>
    <row r="473" spans="1:5" x14ac:dyDescent="0.25">
      <c r="A473">
        <v>472</v>
      </c>
      <c r="B473" s="3">
        <v>1</v>
      </c>
    </row>
    <row r="474" spans="1:5" x14ac:dyDescent="0.25">
      <c r="A474">
        <v>473</v>
      </c>
      <c r="B474" s="3">
        <v>1</v>
      </c>
    </row>
    <row r="475" spans="1:5" x14ac:dyDescent="0.25">
      <c r="A475">
        <v>474</v>
      </c>
      <c r="B475" s="3">
        <v>1</v>
      </c>
      <c r="C475" s="2">
        <v>2</v>
      </c>
    </row>
    <row r="476" spans="1:5" x14ac:dyDescent="0.25">
      <c r="A476">
        <v>475</v>
      </c>
      <c r="B476" s="3">
        <v>1</v>
      </c>
      <c r="C476" s="2">
        <v>2</v>
      </c>
    </row>
    <row r="477" spans="1:5" x14ac:dyDescent="0.25">
      <c r="A477">
        <v>476</v>
      </c>
      <c r="B477" s="3">
        <v>1</v>
      </c>
      <c r="C477" s="2">
        <v>2</v>
      </c>
    </row>
    <row r="478" spans="1:5" x14ac:dyDescent="0.25">
      <c r="A478">
        <v>477</v>
      </c>
      <c r="C478" s="2">
        <v>2</v>
      </c>
    </row>
    <row r="479" spans="1:5" x14ac:dyDescent="0.25">
      <c r="A479">
        <v>478</v>
      </c>
      <c r="C479" s="2">
        <v>2</v>
      </c>
    </row>
    <row r="480" spans="1:5" x14ac:dyDescent="0.25">
      <c r="A480">
        <v>479</v>
      </c>
      <c r="D480" s="5">
        <v>3</v>
      </c>
      <c r="E480" s="4">
        <v>4</v>
      </c>
    </row>
    <row r="481" spans="1:5" x14ac:dyDescent="0.25">
      <c r="A481">
        <v>480</v>
      </c>
      <c r="D481" s="5">
        <v>3</v>
      </c>
      <c r="E481" s="4">
        <v>4</v>
      </c>
    </row>
    <row r="482" spans="1:5" x14ac:dyDescent="0.25">
      <c r="A482">
        <v>481</v>
      </c>
      <c r="D482" s="5">
        <v>3</v>
      </c>
      <c r="E482" s="4">
        <v>4</v>
      </c>
    </row>
    <row r="483" spans="1:5" x14ac:dyDescent="0.25">
      <c r="A483">
        <v>482</v>
      </c>
      <c r="D483" s="5">
        <v>3</v>
      </c>
      <c r="E483" s="4">
        <v>4</v>
      </c>
    </row>
    <row r="484" spans="1:5" x14ac:dyDescent="0.25">
      <c r="A484">
        <v>483</v>
      </c>
      <c r="D484" s="5">
        <v>3</v>
      </c>
      <c r="E484" s="4">
        <v>4</v>
      </c>
    </row>
    <row r="485" spans="1:5" x14ac:dyDescent="0.25">
      <c r="A485">
        <v>484</v>
      </c>
      <c r="E485" s="4">
        <v>4</v>
      </c>
    </row>
    <row r="486" spans="1:5" x14ac:dyDescent="0.25">
      <c r="A486">
        <v>485</v>
      </c>
    </row>
    <row r="487" spans="1:5" x14ac:dyDescent="0.25">
      <c r="A487">
        <v>486</v>
      </c>
    </row>
    <row r="488" spans="1:5" x14ac:dyDescent="0.25">
      <c r="A488">
        <v>487</v>
      </c>
    </row>
    <row r="489" spans="1:5" x14ac:dyDescent="0.25">
      <c r="A489">
        <v>488</v>
      </c>
    </row>
    <row r="490" spans="1:5" x14ac:dyDescent="0.25">
      <c r="A490">
        <v>489</v>
      </c>
    </row>
    <row r="491" spans="1:5" x14ac:dyDescent="0.25">
      <c r="A491">
        <v>490</v>
      </c>
    </row>
    <row r="492" spans="1:5" x14ac:dyDescent="0.25">
      <c r="A492">
        <v>491</v>
      </c>
    </row>
    <row r="493" spans="1:5" x14ac:dyDescent="0.25">
      <c r="A493">
        <v>492</v>
      </c>
    </row>
    <row r="494" spans="1:5" x14ac:dyDescent="0.25">
      <c r="A494">
        <v>493</v>
      </c>
      <c r="B494" s="3">
        <v>1</v>
      </c>
    </row>
    <row r="495" spans="1:5" x14ac:dyDescent="0.25">
      <c r="A495">
        <v>494</v>
      </c>
      <c r="B495" s="3">
        <v>1</v>
      </c>
    </row>
    <row r="496" spans="1:5" x14ac:dyDescent="0.25">
      <c r="A496">
        <v>495</v>
      </c>
      <c r="B496" s="3">
        <v>1</v>
      </c>
      <c r="C496" s="2">
        <v>2</v>
      </c>
    </row>
    <row r="497" spans="1:5" x14ac:dyDescent="0.25">
      <c r="A497">
        <v>496</v>
      </c>
      <c r="B497" s="3">
        <v>1</v>
      </c>
      <c r="C497" s="2">
        <v>2</v>
      </c>
    </row>
    <row r="498" spans="1:5" x14ac:dyDescent="0.25">
      <c r="A498">
        <v>497</v>
      </c>
      <c r="B498" s="3">
        <v>1</v>
      </c>
      <c r="C498" s="2">
        <v>2</v>
      </c>
    </row>
    <row r="499" spans="1:5" x14ac:dyDescent="0.25">
      <c r="A499">
        <v>498</v>
      </c>
      <c r="B499" s="3">
        <v>1</v>
      </c>
      <c r="C499" s="2">
        <v>2</v>
      </c>
    </row>
    <row r="500" spans="1:5" x14ac:dyDescent="0.25">
      <c r="A500">
        <v>499</v>
      </c>
      <c r="C500" s="2">
        <v>2</v>
      </c>
    </row>
    <row r="501" spans="1:5" x14ac:dyDescent="0.25">
      <c r="A501">
        <v>500</v>
      </c>
      <c r="D501" s="5">
        <v>3</v>
      </c>
      <c r="E501" s="4">
        <v>4</v>
      </c>
    </row>
    <row r="502" spans="1:5" x14ac:dyDescent="0.25">
      <c r="A502">
        <v>501</v>
      </c>
      <c r="D502" s="5">
        <v>3</v>
      </c>
      <c r="E502" s="4">
        <v>4</v>
      </c>
    </row>
    <row r="503" spans="1:5" x14ac:dyDescent="0.25">
      <c r="A503">
        <v>502</v>
      </c>
      <c r="D503" s="5">
        <v>3</v>
      </c>
      <c r="E503" s="4">
        <v>4</v>
      </c>
    </row>
    <row r="504" spans="1:5" x14ac:dyDescent="0.25">
      <c r="A504">
        <v>503</v>
      </c>
      <c r="D504" s="5">
        <v>3</v>
      </c>
      <c r="E504" s="4">
        <v>4</v>
      </c>
    </row>
    <row r="505" spans="1:5" x14ac:dyDescent="0.25">
      <c r="A505">
        <v>504</v>
      </c>
      <c r="D505" s="5">
        <v>3</v>
      </c>
      <c r="E505" s="4">
        <v>4</v>
      </c>
    </row>
    <row r="506" spans="1:5" x14ac:dyDescent="0.25">
      <c r="A506">
        <v>505</v>
      </c>
      <c r="D506" s="5">
        <v>3</v>
      </c>
      <c r="E506" s="4">
        <v>4</v>
      </c>
    </row>
    <row r="507" spans="1:5" x14ac:dyDescent="0.25">
      <c r="A507">
        <v>506</v>
      </c>
    </row>
    <row r="508" spans="1:5" x14ac:dyDescent="0.25">
      <c r="A508">
        <v>507</v>
      </c>
    </row>
    <row r="509" spans="1:5" x14ac:dyDescent="0.25">
      <c r="A509">
        <v>508</v>
      </c>
    </row>
    <row r="510" spans="1:5" x14ac:dyDescent="0.25">
      <c r="A510">
        <v>509</v>
      </c>
    </row>
    <row r="511" spans="1:5" x14ac:dyDescent="0.25">
      <c r="A511">
        <v>510</v>
      </c>
    </row>
    <row r="512" spans="1:5" x14ac:dyDescent="0.25">
      <c r="A512">
        <v>511</v>
      </c>
    </row>
    <row r="513" spans="1:5" x14ac:dyDescent="0.25">
      <c r="A513">
        <v>512</v>
      </c>
      <c r="B513" s="3">
        <v>1</v>
      </c>
    </row>
    <row r="514" spans="1:5" x14ac:dyDescent="0.25">
      <c r="A514">
        <v>513</v>
      </c>
      <c r="B514" s="3">
        <v>1</v>
      </c>
      <c r="C514" s="2">
        <v>2</v>
      </c>
    </row>
    <row r="515" spans="1:5" x14ac:dyDescent="0.25">
      <c r="A515">
        <v>514</v>
      </c>
      <c r="B515" s="3">
        <v>1</v>
      </c>
      <c r="C515" s="2">
        <v>2</v>
      </c>
    </row>
    <row r="516" spans="1:5" x14ac:dyDescent="0.25">
      <c r="A516">
        <v>515</v>
      </c>
      <c r="B516" s="3">
        <v>1</v>
      </c>
      <c r="C516" s="2">
        <v>2</v>
      </c>
    </row>
    <row r="517" spans="1:5" x14ac:dyDescent="0.25">
      <c r="A517">
        <v>516</v>
      </c>
      <c r="B517" s="3">
        <v>1</v>
      </c>
      <c r="C517" s="2">
        <v>2</v>
      </c>
    </row>
    <row r="518" spans="1:5" x14ac:dyDescent="0.25">
      <c r="A518">
        <v>517</v>
      </c>
      <c r="B518" s="3">
        <v>1</v>
      </c>
      <c r="C518" s="2">
        <v>2</v>
      </c>
    </row>
    <row r="519" spans="1:5" x14ac:dyDescent="0.25">
      <c r="A519">
        <v>518</v>
      </c>
      <c r="C519" s="2">
        <v>2</v>
      </c>
    </row>
    <row r="520" spans="1:5" x14ac:dyDescent="0.25">
      <c r="A520">
        <v>519</v>
      </c>
      <c r="C520" s="2">
        <v>2</v>
      </c>
    </row>
    <row r="521" spans="1:5" x14ac:dyDescent="0.25">
      <c r="A521">
        <v>520</v>
      </c>
    </row>
    <row r="522" spans="1:5" x14ac:dyDescent="0.25">
      <c r="A522">
        <v>521</v>
      </c>
      <c r="D522" s="5">
        <v>3</v>
      </c>
      <c r="E522" s="4">
        <v>4</v>
      </c>
    </row>
    <row r="523" spans="1:5" x14ac:dyDescent="0.25">
      <c r="A523">
        <v>522</v>
      </c>
      <c r="D523" s="5">
        <v>3</v>
      </c>
      <c r="E523" s="4">
        <v>4</v>
      </c>
    </row>
    <row r="524" spans="1:5" x14ac:dyDescent="0.25">
      <c r="A524">
        <v>523</v>
      </c>
      <c r="D524" s="5">
        <v>3</v>
      </c>
      <c r="E524" s="4">
        <v>4</v>
      </c>
    </row>
    <row r="525" spans="1:5" x14ac:dyDescent="0.25">
      <c r="A525">
        <v>524</v>
      </c>
      <c r="D525" s="5">
        <v>3</v>
      </c>
      <c r="E525" s="4">
        <v>4</v>
      </c>
    </row>
    <row r="526" spans="1:5" x14ac:dyDescent="0.25">
      <c r="A526">
        <v>525</v>
      </c>
      <c r="D526" s="5">
        <v>3</v>
      </c>
      <c r="E526" s="4">
        <v>4</v>
      </c>
    </row>
    <row r="527" spans="1:5" x14ac:dyDescent="0.25">
      <c r="A527">
        <v>526</v>
      </c>
      <c r="D527" s="5">
        <v>3</v>
      </c>
      <c r="E527" s="4">
        <v>4</v>
      </c>
    </row>
    <row r="528" spans="1:5" x14ac:dyDescent="0.25">
      <c r="A528">
        <v>527</v>
      </c>
    </row>
    <row r="529" spans="1:5" x14ac:dyDescent="0.25">
      <c r="A529">
        <v>528</v>
      </c>
    </row>
    <row r="530" spans="1:5" x14ac:dyDescent="0.25">
      <c r="A530">
        <v>529</v>
      </c>
    </row>
    <row r="531" spans="1:5" x14ac:dyDescent="0.25">
      <c r="A531">
        <v>530</v>
      </c>
    </row>
    <row r="532" spans="1:5" x14ac:dyDescent="0.25">
      <c r="A532">
        <v>531</v>
      </c>
    </row>
    <row r="533" spans="1:5" x14ac:dyDescent="0.25">
      <c r="A533">
        <v>532</v>
      </c>
      <c r="B533" s="3">
        <v>1</v>
      </c>
    </row>
    <row r="534" spans="1:5" x14ac:dyDescent="0.25">
      <c r="A534">
        <v>533</v>
      </c>
      <c r="B534" s="3">
        <v>1</v>
      </c>
    </row>
    <row r="535" spans="1:5" x14ac:dyDescent="0.25">
      <c r="A535">
        <v>534</v>
      </c>
      <c r="B535" s="3">
        <v>1</v>
      </c>
      <c r="C535" s="2">
        <v>2</v>
      </c>
    </row>
    <row r="536" spans="1:5" x14ac:dyDescent="0.25">
      <c r="A536">
        <v>535</v>
      </c>
      <c r="B536" s="3">
        <v>1</v>
      </c>
      <c r="C536" s="2">
        <v>2</v>
      </c>
    </row>
    <row r="537" spans="1:5" x14ac:dyDescent="0.25">
      <c r="A537">
        <v>536</v>
      </c>
      <c r="B537" s="3">
        <v>1</v>
      </c>
      <c r="C537" s="2">
        <v>2</v>
      </c>
    </row>
    <row r="538" spans="1:5" x14ac:dyDescent="0.25">
      <c r="A538">
        <v>537</v>
      </c>
      <c r="B538" s="3">
        <v>1</v>
      </c>
      <c r="C538" s="2">
        <v>2</v>
      </c>
    </row>
    <row r="539" spans="1:5" x14ac:dyDescent="0.25">
      <c r="A539">
        <v>538</v>
      </c>
      <c r="C539" s="2">
        <v>2</v>
      </c>
    </row>
    <row r="540" spans="1:5" x14ac:dyDescent="0.25">
      <c r="A540">
        <v>539</v>
      </c>
      <c r="C540" s="2">
        <v>2</v>
      </c>
    </row>
    <row r="541" spans="1:5" x14ac:dyDescent="0.25">
      <c r="A541">
        <v>540</v>
      </c>
      <c r="C541" s="2">
        <v>2</v>
      </c>
    </row>
    <row r="542" spans="1:5" x14ac:dyDescent="0.25">
      <c r="A542">
        <v>541</v>
      </c>
    </row>
    <row r="543" spans="1:5" x14ac:dyDescent="0.25">
      <c r="A543">
        <v>542</v>
      </c>
    </row>
    <row r="544" spans="1:5" x14ac:dyDescent="0.25">
      <c r="A544">
        <v>543</v>
      </c>
      <c r="D544" s="5">
        <v>3</v>
      </c>
      <c r="E544" s="4">
        <v>4</v>
      </c>
    </row>
    <row r="545" spans="1:5" x14ac:dyDescent="0.25">
      <c r="A545">
        <v>544</v>
      </c>
      <c r="D545" s="5">
        <v>3</v>
      </c>
      <c r="E545" s="4">
        <v>4</v>
      </c>
    </row>
    <row r="546" spans="1:5" x14ac:dyDescent="0.25">
      <c r="A546">
        <v>545</v>
      </c>
      <c r="D546" s="5">
        <v>3</v>
      </c>
      <c r="E546" s="4">
        <v>4</v>
      </c>
    </row>
    <row r="547" spans="1:5" x14ac:dyDescent="0.25">
      <c r="A547">
        <v>546</v>
      </c>
      <c r="D547" s="5">
        <v>3</v>
      </c>
      <c r="E547" s="4">
        <v>4</v>
      </c>
    </row>
    <row r="548" spans="1:5" x14ac:dyDescent="0.25">
      <c r="A548">
        <v>547</v>
      </c>
      <c r="D548" s="5">
        <v>3</v>
      </c>
      <c r="E548" s="4">
        <v>4</v>
      </c>
    </row>
    <row r="549" spans="1:5" x14ac:dyDescent="0.25">
      <c r="A549">
        <v>548</v>
      </c>
      <c r="D549" s="5">
        <v>3</v>
      </c>
      <c r="E549" s="4">
        <v>4</v>
      </c>
    </row>
    <row r="550" spans="1:5" x14ac:dyDescent="0.25">
      <c r="A550">
        <v>549</v>
      </c>
      <c r="D550" s="5">
        <v>3</v>
      </c>
      <c r="E550" s="4">
        <v>4</v>
      </c>
    </row>
    <row r="551" spans="1:5" x14ac:dyDescent="0.25">
      <c r="A551">
        <v>550</v>
      </c>
      <c r="B551" s="3">
        <v>1</v>
      </c>
    </row>
    <row r="552" spans="1:5" x14ac:dyDescent="0.25">
      <c r="A552">
        <v>551</v>
      </c>
      <c r="B552" s="3">
        <v>1</v>
      </c>
    </row>
    <row r="553" spans="1:5" x14ac:dyDescent="0.25">
      <c r="A553">
        <v>552</v>
      </c>
      <c r="B553" s="3">
        <v>1</v>
      </c>
    </row>
    <row r="554" spans="1:5" x14ac:dyDescent="0.25">
      <c r="A554">
        <v>553</v>
      </c>
      <c r="B554" s="3">
        <v>1</v>
      </c>
    </row>
    <row r="555" spans="1:5" x14ac:dyDescent="0.25">
      <c r="A555">
        <v>554</v>
      </c>
      <c r="B555" s="3">
        <v>1</v>
      </c>
      <c r="C555" s="2">
        <v>2</v>
      </c>
    </row>
    <row r="556" spans="1:5" x14ac:dyDescent="0.25">
      <c r="A556">
        <v>555</v>
      </c>
      <c r="B556" s="3">
        <v>1</v>
      </c>
      <c r="C556" s="2">
        <v>2</v>
      </c>
    </row>
    <row r="557" spans="1:5" x14ac:dyDescent="0.25">
      <c r="A557">
        <v>556</v>
      </c>
      <c r="B557" s="3">
        <v>1</v>
      </c>
      <c r="C557" s="2">
        <v>2</v>
      </c>
    </row>
    <row r="558" spans="1:5" x14ac:dyDescent="0.25">
      <c r="A558">
        <v>557</v>
      </c>
      <c r="B558" s="3">
        <v>1</v>
      </c>
      <c r="C558" s="2">
        <v>2</v>
      </c>
    </row>
    <row r="559" spans="1:5" x14ac:dyDescent="0.25">
      <c r="A559">
        <v>558</v>
      </c>
      <c r="B559" s="3">
        <v>1</v>
      </c>
      <c r="C559" s="2">
        <v>2</v>
      </c>
    </row>
    <row r="560" spans="1:5" x14ac:dyDescent="0.25">
      <c r="A560">
        <v>559</v>
      </c>
      <c r="C560" s="2">
        <v>2</v>
      </c>
    </row>
    <row r="561" spans="1:6" x14ac:dyDescent="0.25">
      <c r="A561">
        <v>560</v>
      </c>
      <c r="C561" s="2">
        <v>2</v>
      </c>
      <c r="F561" t="s">
        <v>22</v>
      </c>
    </row>
    <row r="562" spans="1:6" x14ac:dyDescent="0.25">
      <c r="A562">
        <v>561</v>
      </c>
    </row>
    <row r="563" spans="1:6" x14ac:dyDescent="0.25">
      <c r="A563">
        <v>562</v>
      </c>
      <c r="F563" t="s">
        <v>22</v>
      </c>
    </row>
    <row r="564" spans="1:6" x14ac:dyDescent="0.25">
      <c r="A564">
        <v>563</v>
      </c>
      <c r="C564" s="2">
        <v>2</v>
      </c>
    </row>
    <row r="565" spans="1:6" x14ac:dyDescent="0.25">
      <c r="A565">
        <v>564</v>
      </c>
      <c r="C565" s="2">
        <v>2</v>
      </c>
    </row>
    <row r="566" spans="1:6" x14ac:dyDescent="0.25">
      <c r="A566">
        <v>565</v>
      </c>
      <c r="C566" s="2">
        <v>2</v>
      </c>
      <c r="D566" s="5">
        <v>3</v>
      </c>
    </row>
    <row r="567" spans="1:6" x14ac:dyDescent="0.25">
      <c r="A567">
        <v>566</v>
      </c>
      <c r="C567" s="2">
        <v>2</v>
      </c>
      <c r="D567" s="5">
        <v>3</v>
      </c>
    </row>
    <row r="568" spans="1:6" x14ac:dyDescent="0.25">
      <c r="A568">
        <v>567</v>
      </c>
      <c r="C568" s="2">
        <v>2</v>
      </c>
      <c r="D568" s="5">
        <v>3</v>
      </c>
    </row>
    <row r="569" spans="1:6" x14ac:dyDescent="0.25">
      <c r="A569">
        <v>568</v>
      </c>
      <c r="C569" s="2">
        <v>2</v>
      </c>
      <c r="D569" s="5">
        <v>3</v>
      </c>
    </row>
    <row r="570" spans="1:6" x14ac:dyDescent="0.25">
      <c r="A570">
        <v>569</v>
      </c>
      <c r="C570" s="2">
        <v>2</v>
      </c>
      <c r="D570" s="5">
        <v>3</v>
      </c>
    </row>
    <row r="571" spans="1:6" x14ac:dyDescent="0.25">
      <c r="A571">
        <v>570</v>
      </c>
      <c r="C571" s="2">
        <v>2</v>
      </c>
      <c r="D571" s="5">
        <v>3</v>
      </c>
    </row>
    <row r="572" spans="1:6" x14ac:dyDescent="0.25">
      <c r="A572">
        <v>571</v>
      </c>
      <c r="C572" s="2">
        <v>2</v>
      </c>
      <c r="D572" s="5">
        <v>3</v>
      </c>
    </row>
    <row r="573" spans="1:6" x14ac:dyDescent="0.25">
      <c r="A573">
        <v>572</v>
      </c>
      <c r="C573" s="2">
        <v>2</v>
      </c>
      <c r="D573" s="5">
        <v>3</v>
      </c>
      <c r="E573" s="4">
        <v>4</v>
      </c>
    </row>
    <row r="574" spans="1:6" x14ac:dyDescent="0.25">
      <c r="A574">
        <v>573</v>
      </c>
      <c r="D574" s="5">
        <v>3</v>
      </c>
      <c r="E574" s="4">
        <v>4</v>
      </c>
    </row>
    <row r="575" spans="1:6" x14ac:dyDescent="0.25">
      <c r="A575">
        <v>574</v>
      </c>
      <c r="D575" s="5">
        <v>3</v>
      </c>
      <c r="E575" s="4">
        <v>4</v>
      </c>
    </row>
    <row r="576" spans="1:6" x14ac:dyDescent="0.25">
      <c r="A576">
        <v>575</v>
      </c>
      <c r="D576" s="5">
        <v>3</v>
      </c>
      <c r="E576" s="4">
        <v>4</v>
      </c>
    </row>
    <row r="577" spans="1:5" x14ac:dyDescent="0.25">
      <c r="A577">
        <v>576</v>
      </c>
      <c r="E577" s="4">
        <v>4</v>
      </c>
    </row>
    <row r="578" spans="1:5" x14ac:dyDescent="0.25">
      <c r="A578">
        <v>577</v>
      </c>
      <c r="E578" s="4">
        <v>4</v>
      </c>
    </row>
    <row r="579" spans="1:5" x14ac:dyDescent="0.25">
      <c r="A579">
        <v>578</v>
      </c>
      <c r="E579" s="4">
        <v>4</v>
      </c>
    </row>
    <row r="580" spans="1:5" x14ac:dyDescent="0.25">
      <c r="A580">
        <v>579</v>
      </c>
      <c r="E580" s="4">
        <v>4</v>
      </c>
    </row>
    <row r="581" spans="1:5" x14ac:dyDescent="0.25">
      <c r="A581">
        <v>580</v>
      </c>
      <c r="E581" s="4">
        <v>4</v>
      </c>
    </row>
    <row r="582" spans="1:5" x14ac:dyDescent="0.25">
      <c r="A582">
        <v>581</v>
      </c>
      <c r="B582" s="3">
        <v>1</v>
      </c>
    </row>
    <row r="583" spans="1:5" x14ac:dyDescent="0.25">
      <c r="A583">
        <v>582</v>
      </c>
      <c r="B583" s="3">
        <v>1</v>
      </c>
    </row>
    <row r="584" spans="1:5" x14ac:dyDescent="0.25">
      <c r="A584">
        <v>583</v>
      </c>
      <c r="B584" s="3">
        <v>1</v>
      </c>
    </row>
    <row r="585" spans="1:5" x14ac:dyDescent="0.25">
      <c r="A585">
        <v>584</v>
      </c>
      <c r="B585" s="3">
        <v>1</v>
      </c>
    </row>
    <row r="586" spans="1:5" x14ac:dyDescent="0.25">
      <c r="A586">
        <v>585</v>
      </c>
      <c r="B586" s="3">
        <v>1</v>
      </c>
      <c r="C586" s="2">
        <v>2</v>
      </c>
    </row>
    <row r="587" spans="1:5" x14ac:dyDescent="0.25">
      <c r="A587">
        <v>586</v>
      </c>
      <c r="B587" s="3">
        <v>1</v>
      </c>
      <c r="C587" s="2">
        <v>2</v>
      </c>
    </row>
    <row r="588" spans="1:5" x14ac:dyDescent="0.25">
      <c r="A588">
        <v>587</v>
      </c>
      <c r="B588" s="3">
        <v>1</v>
      </c>
      <c r="C588" s="2">
        <v>2</v>
      </c>
    </row>
    <row r="589" spans="1:5" x14ac:dyDescent="0.25">
      <c r="A589">
        <v>588</v>
      </c>
      <c r="B589" s="3">
        <v>1</v>
      </c>
      <c r="C589" s="2">
        <v>2</v>
      </c>
    </row>
    <row r="590" spans="1:5" x14ac:dyDescent="0.25">
      <c r="A590">
        <v>589</v>
      </c>
      <c r="C590" s="2">
        <v>2</v>
      </c>
    </row>
    <row r="591" spans="1:5" x14ac:dyDescent="0.25">
      <c r="A591">
        <v>590</v>
      </c>
      <c r="C591" s="2">
        <v>2</v>
      </c>
    </row>
    <row r="592" spans="1:5" x14ac:dyDescent="0.25">
      <c r="A592">
        <v>591</v>
      </c>
      <c r="C592" s="2">
        <v>2</v>
      </c>
    </row>
    <row r="593" spans="1:5" x14ac:dyDescent="0.25">
      <c r="A593">
        <v>592</v>
      </c>
      <c r="C593" s="2">
        <v>2</v>
      </c>
    </row>
    <row r="594" spans="1:5" x14ac:dyDescent="0.25">
      <c r="A594">
        <v>593</v>
      </c>
      <c r="D594" s="5">
        <v>3</v>
      </c>
      <c r="E594" s="4">
        <v>4</v>
      </c>
    </row>
    <row r="595" spans="1:5" x14ac:dyDescent="0.25">
      <c r="A595">
        <v>594</v>
      </c>
      <c r="D595" s="5">
        <v>3</v>
      </c>
      <c r="E595" s="4">
        <v>4</v>
      </c>
    </row>
    <row r="596" spans="1:5" x14ac:dyDescent="0.25">
      <c r="A596">
        <v>595</v>
      </c>
      <c r="D596" s="5">
        <v>3</v>
      </c>
      <c r="E596" s="4">
        <v>4</v>
      </c>
    </row>
    <row r="597" spans="1:5" x14ac:dyDescent="0.25">
      <c r="A597">
        <v>596</v>
      </c>
      <c r="D597" s="5">
        <v>3</v>
      </c>
      <c r="E597" s="4">
        <v>4</v>
      </c>
    </row>
    <row r="598" spans="1:5" x14ac:dyDescent="0.25">
      <c r="A598">
        <v>597</v>
      </c>
      <c r="D598" s="5">
        <v>3</v>
      </c>
      <c r="E598" s="4">
        <v>4</v>
      </c>
    </row>
    <row r="599" spans="1:5" x14ac:dyDescent="0.25">
      <c r="A599">
        <v>598</v>
      </c>
      <c r="D599" s="5">
        <v>3</v>
      </c>
      <c r="E599" s="4">
        <v>4</v>
      </c>
    </row>
    <row r="600" spans="1:5" x14ac:dyDescent="0.25">
      <c r="A600">
        <v>599</v>
      </c>
      <c r="D600" s="5">
        <v>3</v>
      </c>
      <c r="E600" s="4">
        <v>4</v>
      </c>
    </row>
    <row r="601" spans="1:5" x14ac:dyDescent="0.25">
      <c r="A601">
        <v>600</v>
      </c>
      <c r="E601" s="4">
        <v>4</v>
      </c>
    </row>
    <row r="602" spans="1:5" x14ac:dyDescent="0.25">
      <c r="A602">
        <v>601</v>
      </c>
    </row>
    <row r="603" spans="1:5" x14ac:dyDescent="0.25">
      <c r="A603">
        <v>602</v>
      </c>
    </row>
    <row r="604" spans="1:5" x14ac:dyDescent="0.25">
      <c r="A604">
        <v>603</v>
      </c>
    </row>
    <row r="605" spans="1:5" x14ac:dyDescent="0.25">
      <c r="A605">
        <v>604</v>
      </c>
    </row>
    <row r="606" spans="1:5" x14ac:dyDescent="0.25">
      <c r="A606">
        <v>605</v>
      </c>
      <c r="B606" s="3">
        <v>1</v>
      </c>
    </row>
    <row r="607" spans="1:5" x14ac:dyDescent="0.25">
      <c r="A607">
        <v>606</v>
      </c>
      <c r="B607" s="3">
        <v>1</v>
      </c>
    </row>
    <row r="608" spans="1:5" x14ac:dyDescent="0.25">
      <c r="A608">
        <v>607</v>
      </c>
      <c r="B608" s="3">
        <v>1</v>
      </c>
      <c r="C608" s="2">
        <v>2</v>
      </c>
    </row>
    <row r="609" spans="1:5" x14ac:dyDescent="0.25">
      <c r="A609">
        <v>608</v>
      </c>
      <c r="B609" s="3">
        <v>1</v>
      </c>
      <c r="C609" s="2">
        <v>2</v>
      </c>
    </row>
    <row r="610" spans="1:5" x14ac:dyDescent="0.25">
      <c r="A610">
        <v>609</v>
      </c>
      <c r="B610" s="3">
        <v>1</v>
      </c>
      <c r="C610" s="2">
        <v>2</v>
      </c>
    </row>
    <row r="611" spans="1:5" x14ac:dyDescent="0.25">
      <c r="A611">
        <v>610</v>
      </c>
      <c r="B611" s="3">
        <v>1</v>
      </c>
      <c r="C611" s="2">
        <v>2</v>
      </c>
    </row>
    <row r="612" spans="1:5" x14ac:dyDescent="0.25">
      <c r="A612">
        <v>611</v>
      </c>
      <c r="B612" s="3">
        <v>1</v>
      </c>
      <c r="C612" s="2">
        <v>2</v>
      </c>
    </row>
    <row r="613" spans="1:5" x14ac:dyDescent="0.25">
      <c r="A613">
        <v>612</v>
      </c>
      <c r="C613" s="2">
        <v>2</v>
      </c>
      <c r="D613" s="5">
        <v>3</v>
      </c>
    </row>
    <row r="614" spans="1:5" x14ac:dyDescent="0.25">
      <c r="A614">
        <v>613</v>
      </c>
      <c r="D614" s="5">
        <v>3</v>
      </c>
      <c r="E614" s="4">
        <v>4</v>
      </c>
    </row>
    <row r="615" spans="1:5" x14ac:dyDescent="0.25">
      <c r="A615">
        <v>614</v>
      </c>
      <c r="D615" s="5">
        <v>3</v>
      </c>
      <c r="E615" s="4">
        <v>4</v>
      </c>
    </row>
    <row r="616" spans="1:5" x14ac:dyDescent="0.25">
      <c r="A616">
        <v>615</v>
      </c>
      <c r="D616" s="5">
        <v>3</v>
      </c>
      <c r="E616" s="4">
        <v>4</v>
      </c>
    </row>
    <row r="617" spans="1:5" x14ac:dyDescent="0.25">
      <c r="A617">
        <v>616</v>
      </c>
      <c r="D617" s="5">
        <v>3</v>
      </c>
      <c r="E617" s="4">
        <v>4</v>
      </c>
    </row>
    <row r="618" spans="1:5" x14ac:dyDescent="0.25">
      <c r="A618">
        <v>617</v>
      </c>
      <c r="D618" s="5">
        <v>3</v>
      </c>
      <c r="E618" s="4">
        <v>4</v>
      </c>
    </row>
    <row r="619" spans="1:5" x14ac:dyDescent="0.25">
      <c r="A619">
        <v>618</v>
      </c>
      <c r="D619" s="5">
        <v>3</v>
      </c>
      <c r="E619" s="4">
        <v>4</v>
      </c>
    </row>
    <row r="620" spans="1:5" x14ac:dyDescent="0.25">
      <c r="A620">
        <v>619</v>
      </c>
      <c r="D620" s="5">
        <v>3</v>
      </c>
      <c r="E620" s="4">
        <v>4</v>
      </c>
    </row>
    <row r="621" spans="1:5" x14ac:dyDescent="0.25">
      <c r="A621">
        <v>620</v>
      </c>
    </row>
    <row r="622" spans="1:5" x14ac:dyDescent="0.25">
      <c r="A622">
        <v>621</v>
      </c>
    </row>
    <row r="623" spans="1:5" x14ac:dyDescent="0.25">
      <c r="A623">
        <v>622</v>
      </c>
    </row>
    <row r="624" spans="1:5" x14ac:dyDescent="0.25">
      <c r="A624">
        <v>623</v>
      </c>
    </row>
    <row r="625" spans="1:5" x14ac:dyDescent="0.25">
      <c r="A625">
        <v>624</v>
      </c>
    </row>
    <row r="626" spans="1:5" x14ac:dyDescent="0.25">
      <c r="A626">
        <v>625</v>
      </c>
      <c r="B626" s="3">
        <v>1</v>
      </c>
    </row>
    <row r="627" spans="1:5" x14ac:dyDescent="0.25">
      <c r="A627">
        <v>626</v>
      </c>
      <c r="B627" s="3">
        <v>1</v>
      </c>
    </row>
    <row r="628" spans="1:5" x14ac:dyDescent="0.25">
      <c r="A628">
        <v>627</v>
      </c>
      <c r="B628" s="3">
        <v>1</v>
      </c>
      <c r="C628" s="2">
        <v>2</v>
      </c>
    </row>
    <row r="629" spans="1:5" x14ac:dyDescent="0.25">
      <c r="A629">
        <v>628</v>
      </c>
      <c r="B629" s="3">
        <v>1</v>
      </c>
      <c r="C629" s="2">
        <v>2</v>
      </c>
    </row>
    <row r="630" spans="1:5" x14ac:dyDescent="0.25">
      <c r="A630">
        <v>629</v>
      </c>
      <c r="B630" s="3">
        <v>1</v>
      </c>
      <c r="C630" s="2">
        <v>2</v>
      </c>
    </row>
    <row r="631" spans="1:5" x14ac:dyDescent="0.25">
      <c r="A631">
        <v>630</v>
      </c>
      <c r="B631" s="3">
        <v>1</v>
      </c>
      <c r="C631" s="2">
        <v>2</v>
      </c>
    </row>
    <row r="632" spans="1:5" x14ac:dyDescent="0.25">
      <c r="A632">
        <v>631</v>
      </c>
      <c r="C632" s="2">
        <v>2</v>
      </c>
    </row>
    <row r="633" spans="1:5" x14ac:dyDescent="0.25">
      <c r="A633">
        <v>632</v>
      </c>
      <c r="C633" s="2">
        <v>2</v>
      </c>
    </row>
    <row r="634" spans="1:5" x14ac:dyDescent="0.25">
      <c r="A634">
        <v>633</v>
      </c>
    </row>
    <row r="635" spans="1:5" x14ac:dyDescent="0.25">
      <c r="A635">
        <v>634</v>
      </c>
    </row>
    <row r="636" spans="1:5" x14ac:dyDescent="0.25">
      <c r="A636">
        <v>635</v>
      </c>
      <c r="D636" s="5">
        <v>3</v>
      </c>
      <c r="E636" s="4">
        <v>4</v>
      </c>
    </row>
    <row r="637" spans="1:5" x14ac:dyDescent="0.25">
      <c r="A637">
        <v>636</v>
      </c>
      <c r="D637" s="5">
        <v>3</v>
      </c>
      <c r="E637" s="4">
        <v>4</v>
      </c>
    </row>
    <row r="638" spans="1:5" x14ac:dyDescent="0.25">
      <c r="A638">
        <v>637</v>
      </c>
      <c r="D638" s="5">
        <v>3</v>
      </c>
      <c r="E638" s="4">
        <v>4</v>
      </c>
    </row>
    <row r="639" spans="1:5" x14ac:dyDescent="0.25">
      <c r="A639">
        <v>638</v>
      </c>
      <c r="D639" s="5">
        <v>3</v>
      </c>
      <c r="E639" s="4">
        <v>4</v>
      </c>
    </row>
    <row r="640" spans="1:5" x14ac:dyDescent="0.25">
      <c r="A640">
        <v>639</v>
      </c>
      <c r="D640" s="5">
        <v>3</v>
      </c>
      <c r="E640" s="4">
        <v>4</v>
      </c>
    </row>
    <row r="641" spans="1:5" x14ac:dyDescent="0.25">
      <c r="A641">
        <v>640</v>
      </c>
      <c r="D641" s="5">
        <v>3</v>
      </c>
      <c r="E641" s="4">
        <v>4</v>
      </c>
    </row>
    <row r="642" spans="1:5" x14ac:dyDescent="0.25">
      <c r="A642">
        <v>641</v>
      </c>
    </row>
    <row r="643" spans="1:5" x14ac:dyDescent="0.25">
      <c r="A643">
        <v>642</v>
      </c>
    </row>
    <row r="644" spans="1:5" x14ac:dyDescent="0.25">
      <c r="A644">
        <v>643</v>
      </c>
    </row>
    <row r="645" spans="1:5" x14ac:dyDescent="0.25">
      <c r="A645">
        <v>644</v>
      </c>
      <c r="B645" s="3">
        <v>1</v>
      </c>
    </row>
    <row r="646" spans="1:5" x14ac:dyDescent="0.25">
      <c r="A646">
        <v>645</v>
      </c>
      <c r="B646" s="3">
        <v>1</v>
      </c>
    </row>
    <row r="647" spans="1:5" x14ac:dyDescent="0.25">
      <c r="A647">
        <v>646</v>
      </c>
      <c r="B647" s="3">
        <v>1</v>
      </c>
    </row>
    <row r="648" spans="1:5" x14ac:dyDescent="0.25">
      <c r="A648">
        <v>647</v>
      </c>
      <c r="B648" s="3">
        <v>1</v>
      </c>
      <c r="C648" s="2">
        <v>2</v>
      </c>
    </row>
    <row r="649" spans="1:5" x14ac:dyDescent="0.25">
      <c r="A649">
        <v>648</v>
      </c>
      <c r="B649" s="3">
        <v>1</v>
      </c>
      <c r="C649" s="2">
        <v>2</v>
      </c>
    </row>
    <row r="650" spans="1:5" x14ac:dyDescent="0.25">
      <c r="A650">
        <v>649</v>
      </c>
      <c r="B650" s="3">
        <v>1</v>
      </c>
      <c r="C650" s="2">
        <v>2</v>
      </c>
    </row>
    <row r="651" spans="1:5" x14ac:dyDescent="0.25">
      <c r="A651">
        <v>650</v>
      </c>
      <c r="C651" s="2">
        <v>2</v>
      </c>
    </row>
    <row r="652" spans="1:5" x14ac:dyDescent="0.25">
      <c r="A652">
        <v>651</v>
      </c>
      <c r="C652" s="2">
        <v>2</v>
      </c>
    </row>
    <row r="653" spans="1:5" x14ac:dyDescent="0.25">
      <c r="A653">
        <v>652</v>
      </c>
    </row>
    <row r="654" spans="1:5" x14ac:dyDescent="0.25">
      <c r="A654">
        <v>653</v>
      </c>
      <c r="D654" s="5">
        <v>3</v>
      </c>
      <c r="E654" s="4">
        <v>4</v>
      </c>
    </row>
    <row r="655" spans="1:5" x14ac:dyDescent="0.25">
      <c r="A655">
        <v>654</v>
      </c>
      <c r="D655" s="5">
        <v>3</v>
      </c>
      <c r="E655" s="4">
        <v>4</v>
      </c>
    </row>
    <row r="656" spans="1:5" x14ac:dyDescent="0.25">
      <c r="A656">
        <v>655</v>
      </c>
      <c r="D656" s="5">
        <v>3</v>
      </c>
      <c r="E656" s="4">
        <v>4</v>
      </c>
    </row>
    <row r="657" spans="1:5" x14ac:dyDescent="0.25">
      <c r="A657">
        <v>656</v>
      </c>
      <c r="D657" s="5">
        <v>3</v>
      </c>
      <c r="E657" s="4">
        <v>4</v>
      </c>
    </row>
    <row r="658" spans="1:5" x14ac:dyDescent="0.25">
      <c r="A658">
        <v>657</v>
      </c>
      <c r="D658" s="5">
        <v>3</v>
      </c>
      <c r="E658" s="4">
        <v>4</v>
      </c>
    </row>
    <row r="659" spans="1:5" x14ac:dyDescent="0.25">
      <c r="A659">
        <v>658</v>
      </c>
      <c r="D659" s="5">
        <v>3</v>
      </c>
      <c r="E659" s="4">
        <v>4</v>
      </c>
    </row>
    <row r="660" spans="1:5" x14ac:dyDescent="0.25">
      <c r="A660">
        <v>659</v>
      </c>
    </row>
    <row r="661" spans="1:5" x14ac:dyDescent="0.25">
      <c r="A661">
        <v>660</v>
      </c>
    </row>
    <row r="662" spans="1:5" x14ac:dyDescent="0.25">
      <c r="A662">
        <v>661</v>
      </c>
    </row>
    <row r="663" spans="1:5" x14ac:dyDescent="0.25">
      <c r="A663">
        <v>662</v>
      </c>
    </row>
    <row r="664" spans="1:5" x14ac:dyDescent="0.25">
      <c r="A664">
        <v>663</v>
      </c>
    </row>
    <row r="665" spans="1:5" x14ac:dyDescent="0.25">
      <c r="A665">
        <v>664</v>
      </c>
    </row>
    <row r="666" spans="1:5" x14ac:dyDescent="0.25">
      <c r="A666">
        <v>665</v>
      </c>
    </row>
    <row r="667" spans="1:5" x14ac:dyDescent="0.25">
      <c r="A667">
        <v>666</v>
      </c>
    </row>
    <row r="668" spans="1:5" x14ac:dyDescent="0.25">
      <c r="A668">
        <v>667</v>
      </c>
      <c r="B668" s="3">
        <v>1</v>
      </c>
    </row>
    <row r="669" spans="1:5" x14ac:dyDescent="0.25">
      <c r="A669">
        <v>668</v>
      </c>
      <c r="B669" s="3">
        <v>1</v>
      </c>
    </row>
    <row r="670" spans="1:5" x14ac:dyDescent="0.25">
      <c r="A670">
        <v>669</v>
      </c>
      <c r="B670" s="3">
        <v>1</v>
      </c>
      <c r="C670" s="2">
        <v>2</v>
      </c>
    </row>
    <row r="671" spans="1:5" x14ac:dyDescent="0.25">
      <c r="A671">
        <v>670</v>
      </c>
      <c r="B671" s="3">
        <v>1</v>
      </c>
      <c r="C671" s="2">
        <v>2</v>
      </c>
    </row>
    <row r="672" spans="1:5" x14ac:dyDescent="0.25">
      <c r="A672">
        <v>671</v>
      </c>
      <c r="B672" s="3">
        <v>1</v>
      </c>
      <c r="C672" s="2">
        <v>2</v>
      </c>
    </row>
    <row r="673" spans="1:5" x14ac:dyDescent="0.25">
      <c r="A673">
        <v>672</v>
      </c>
      <c r="B673" s="3">
        <v>1</v>
      </c>
      <c r="C673" s="2">
        <v>2</v>
      </c>
    </row>
    <row r="674" spans="1:5" x14ac:dyDescent="0.25">
      <c r="A674">
        <v>673</v>
      </c>
      <c r="C674" s="2">
        <v>2</v>
      </c>
    </row>
    <row r="675" spans="1:5" x14ac:dyDescent="0.25">
      <c r="A675">
        <v>674</v>
      </c>
      <c r="C675" s="2">
        <v>2</v>
      </c>
    </row>
    <row r="676" spans="1:5" x14ac:dyDescent="0.25">
      <c r="A676">
        <v>675</v>
      </c>
      <c r="E676" s="4">
        <v>4</v>
      </c>
    </row>
    <row r="677" spans="1:5" x14ac:dyDescent="0.25">
      <c r="A677">
        <v>676</v>
      </c>
      <c r="D677" s="5">
        <v>3</v>
      </c>
      <c r="E677" s="4">
        <v>4</v>
      </c>
    </row>
    <row r="678" spans="1:5" x14ac:dyDescent="0.25">
      <c r="A678">
        <v>677</v>
      </c>
      <c r="D678" s="5">
        <v>3</v>
      </c>
      <c r="E678" s="4">
        <v>4</v>
      </c>
    </row>
    <row r="679" spans="1:5" x14ac:dyDescent="0.25">
      <c r="A679">
        <v>678</v>
      </c>
      <c r="D679" s="5">
        <v>3</v>
      </c>
      <c r="E679" s="4">
        <v>4</v>
      </c>
    </row>
    <row r="680" spans="1:5" x14ac:dyDescent="0.25">
      <c r="A680">
        <v>679</v>
      </c>
      <c r="D680" s="5">
        <v>3</v>
      </c>
      <c r="E680" s="4">
        <v>4</v>
      </c>
    </row>
    <row r="681" spans="1:5" x14ac:dyDescent="0.25">
      <c r="A681">
        <v>680</v>
      </c>
      <c r="D681" s="5">
        <v>3</v>
      </c>
      <c r="E681" s="4">
        <v>4</v>
      </c>
    </row>
    <row r="682" spans="1:5" x14ac:dyDescent="0.25">
      <c r="A682">
        <v>681</v>
      </c>
      <c r="E682" s="4">
        <v>4</v>
      </c>
    </row>
    <row r="683" spans="1:5" x14ac:dyDescent="0.25">
      <c r="A683">
        <v>682</v>
      </c>
    </row>
    <row r="684" spans="1:5" x14ac:dyDescent="0.25">
      <c r="A684">
        <v>683</v>
      </c>
    </row>
    <row r="685" spans="1:5" x14ac:dyDescent="0.25">
      <c r="A685">
        <v>684</v>
      </c>
    </row>
    <row r="686" spans="1:5" x14ac:dyDescent="0.25">
      <c r="A686">
        <v>685</v>
      </c>
    </row>
    <row r="687" spans="1:5" x14ac:dyDescent="0.25">
      <c r="A687">
        <v>686</v>
      </c>
      <c r="B687" s="3">
        <v>1</v>
      </c>
    </row>
    <row r="688" spans="1:5" x14ac:dyDescent="0.25">
      <c r="A688">
        <v>687</v>
      </c>
      <c r="B688" s="3">
        <v>1</v>
      </c>
    </row>
    <row r="689" spans="1:5" x14ac:dyDescent="0.25">
      <c r="A689">
        <v>688</v>
      </c>
      <c r="B689" s="3">
        <v>1</v>
      </c>
      <c r="C689" s="2">
        <v>2</v>
      </c>
    </row>
    <row r="690" spans="1:5" x14ac:dyDescent="0.25">
      <c r="A690">
        <v>689</v>
      </c>
      <c r="B690" s="3">
        <v>1</v>
      </c>
      <c r="C690" s="2">
        <v>2</v>
      </c>
    </row>
    <row r="691" spans="1:5" x14ac:dyDescent="0.25">
      <c r="A691">
        <v>690</v>
      </c>
      <c r="B691" s="3">
        <v>1</v>
      </c>
      <c r="C691" s="2">
        <v>2</v>
      </c>
    </row>
    <row r="692" spans="1:5" x14ac:dyDescent="0.25">
      <c r="A692">
        <v>691</v>
      </c>
      <c r="B692" s="3">
        <v>1</v>
      </c>
      <c r="C692" s="2">
        <v>2</v>
      </c>
    </row>
    <row r="693" spans="1:5" x14ac:dyDescent="0.25">
      <c r="A693">
        <v>692</v>
      </c>
      <c r="C693" s="2">
        <v>2</v>
      </c>
    </row>
    <row r="694" spans="1:5" x14ac:dyDescent="0.25">
      <c r="A694">
        <v>693</v>
      </c>
      <c r="C694" s="2">
        <v>2</v>
      </c>
    </row>
    <row r="695" spans="1:5" x14ac:dyDescent="0.25">
      <c r="A695">
        <v>694</v>
      </c>
      <c r="C695" s="2">
        <v>2</v>
      </c>
    </row>
    <row r="696" spans="1:5" x14ac:dyDescent="0.25">
      <c r="A696">
        <v>695</v>
      </c>
      <c r="D696" s="5">
        <v>3</v>
      </c>
    </row>
    <row r="697" spans="1:5" x14ac:dyDescent="0.25">
      <c r="A697">
        <v>696</v>
      </c>
      <c r="D697" s="5">
        <v>3</v>
      </c>
      <c r="E697" s="4">
        <v>4</v>
      </c>
    </row>
    <row r="698" spans="1:5" x14ac:dyDescent="0.25">
      <c r="A698">
        <v>697</v>
      </c>
      <c r="D698" s="5">
        <v>3</v>
      </c>
      <c r="E698" s="4">
        <v>4</v>
      </c>
    </row>
    <row r="699" spans="1:5" x14ac:dyDescent="0.25">
      <c r="A699">
        <v>698</v>
      </c>
      <c r="D699" s="5">
        <v>3</v>
      </c>
      <c r="E699" s="4">
        <v>4</v>
      </c>
    </row>
    <row r="700" spans="1:5" x14ac:dyDescent="0.25">
      <c r="A700">
        <v>699</v>
      </c>
      <c r="D700" s="5">
        <v>3</v>
      </c>
      <c r="E700" s="4">
        <v>4</v>
      </c>
    </row>
    <row r="701" spans="1:5" x14ac:dyDescent="0.25">
      <c r="A701">
        <v>700</v>
      </c>
      <c r="D701" s="5">
        <v>3</v>
      </c>
      <c r="E701" s="4">
        <v>4</v>
      </c>
    </row>
    <row r="702" spans="1:5" x14ac:dyDescent="0.25">
      <c r="A702">
        <v>701</v>
      </c>
      <c r="D702" s="5">
        <v>3</v>
      </c>
      <c r="E702" s="4">
        <v>4</v>
      </c>
    </row>
    <row r="703" spans="1:5" x14ac:dyDescent="0.25">
      <c r="A703">
        <v>702</v>
      </c>
      <c r="D703" s="5">
        <v>3</v>
      </c>
      <c r="E703" s="4">
        <v>4</v>
      </c>
    </row>
    <row r="704" spans="1:5" x14ac:dyDescent="0.25">
      <c r="A704">
        <v>703</v>
      </c>
      <c r="E704" s="4">
        <v>4</v>
      </c>
    </row>
    <row r="705" spans="1:6" x14ac:dyDescent="0.25">
      <c r="A705">
        <v>704</v>
      </c>
    </row>
    <row r="706" spans="1:6" x14ac:dyDescent="0.25">
      <c r="A706">
        <v>705</v>
      </c>
    </row>
    <row r="707" spans="1:6" x14ac:dyDescent="0.25">
      <c r="A707">
        <v>706</v>
      </c>
      <c r="B707" s="3">
        <v>1</v>
      </c>
    </row>
    <row r="708" spans="1:6" x14ac:dyDescent="0.25">
      <c r="A708">
        <v>707</v>
      </c>
      <c r="B708" s="3">
        <v>1</v>
      </c>
    </row>
    <row r="709" spans="1:6" x14ac:dyDescent="0.25">
      <c r="A709">
        <v>708</v>
      </c>
      <c r="B709" s="3">
        <v>1</v>
      </c>
    </row>
    <row r="710" spans="1:6" x14ac:dyDescent="0.25">
      <c r="A710">
        <v>709</v>
      </c>
      <c r="B710" s="3">
        <v>1</v>
      </c>
    </row>
    <row r="711" spans="1:6" x14ac:dyDescent="0.25">
      <c r="A711">
        <v>710</v>
      </c>
      <c r="B711" s="3">
        <v>1</v>
      </c>
      <c r="C711" s="2">
        <v>2</v>
      </c>
    </row>
    <row r="712" spans="1:6" x14ac:dyDescent="0.25">
      <c r="A712">
        <v>711</v>
      </c>
      <c r="B712" s="3">
        <v>1</v>
      </c>
      <c r="C712" s="2">
        <v>2</v>
      </c>
    </row>
    <row r="713" spans="1:6" x14ac:dyDescent="0.25">
      <c r="A713">
        <v>712</v>
      </c>
      <c r="B713" s="3">
        <v>1</v>
      </c>
      <c r="C713" s="2">
        <v>2</v>
      </c>
    </row>
    <row r="714" spans="1:6" x14ac:dyDescent="0.25">
      <c r="A714">
        <v>713</v>
      </c>
      <c r="B714" s="3">
        <v>1</v>
      </c>
      <c r="C714" s="2">
        <v>2</v>
      </c>
    </row>
    <row r="715" spans="1:6" x14ac:dyDescent="0.25">
      <c r="A715">
        <v>714</v>
      </c>
      <c r="C715" s="2">
        <v>2</v>
      </c>
    </row>
    <row r="716" spans="1:6" x14ac:dyDescent="0.25">
      <c r="A716">
        <v>715</v>
      </c>
      <c r="C716" s="2">
        <v>2</v>
      </c>
    </row>
    <row r="717" spans="1:6" x14ac:dyDescent="0.25">
      <c r="A717">
        <v>716</v>
      </c>
      <c r="C717" s="2">
        <v>2</v>
      </c>
    </row>
    <row r="718" spans="1:6" x14ac:dyDescent="0.25">
      <c r="A718">
        <v>717</v>
      </c>
      <c r="C718" s="2">
        <v>2</v>
      </c>
    </row>
    <row r="719" spans="1:6" x14ac:dyDescent="0.25">
      <c r="A719">
        <v>718</v>
      </c>
    </row>
    <row r="720" spans="1:6" x14ac:dyDescent="0.25">
      <c r="A720">
        <v>719</v>
      </c>
      <c r="F720" t="s">
        <v>22</v>
      </c>
    </row>
    <row r="721" spans="1:6" x14ac:dyDescent="0.25">
      <c r="A721">
        <v>720</v>
      </c>
    </row>
    <row r="722" spans="1:6" x14ac:dyDescent="0.25">
      <c r="A722">
        <v>721</v>
      </c>
      <c r="F722" t="s">
        <v>22</v>
      </c>
    </row>
    <row r="723" spans="1:6" x14ac:dyDescent="0.25">
      <c r="A723">
        <v>722</v>
      </c>
      <c r="C723" s="2">
        <v>2</v>
      </c>
    </row>
    <row r="724" spans="1:6" x14ac:dyDescent="0.25">
      <c r="A724">
        <v>723</v>
      </c>
      <c r="C724" s="2">
        <v>2</v>
      </c>
    </row>
    <row r="725" spans="1:6" x14ac:dyDescent="0.25">
      <c r="A725">
        <v>724</v>
      </c>
      <c r="C725" s="2">
        <v>2</v>
      </c>
    </row>
    <row r="726" spans="1:6" x14ac:dyDescent="0.25">
      <c r="A726">
        <v>725</v>
      </c>
      <c r="C726" s="2">
        <v>2</v>
      </c>
    </row>
    <row r="727" spans="1:6" x14ac:dyDescent="0.25">
      <c r="A727">
        <v>726</v>
      </c>
      <c r="C727" s="2">
        <v>2</v>
      </c>
      <c r="D727" s="5">
        <v>3</v>
      </c>
    </row>
    <row r="728" spans="1:6" x14ac:dyDescent="0.25">
      <c r="A728">
        <v>727</v>
      </c>
      <c r="C728" s="2">
        <v>2</v>
      </c>
      <c r="D728" s="5">
        <v>3</v>
      </c>
    </row>
    <row r="729" spans="1:6" x14ac:dyDescent="0.25">
      <c r="A729">
        <v>728</v>
      </c>
      <c r="C729" s="2">
        <v>2</v>
      </c>
      <c r="D729" s="5">
        <v>3</v>
      </c>
    </row>
    <row r="730" spans="1:6" x14ac:dyDescent="0.25">
      <c r="A730">
        <v>729</v>
      </c>
      <c r="C730" s="2">
        <v>2</v>
      </c>
      <c r="D730" s="5">
        <v>3</v>
      </c>
      <c r="E730" s="4">
        <v>4</v>
      </c>
    </row>
    <row r="731" spans="1:6" x14ac:dyDescent="0.25">
      <c r="A731">
        <v>730</v>
      </c>
      <c r="C731" s="2">
        <v>2</v>
      </c>
      <c r="D731" s="5">
        <v>3</v>
      </c>
      <c r="E731" s="4">
        <v>4</v>
      </c>
    </row>
    <row r="732" spans="1:6" x14ac:dyDescent="0.25">
      <c r="A732">
        <v>731</v>
      </c>
      <c r="D732" s="5">
        <v>3</v>
      </c>
      <c r="E732" s="4">
        <v>4</v>
      </c>
    </row>
    <row r="733" spans="1:6" x14ac:dyDescent="0.25">
      <c r="A733">
        <v>732</v>
      </c>
      <c r="D733" s="5">
        <v>3</v>
      </c>
      <c r="E733" s="4">
        <v>4</v>
      </c>
    </row>
    <row r="734" spans="1:6" x14ac:dyDescent="0.25">
      <c r="A734">
        <v>733</v>
      </c>
      <c r="D734" s="5">
        <v>3</v>
      </c>
      <c r="E734" s="4">
        <v>4</v>
      </c>
    </row>
    <row r="735" spans="1:6" x14ac:dyDescent="0.25">
      <c r="A735">
        <v>734</v>
      </c>
      <c r="D735" s="5">
        <v>3</v>
      </c>
      <c r="E735" s="4">
        <v>4</v>
      </c>
    </row>
    <row r="736" spans="1:6" x14ac:dyDescent="0.25">
      <c r="A736">
        <v>735</v>
      </c>
      <c r="D736" s="5">
        <v>3</v>
      </c>
      <c r="E736" s="4">
        <v>4</v>
      </c>
    </row>
    <row r="737" spans="1:5" x14ac:dyDescent="0.25">
      <c r="A737">
        <v>736</v>
      </c>
      <c r="E737" s="4">
        <v>4</v>
      </c>
    </row>
    <row r="738" spans="1:5" x14ac:dyDescent="0.25">
      <c r="A738">
        <v>737</v>
      </c>
      <c r="E738" s="4">
        <v>4</v>
      </c>
    </row>
    <row r="739" spans="1:5" x14ac:dyDescent="0.25">
      <c r="A739">
        <v>738</v>
      </c>
    </row>
    <row r="740" spans="1:5" x14ac:dyDescent="0.25">
      <c r="A740">
        <v>739</v>
      </c>
      <c r="B740" s="3">
        <v>1</v>
      </c>
    </row>
    <row r="741" spans="1:5" x14ac:dyDescent="0.25">
      <c r="A741">
        <v>740</v>
      </c>
      <c r="B741" s="3">
        <v>1</v>
      </c>
    </row>
    <row r="742" spans="1:5" x14ac:dyDescent="0.25">
      <c r="A742">
        <v>741</v>
      </c>
      <c r="B742" s="3">
        <v>1</v>
      </c>
    </row>
    <row r="743" spans="1:5" x14ac:dyDescent="0.25">
      <c r="A743">
        <v>742</v>
      </c>
      <c r="B743" s="3">
        <v>1</v>
      </c>
    </row>
    <row r="744" spans="1:5" x14ac:dyDescent="0.25">
      <c r="A744">
        <v>743</v>
      </c>
      <c r="B744" s="3">
        <v>1</v>
      </c>
    </row>
    <row r="745" spans="1:5" x14ac:dyDescent="0.25">
      <c r="A745">
        <v>744</v>
      </c>
      <c r="B745" s="3">
        <v>1</v>
      </c>
    </row>
    <row r="746" spans="1:5" x14ac:dyDescent="0.25">
      <c r="A746">
        <v>745</v>
      </c>
      <c r="B746" s="3">
        <v>1</v>
      </c>
    </row>
    <row r="747" spans="1:5" x14ac:dyDescent="0.25">
      <c r="A747">
        <v>746</v>
      </c>
      <c r="B747" s="3">
        <v>1</v>
      </c>
    </row>
    <row r="748" spans="1:5" x14ac:dyDescent="0.25">
      <c r="A748">
        <v>747</v>
      </c>
      <c r="B748" s="3">
        <v>1</v>
      </c>
      <c r="C748" s="2">
        <v>2</v>
      </c>
    </row>
    <row r="749" spans="1:5" x14ac:dyDescent="0.25">
      <c r="A749">
        <v>748</v>
      </c>
      <c r="B749" s="3">
        <v>1</v>
      </c>
      <c r="C749" s="2">
        <v>2</v>
      </c>
    </row>
    <row r="750" spans="1:5" x14ac:dyDescent="0.25">
      <c r="A750">
        <v>749</v>
      </c>
      <c r="B750" s="3">
        <v>1</v>
      </c>
      <c r="C750" s="2">
        <v>2</v>
      </c>
    </row>
    <row r="751" spans="1:5" x14ac:dyDescent="0.25">
      <c r="A751">
        <v>750</v>
      </c>
      <c r="C751" s="2">
        <v>2</v>
      </c>
      <c r="D751" s="5">
        <v>3</v>
      </c>
    </row>
    <row r="752" spans="1:5" x14ac:dyDescent="0.25">
      <c r="A752">
        <v>751</v>
      </c>
      <c r="C752" s="2">
        <v>2</v>
      </c>
      <c r="D752" s="5">
        <v>3</v>
      </c>
      <c r="E752" s="4">
        <v>4</v>
      </c>
    </row>
    <row r="753" spans="1:5" x14ac:dyDescent="0.25">
      <c r="A753">
        <v>752</v>
      </c>
      <c r="C753" s="2">
        <v>2</v>
      </c>
      <c r="D753" s="5">
        <v>3</v>
      </c>
      <c r="E753" s="4">
        <v>4</v>
      </c>
    </row>
    <row r="754" spans="1:5" x14ac:dyDescent="0.25">
      <c r="A754">
        <v>753</v>
      </c>
      <c r="D754" s="5">
        <v>3</v>
      </c>
      <c r="E754" s="4">
        <v>4</v>
      </c>
    </row>
    <row r="755" spans="1:5" x14ac:dyDescent="0.25">
      <c r="A755">
        <v>754</v>
      </c>
      <c r="D755" s="5">
        <v>3</v>
      </c>
      <c r="E755" s="4">
        <v>4</v>
      </c>
    </row>
    <row r="756" spans="1:5" x14ac:dyDescent="0.25">
      <c r="A756">
        <v>755</v>
      </c>
      <c r="D756" s="5">
        <v>3</v>
      </c>
      <c r="E756" s="4">
        <v>4</v>
      </c>
    </row>
    <row r="757" spans="1:5" x14ac:dyDescent="0.25">
      <c r="A757">
        <v>756</v>
      </c>
      <c r="D757" s="5">
        <v>3</v>
      </c>
      <c r="E757" s="4">
        <v>4</v>
      </c>
    </row>
    <row r="758" spans="1:5" x14ac:dyDescent="0.25">
      <c r="A758">
        <v>757</v>
      </c>
      <c r="D758" s="5">
        <v>3</v>
      </c>
      <c r="E758" s="4">
        <v>4</v>
      </c>
    </row>
    <row r="759" spans="1:5" x14ac:dyDescent="0.25">
      <c r="A759">
        <v>758</v>
      </c>
      <c r="D759" s="5">
        <v>3</v>
      </c>
      <c r="E759" s="4">
        <v>4</v>
      </c>
    </row>
    <row r="760" spans="1:5" x14ac:dyDescent="0.25">
      <c r="A760">
        <v>759</v>
      </c>
      <c r="E760" s="4">
        <v>4</v>
      </c>
    </row>
    <row r="761" spans="1:5" x14ac:dyDescent="0.25">
      <c r="A761">
        <v>760</v>
      </c>
    </row>
    <row r="762" spans="1:5" x14ac:dyDescent="0.25">
      <c r="A762">
        <v>761</v>
      </c>
    </row>
    <row r="763" spans="1:5" x14ac:dyDescent="0.25">
      <c r="A763">
        <v>762</v>
      </c>
    </row>
    <row r="764" spans="1:5" x14ac:dyDescent="0.25">
      <c r="A764">
        <v>763</v>
      </c>
    </row>
    <row r="765" spans="1:5" x14ac:dyDescent="0.25">
      <c r="A765">
        <v>764</v>
      </c>
      <c r="B765" s="3">
        <v>1</v>
      </c>
    </row>
    <row r="766" spans="1:5" x14ac:dyDescent="0.25">
      <c r="A766">
        <v>765</v>
      </c>
      <c r="B766" s="3">
        <v>1</v>
      </c>
    </row>
    <row r="767" spans="1:5" x14ac:dyDescent="0.25">
      <c r="A767">
        <v>766</v>
      </c>
      <c r="B767" s="3">
        <v>1</v>
      </c>
    </row>
    <row r="768" spans="1:5" x14ac:dyDescent="0.25">
      <c r="A768">
        <v>767</v>
      </c>
      <c r="B768" s="3">
        <v>1</v>
      </c>
    </row>
    <row r="769" spans="1:5" x14ac:dyDescent="0.25">
      <c r="A769">
        <v>768</v>
      </c>
      <c r="B769" s="3">
        <v>1</v>
      </c>
      <c r="C769" s="2">
        <v>2</v>
      </c>
    </row>
    <row r="770" spans="1:5" x14ac:dyDescent="0.25">
      <c r="A770">
        <v>769</v>
      </c>
      <c r="B770" s="3">
        <v>1</v>
      </c>
      <c r="C770" s="2">
        <v>2</v>
      </c>
    </row>
    <row r="771" spans="1:5" x14ac:dyDescent="0.25">
      <c r="A771">
        <v>770</v>
      </c>
      <c r="B771" s="3">
        <v>1</v>
      </c>
      <c r="C771" s="2">
        <v>2</v>
      </c>
    </row>
    <row r="772" spans="1:5" x14ac:dyDescent="0.25">
      <c r="A772">
        <v>771</v>
      </c>
      <c r="C772" s="2">
        <v>2</v>
      </c>
      <c r="D772" s="5">
        <v>3</v>
      </c>
    </row>
    <row r="773" spans="1:5" x14ac:dyDescent="0.25">
      <c r="A773">
        <v>772</v>
      </c>
      <c r="C773" s="2">
        <v>2</v>
      </c>
      <c r="D773" s="5">
        <v>3</v>
      </c>
      <c r="E773" s="4">
        <v>4</v>
      </c>
    </row>
    <row r="774" spans="1:5" x14ac:dyDescent="0.25">
      <c r="A774">
        <v>773</v>
      </c>
      <c r="D774" s="5">
        <v>3</v>
      </c>
      <c r="E774" s="4">
        <v>4</v>
      </c>
    </row>
    <row r="775" spans="1:5" x14ac:dyDescent="0.25">
      <c r="A775">
        <v>774</v>
      </c>
      <c r="D775" s="5">
        <v>3</v>
      </c>
      <c r="E775" s="4">
        <v>4</v>
      </c>
    </row>
    <row r="776" spans="1:5" x14ac:dyDescent="0.25">
      <c r="A776">
        <v>775</v>
      </c>
      <c r="D776" s="5">
        <v>3</v>
      </c>
      <c r="E776" s="4">
        <v>4</v>
      </c>
    </row>
    <row r="777" spans="1:5" x14ac:dyDescent="0.25">
      <c r="A777">
        <v>776</v>
      </c>
      <c r="D777" s="5">
        <v>3</v>
      </c>
      <c r="E777" s="4">
        <v>4</v>
      </c>
    </row>
    <row r="778" spans="1:5" x14ac:dyDescent="0.25">
      <c r="A778">
        <v>777</v>
      </c>
      <c r="D778" s="5">
        <v>3</v>
      </c>
      <c r="E778" s="4">
        <v>4</v>
      </c>
    </row>
    <row r="779" spans="1:5" x14ac:dyDescent="0.25">
      <c r="A779">
        <v>778</v>
      </c>
      <c r="D779" s="5">
        <v>3</v>
      </c>
      <c r="E779" s="4">
        <v>4</v>
      </c>
    </row>
    <row r="780" spans="1:5" x14ac:dyDescent="0.25">
      <c r="A780">
        <v>779</v>
      </c>
    </row>
    <row r="781" spans="1:5" x14ac:dyDescent="0.25">
      <c r="A781">
        <v>780</v>
      </c>
    </row>
    <row r="782" spans="1:5" x14ac:dyDescent="0.25">
      <c r="A782">
        <v>781</v>
      </c>
    </row>
    <row r="783" spans="1:5" x14ac:dyDescent="0.25">
      <c r="A783">
        <v>782</v>
      </c>
    </row>
    <row r="784" spans="1:5" x14ac:dyDescent="0.25">
      <c r="A784">
        <v>783</v>
      </c>
    </row>
    <row r="785" spans="1:5" x14ac:dyDescent="0.25">
      <c r="A785">
        <v>784</v>
      </c>
      <c r="B785" s="3">
        <v>1</v>
      </c>
    </row>
    <row r="786" spans="1:5" x14ac:dyDescent="0.25">
      <c r="A786">
        <v>785</v>
      </c>
      <c r="B786" s="3">
        <v>1</v>
      </c>
    </row>
    <row r="787" spans="1:5" x14ac:dyDescent="0.25">
      <c r="A787">
        <v>786</v>
      </c>
      <c r="B787" s="3">
        <v>1</v>
      </c>
    </row>
    <row r="788" spans="1:5" x14ac:dyDescent="0.25">
      <c r="A788">
        <v>787</v>
      </c>
      <c r="B788" s="3">
        <v>1</v>
      </c>
      <c r="C788" s="2">
        <v>2</v>
      </c>
    </row>
    <row r="789" spans="1:5" x14ac:dyDescent="0.25">
      <c r="A789">
        <v>788</v>
      </c>
      <c r="B789" s="3">
        <v>1</v>
      </c>
      <c r="C789" s="2">
        <v>2</v>
      </c>
    </row>
    <row r="790" spans="1:5" x14ac:dyDescent="0.25">
      <c r="A790">
        <v>789</v>
      </c>
      <c r="B790" s="3">
        <v>1</v>
      </c>
      <c r="C790" s="2">
        <v>2</v>
      </c>
    </row>
    <row r="791" spans="1:5" x14ac:dyDescent="0.25">
      <c r="A791">
        <v>790</v>
      </c>
      <c r="B791" s="3">
        <v>1</v>
      </c>
      <c r="C791" s="2">
        <v>2</v>
      </c>
    </row>
    <row r="792" spans="1:5" x14ac:dyDescent="0.25">
      <c r="A792">
        <v>791</v>
      </c>
      <c r="C792" s="2">
        <v>2</v>
      </c>
      <c r="D792" s="5">
        <v>3</v>
      </c>
    </row>
    <row r="793" spans="1:5" x14ac:dyDescent="0.25">
      <c r="A793">
        <v>792</v>
      </c>
      <c r="D793" s="5">
        <v>3</v>
      </c>
      <c r="E793" s="4">
        <v>4</v>
      </c>
    </row>
    <row r="794" spans="1:5" x14ac:dyDescent="0.25">
      <c r="A794">
        <v>793</v>
      </c>
      <c r="D794" s="5">
        <v>3</v>
      </c>
      <c r="E794" s="4">
        <v>4</v>
      </c>
    </row>
    <row r="795" spans="1:5" x14ac:dyDescent="0.25">
      <c r="A795">
        <v>794</v>
      </c>
      <c r="D795" s="5">
        <v>3</v>
      </c>
      <c r="E795" s="4">
        <v>4</v>
      </c>
    </row>
    <row r="796" spans="1:5" x14ac:dyDescent="0.25">
      <c r="A796">
        <v>795</v>
      </c>
      <c r="D796" s="5">
        <v>3</v>
      </c>
      <c r="E796" s="4">
        <v>4</v>
      </c>
    </row>
    <row r="797" spans="1:5" x14ac:dyDescent="0.25">
      <c r="A797">
        <v>796</v>
      </c>
      <c r="D797" s="5">
        <v>3</v>
      </c>
      <c r="E797" s="4">
        <v>4</v>
      </c>
    </row>
    <row r="798" spans="1:5" x14ac:dyDescent="0.25">
      <c r="A798">
        <v>797</v>
      </c>
      <c r="E798" s="4">
        <v>4</v>
      </c>
    </row>
    <row r="799" spans="1:5" x14ac:dyDescent="0.25">
      <c r="A799">
        <v>798</v>
      </c>
      <c r="E799" s="4">
        <v>4</v>
      </c>
    </row>
    <row r="800" spans="1:5" x14ac:dyDescent="0.25">
      <c r="A800">
        <v>799</v>
      </c>
    </row>
    <row r="801" spans="1:5" x14ac:dyDescent="0.25">
      <c r="A801">
        <v>800</v>
      </c>
    </row>
    <row r="802" spans="1:5" x14ac:dyDescent="0.25">
      <c r="A802">
        <v>801</v>
      </c>
    </row>
    <row r="803" spans="1:5" x14ac:dyDescent="0.25">
      <c r="A803">
        <v>802</v>
      </c>
    </row>
    <row r="804" spans="1:5" x14ac:dyDescent="0.25">
      <c r="A804">
        <v>803</v>
      </c>
    </row>
    <row r="805" spans="1:5" x14ac:dyDescent="0.25">
      <c r="A805">
        <v>804</v>
      </c>
      <c r="B805" s="3">
        <v>1</v>
      </c>
    </row>
    <row r="806" spans="1:5" x14ac:dyDescent="0.25">
      <c r="A806">
        <v>805</v>
      </c>
      <c r="B806" s="3">
        <v>1</v>
      </c>
      <c r="C806" s="2">
        <v>2</v>
      </c>
    </row>
    <row r="807" spans="1:5" x14ac:dyDescent="0.25">
      <c r="A807">
        <v>806</v>
      </c>
      <c r="B807" s="3">
        <v>1</v>
      </c>
      <c r="C807" s="2">
        <v>2</v>
      </c>
    </row>
    <row r="808" spans="1:5" x14ac:dyDescent="0.25">
      <c r="A808">
        <v>807</v>
      </c>
      <c r="B808" s="3">
        <v>1</v>
      </c>
      <c r="C808" s="2">
        <v>2</v>
      </c>
    </row>
    <row r="809" spans="1:5" x14ac:dyDescent="0.25">
      <c r="A809">
        <v>808</v>
      </c>
      <c r="B809" s="3">
        <v>1</v>
      </c>
      <c r="C809" s="2">
        <v>2</v>
      </c>
    </row>
    <row r="810" spans="1:5" x14ac:dyDescent="0.25">
      <c r="A810">
        <v>809</v>
      </c>
      <c r="B810" s="3">
        <v>1</v>
      </c>
      <c r="C810" s="2">
        <v>2</v>
      </c>
    </row>
    <row r="811" spans="1:5" x14ac:dyDescent="0.25">
      <c r="A811">
        <v>810</v>
      </c>
    </row>
    <row r="812" spans="1:5" x14ac:dyDescent="0.25">
      <c r="A812">
        <v>811</v>
      </c>
      <c r="E812" s="4">
        <v>4</v>
      </c>
    </row>
    <row r="813" spans="1:5" x14ac:dyDescent="0.25">
      <c r="A813">
        <v>812</v>
      </c>
      <c r="D813" s="5">
        <v>3</v>
      </c>
      <c r="E813" s="4">
        <v>4</v>
      </c>
    </row>
    <row r="814" spans="1:5" x14ac:dyDescent="0.25">
      <c r="A814">
        <v>813</v>
      </c>
      <c r="D814" s="5">
        <v>3</v>
      </c>
      <c r="E814" s="4">
        <v>4</v>
      </c>
    </row>
    <row r="815" spans="1:5" x14ac:dyDescent="0.25">
      <c r="A815">
        <v>814</v>
      </c>
      <c r="D815" s="5">
        <v>3</v>
      </c>
      <c r="E815" s="4">
        <v>4</v>
      </c>
    </row>
    <row r="816" spans="1:5" x14ac:dyDescent="0.25">
      <c r="A816">
        <v>815</v>
      </c>
      <c r="D816" s="5">
        <v>3</v>
      </c>
      <c r="E816" s="4">
        <v>4</v>
      </c>
    </row>
    <row r="817" spans="1:5" x14ac:dyDescent="0.25">
      <c r="A817">
        <v>816</v>
      </c>
      <c r="D817" s="5">
        <v>3</v>
      </c>
      <c r="E817" s="4">
        <v>4</v>
      </c>
    </row>
    <row r="818" spans="1:5" x14ac:dyDescent="0.25">
      <c r="A818">
        <v>817</v>
      </c>
    </row>
    <row r="819" spans="1:5" x14ac:dyDescent="0.25">
      <c r="A819">
        <v>818</v>
      </c>
    </row>
    <row r="820" spans="1:5" x14ac:dyDescent="0.25">
      <c r="A820">
        <v>819</v>
      </c>
    </row>
    <row r="821" spans="1:5" x14ac:dyDescent="0.25">
      <c r="A821">
        <v>820</v>
      </c>
    </row>
    <row r="822" spans="1:5" x14ac:dyDescent="0.25">
      <c r="A822">
        <v>821</v>
      </c>
    </row>
    <row r="823" spans="1:5" x14ac:dyDescent="0.25">
      <c r="A823">
        <v>822</v>
      </c>
    </row>
    <row r="824" spans="1:5" x14ac:dyDescent="0.25">
      <c r="A824">
        <v>823</v>
      </c>
    </row>
    <row r="825" spans="1:5" x14ac:dyDescent="0.25">
      <c r="A825">
        <v>824</v>
      </c>
      <c r="B825" s="3">
        <v>1</v>
      </c>
    </row>
    <row r="826" spans="1:5" x14ac:dyDescent="0.25">
      <c r="A826">
        <v>825</v>
      </c>
      <c r="B826" s="3">
        <v>1</v>
      </c>
    </row>
    <row r="827" spans="1:5" x14ac:dyDescent="0.25">
      <c r="A827">
        <v>826</v>
      </c>
      <c r="B827" s="3">
        <v>1</v>
      </c>
      <c r="C827" s="2">
        <v>2</v>
      </c>
    </row>
    <row r="828" spans="1:5" x14ac:dyDescent="0.25">
      <c r="A828">
        <v>827</v>
      </c>
      <c r="B828" s="3">
        <v>1</v>
      </c>
      <c r="C828" s="2">
        <v>2</v>
      </c>
    </row>
    <row r="829" spans="1:5" x14ac:dyDescent="0.25">
      <c r="A829">
        <v>828</v>
      </c>
      <c r="B829" s="3">
        <v>1</v>
      </c>
      <c r="C829" s="2">
        <v>2</v>
      </c>
    </row>
    <row r="830" spans="1:5" x14ac:dyDescent="0.25">
      <c r="A830">
        <v>829</v>
      </c>
      <c r="B830" s="3">
        <v>1</v>
      </c>
      <c r="C830" s="2">
        <v>2</v>
      </c>
    </row>
    <row r="831" spans="1:5" x14ac:dyDescent="0.25">
      <c r="A831">
        <v>830</v>
      </c>
      <c r="C831" s="2">
        <v>2</v>
      </c>
    </row>
    <row r="832" spans="1:5" x14ac:dyDescent="0.25">
      <c r="A832">
        <v>831</v>
      </c>
      <c r="D832" s="5">
        <v>3</v>
      </c>
      <c r="E832" s="4">
        <v>4</v>
      </c>
    </row>
    <row r="833" spans="1:5" x14ac:dyDescent="0.25">
      <c r="A833">
        <v>832</v>
      </c>
      <c r="D833" s="5">
        <v>3</v>
      </c>
      <c r="E833" s="4">
        <v>4</v>
      </c>
    </row>
    <row r="834" spans="1:5" x14ac:dyDescent="0.25">
      <c r="A834">
        <v>833</v>
      </c>
      <c r="D834" s="5">
        <v>3</v>
      </c>
      <c r="E834" s="4">
        <v>4</v>
      </c>
    </row>
    <row r="835" spans="1:5" x14ac:dyDescent="0.25">
      <c r="A835">
        <v>834</v>
      </c>
      <c r="D835" s="5">
        <v>3</v>
      </c>
      <c r="E835" s="4">
        <v>4</v>
      </c>
    </row>
    <row r="836" spans="1:5" x14ac:dyDescent="0.25">
      <c r="A836">
        <v>835</v>
      </c>
      <c r="D836" s="5">
        <v>3</v>
      </c>
      <c r="E836" s="4">
        <v>4</v>
      </c>
    </row>
    <row r="837" spans="1:5" x14ac:dyDescent="0.25">
      <c r="A837">
        <v>836</v>
      </c>
      <c r="D837" s="5">
        <v>3</v>
      </c>
      <c r="E837" s="4">
        <v>4</v>
      </c>
    </row>
    <row r="838" spans="1:5" x14ac:dyDescent="0.25">
      <c r="A838">
        <v>837</v>
      </c>
      <c r="D838" s="5">
        <v>3</v>
      </c>
      <c r="E838" s="4">
        <v>4</v>
      </c>
    </row>
    <row r="839" spans="1:5" x14ac:dyDescent="0.25">
      <c r="A839">
        <v>838</v>
      </c>
    </row>
    <row r="840" spans="1:5" x14ac:dyDescent="0.25">
      <c r="A840">
        <v>839</v>
      </c>
    </row>
    <row r="841" spans="1:5" x14ac:dyDescent="0.25">
      <c r="A841">
        <v>840</v>
      </c>
    </row>
    <row r="842" spans="1:5" x14ac:dyDescent="0.25">
      <c r="A842">
        <v>841</v>
      </c>
    </row>
    <row r="843" spans="1:5" x14ac:dyDescent="0.25">
      <c r="A843">
        <v>842</v>
      </c>
    </row>
    <row r="844" spans="1:5" x14ac:dyDescent="0.25">
      <c r="A844">
        <v>843</v>
      </c>
      <c r="B844" s="3">
        <v>1</v>
      </c>
    </row>
    <row r="845" spans="1:5" x14ac:dyDescent="0.25">
      <c r="A845">
        <v>844</v>
      </c>
      <c r="B845" s="3">
        <v>1</v>
      </c>
    </row>
    <row r="846" spans="1:5" x14ac:dyDescent="0.25">
      <c r="A846">
        <v>845</v>
      </c>
      <c r="B846" s="3">
        <v>1</v>
      </c>
      <c r="C846" s="2">
        <v>2</v>
      </c>
    </row>
    <row r="847" spans="1:5" x14ac:dyDescent="0.25">
      <c r="A847">
        <v>846</v>
      </c>
      <c r="B847" s="3">
        <v>1</v>
      </c>
      <c r="C847" s="2">
        <v>2</v>
      </c>
    </row>
    <row r="848" spans="1:5" x14ac:dyDescent="0.25">
      <c r="A848">
        <v>847</v>
      </c>
      <c r="B848" s="3">
        <v>1</v>
      </c>
      <c r="C848" s="2">
        <v>2</v>
      </c>
    </row>
    <row r="849" spans="1:5" x14ac:dyDescent="0.25">
      <c r="A849">
        <v>848</v>
      </c>
      <c r="B849" s="3">
        <v>1</v>
      </c>
      <c r="C849" s="2">
        <v>2</v>
      </c>
    </row>
    <row r="850" spans="1:5" x14ac:dyDescent="0.25">
      <c r="A850">
        <v>849</v>
      </c>
      <c r="B850" s="3">
        <v>1</v>
      </c>
      <c r="C850" s="2">
        <v>2</v>
      </c>
    </row>
    <row r="851" spans="1:5" x14ac:dyDescent="0.25">
      <c r="A851">
        <v>850</v>
      </c>
      <c r="C851" s="2">
        <v>2</v>
      </c>
    </row>
    <row r="852" spans="1:5" x14ac:dyDescent="0.25">
      <c r="A852">
        <v>851</v>
      </c>
      <c r="D852" s="5">
        <v>3</v>
      </c>
      <c r="E852" s="4">
        <v>4</v>
      </c>
    </row>
    <row r="853" spans="1:5" x14ac:dyDescent="0.25">
      <c r="A853">
        <v>852</v>
      </c>
      <c r="D853" s="5">
        <v>3</v>
      </c>
      <c r="E853" s="4">
        <v>4</v>
      </c>
    </row>
    <row r="854" spans="1:5" x14ac:dyDescent="0.25">
      <c r="A854">
        <v>853</v>
      </c>
      <c r="D854" s="5">
        <v>3</v>
      </c>
      <c r="E854" s="4">
        <v>4</v>
      </c>
    </row>
    <row r="855" spans="1:5" x14ac:dyDescent="0.25">
      <c r="A855">
        <v>854</v>
      </c>
      <c r="D855" s="5">
        <v>3</v>
      </c>
      <c r="E855" s="4">
        <v>4</v>
      </c>
    </row>
    <row r="856" spans="1:5" x14ac:dyDescent="0.25">
      <c r="A856">
        <v>855</v>
      </c>
      <c r="D856" s="5">
        <v>3</v>
      </c>
      <c r="E856" s="4">
        <v>4</v>
      </c>
    </row>
    <row r="857" spans="1:5" x14ac:dyDescent="0.25">
      <c r="A857">
        <v>856</v>
      </c>
      <c r="D857" s="5">
        <v>3</v>
      </c>
      <c r="E857" s="4">
        <v>4</v>
      </c>
    </row>
    <row r="858" spans="1:5" x14ac:dyDescent="0.25">
      <c r="A858">
        <v>857</v>
      </c>
      <c r="D858" s="5">
        <v>3</v>
      </c>
      <c r="E858" s="4">
        <v>4</v>
      </c>
    </row>
    <row r="859" spans="1:5" x14ac:dyDescent="0.25">
      <c r="A859">
        <v>858</v>
      </c>
    </row>
    <row r="860" spans="1:5" x14ac:dyDescent="0.25">
      <c r="A860">
        <v>859</v>
      </c>
    </row>
    <row r="861" spans="1:5" x14ac:dyDescent="0.25">
      <c r="A861">
        <v>860</v>
      </c>
    </row>
    <row r="862" spans="1:5" x14ac:dyDescent="0.25">
      <c r="A862">
        <v>861</v>
      </c>
    </row>
    <row r="863" spans="1:5" x14ac:dyDescent="0.25">
      <c r="A863">
        <v>862</v>
      </c>
    </row>
    <row r="864" spans="1:5" x14ac:dyDescent="0.25">
      <c r="A864">
        <v>863</v>
      </c>
      <c r="B864" s="3">
        <v>1</v>
      </c>
    </row>
    <row r="865" spans="1:6" x14ac:dyDescent="0.25">
      <c r="A865">
        <v>864</v>
      </c>
      <c r="B865" s="3">
        <v>1</v>
      </c>
    </row>
    <row r="866" spans="1:6" x14ac:dyDescent="0.25">
      <c r="A866">
        <v>865</v>
      </c>
      <c r="B866" s="3">
        <v>1</v>
      </c>
    </row>
    <row r="867" spans="1:6" x14ac:dyDescent="0.25">
      <c r="A867">
        <v>866</v>
      </c>
      <c r="B867" s="3">
        <v>1</v>
      </c>
      <c r="C867" s="2">
        <v>2</v>
      </c>
    </row>
    <row r="868" spans="1:6" x14ac:dyDescent="0.25">
      <c r="A868">
        <v>867</v>
      </c>
      <c r="B868" s="3">
        <v>1</v>
      </c>
      <c r="C868" s="2">
        <v>2</v>
      </c>
    </row>
    <row r="869" spans="1:6" x14ac:dyDescent="0.25">
      <c r="A869">
        <v>868</v>
      </c>
      <c r="B869" s="3">
        <v>1</v>
      </c>
      <c r="C869" s="2">
        <v>2</v>
      </c>
    </row>
    <row r="870" spans="1:6" x14ac:dyDescent="0.25">
      <c r="A870">
        <v>869</v>
      </c>
      <c r="B870" s="3">
        <v>1</v>
      </c>
      <c r="C870" s="2">
        <v>2</v>
      </c>
    </row>
    <row r="871" spans="1:6" x14ac:dyDescent="0.25">
      <c r="A871">
        <v>870</v>
      </c>
      <c r="C871" s="2">
        <v>2</v>
      </c>
    </row>
    <row r="872" spans="1:6" x14ac:dyDescent="0.25">
      <c r="A872">
        <v>871</v>
      </c>
      <c r="C872" s="2">
        <v>2</v>
      </c>
    </row>
    <row r="873" spans="1:6" x14ac:dyDescent="0.25">
      <c r="A873">
        <v>872</v>
      </c>
      <c r="C873" s="2">
        <v>2</v>
      </c>
    </row>
    <row r="874" spans="1:6" x14ac:dyDescent="0.25">
      <c r="A874">
        <v>873</v>
      </c>
      <c r="D874" s="5">
        <v>3</v>
      </c>
    </row>
    <row r="875" spans="1:6" x14ac:dyDescent="0.25">
      <c r="A875">
        <v>874</v>
      </c>
      <c r="D875" s="5">
        <v>3</v>
      </c>
      <c r="F875" t="s">
        <v>22</v>
      </c>
    </row>
    <row r="876" spans="1:6" x14ac:dyDescent="0.25">
      <c r="A876">
        <v>875</v>
      </c>
    </row>
    <row r="877" spans="1:6" x14ac:dyDescent="0.25">
      <c r="A877">
        <v>876</v>
      </c>
      <c r="F877" t="s">
        <v>22</v>
      </c>
    </row>
    <row r="878" spans="1:6" x14ac:dyDescent="0.25">
      <c r="A878">
        <v>877</v>
      </c>
      <c r="B878" s="3">
        <v>1</v>
      </c>
    </row>
    <row r="879" spans="1:6" x14ac:dyDescent="0.25">
      <c r="A879">
        <v>878</v>
      </c>
      <c r="B879" s="3">
        <v>1</v>
      </c>
    </row>
    <row r="880" spans="1:6" x14ac:dyDescent="0.25">
      <c r="A880">
        <v>879</v>
      </c>
      <c r="B880" s="3">
        <v>1</v>
      </c>
    </row>
    <row r="881" spans="1:5" x14ac:dyDescent="0.25">
      <c r="A881">
        <v>880</v>
      </c>
      <c r="B881" s="3">
        <v>1</v>
      </c>
    </row>
    <row r="882" spans="1:5" x14ac:dyDescent="0.25">
      <c r="A882">
        <v>881</v>
      </c>
      <c r="B882" s="3">
        <v>1</v>
      </c>
    </row>
    <row r="883" spans="1:5" x14ac:dyDescent="0.25">
      <c r="A883">
        <v>882</v>
      </c>
      <c r="B883" s="3">
        <v>1</v>
      </c>
    </row>
    <row r="884" spans="1:5" x14ac:dyDescent="0.25">
      <c r="A884">
        <v>883</v>
      </c>
      <c r="B884" s="3">
        <v>1</v>
      </c>
      <c r="E884" s="4">
        <v>4</v>
      </c>
    </row>
    <row r="885" spans="1:5" x14ac:dyDescent="0.25">
      <c r="A885">
        <v>884</v>
      </c>
      <c r="B885" s="3">
        <v>1</v>
      </c>
      <c r="D885" s="5">
        <v>3</v>
      </c>
      <c r="E885" s="4">
        <v>4</v>
      </c>
    </row>
    <row r="886" spans="1:5" x14ac:dyDescent="0.25">
      <c r="A886">
        <v>885</v>
      </c>
      <c r="B886" s="3">
        <v>1</v>
      </c>
      <c r="D886" s="5">
        <v>3</v>
      </c>
      <c r="E886" s="4">
        <v>4</v>
      </c>
    </row>
    <row r="887" spans="1:5" x14ac:dyDescent="0.25">
      <c r="A887">
        <v>886</v>
      </c>
      <c r="D887" s="5">
        <v>3</v>
      </c>
      <c r="E887" s="4">
        <v>4</v>
      </c>
    </row>
    <row r="888" spans="1:5" x14ac:dyDescent="0.25">
      <c r="A888">
        <v>887</v>
      </c>
      <c r="D888" s="5">
        <v>3</v>
      </c>
      <c r="E888" s="4">
        <v>4</v>
      </c>
    </row>
    <row r="889" spans="1:5" x14ac:dyDescent="0.25">
      <c r="A889">
        <v>888</v>
      </c>
      <c r="D889" s="5">
        <v>3</v>
      </c>
      <c r="E889" s="4">
        <v>4</v>
      </c>
    </row>
    <row r="890" spans="1:5" x14ac:dyDescent="0.25">
      <c r="A890">
        <v>889</v>
      </c>
      <c r="D890" s="5">
        <v>3</v>
      </c>
      <c r="E890" s="4">
        <v>4</v>
      </c>
    </row>
    <row r="891" spans="1:5" x14ac:dyDescent="0.25">
      <c r="A891">
        <v>890</v>
      </c>
      <c r="D891" s="5">
        <v>3</v>
      </c>
      <c r="E891" s="4">
        <v>4</v>
      </c>
    </row>
    <row r="892" spans="1:5" x14ac:dyDescent="0.25">
      <c r="A892">
        <v>891</v>
      </c>
      <c r="D892" s="5">
        <v>3</v>
      </c>
      <c r="E892" s="4">
        <v>4</v>
      </c>
    </row>
    <row r="893" spans="1:5" x14ac:dyDescent="0.25">
      <c r="A893">
        <v>892</v>
      </c>
      <c r="D893" s="5">
        <v>3</v>
      </c>
      <c r="E893" s="4">
        <v>4</v>
      </c>
    </row>
    <row r="894" spans="1:5" x14ac:dyDescent="0.25">
      <c r="A894">
        <v>893</v>
      </c>
    </row>
    <row r="895" spans="1:5" x14ac:dyDescent="0.25">
      <c r="A895">
        <v>894</v>
      </c>
    </row>
    <row r="896" spans="1:5" x14ac:dyDescent="0.25">
      <c r="A896">
        <v>895</v>
      </c>
    </row>
    <row r="897" spans="1:5" x14ac:dyDescent="0.25">
      <c r="A897">
        <v>896</v>
      </c>
    </row>
    <row r="898" spans="1:5" x14ac:dyDescent="0.25">
      <c r="A898">
        <v>897</v>
      </c>
    </row>
    <row r="899" spans="1:5" x14ac:dyDescent="0.25">
      <c r="A899">
        <v>898</v>
      </c>
    </row>
    <row r="900" spans="1:5" x14ac:dyDescent="0.25">
      <c r="A900">
        <v>899</v>
      </c>
      <c r="C900" s="2">
        <v>2</v>
      </c>
    </row>
    <row r="901" spans="1:5" x14ac:dyDescent="0.25">
      <c r="A901">
        <v>900</v>
      </c>
      <c r="B901" s="3">
        <v>1</v>
      </c>
      <c r="C901" s="2">
        <v>2</v>
      </c>
    </row>
    <row r="902" spans="1:5" x14ac:dyDescent="0.25">
      <c r="A902">
        <v>901</v>
      </c>
      <c r="B902" s="3">
        <v>1</v>
      </c>
      <c r="C902" s="2">
        <v>2</v>
      </c>
    </row>
    <row r="903" spans="1:5" x14ac:dyDescent="0.25">
      <c r="A903">
        <v>902</v>
      </c>
      <c r="B903" s="3">
        <v>1</v>
      </c>
      <c r="C903" s="2">
        <v>2</v>
      </c>
    </row>
    <row r="904" spans="1:5" x14ac:dyDescent="0.25">
      <c r="A904">
        <v>903</v>
      </c>
      <c r="B904" s="3">
        <v>1</v>
      </c>
      <c r="C904" s="2">
        <v>2</v>
      </c>
    </row>
    <row r="905" spans="1:5" x14ac:dyDescent="0.25">
      <c r="A905">
        <v>904</v>
      </c>
      <c r="B905" s="3">
        <v>1</v>
      </c>
      <c r="C905" s="2">
        <v>2</v>
      </c>
    </row>
    <row r="906" spans="1:5" x14ac:dyDescent="0.25">
      <c r="A906">
        <v>905</v>
      </c>
      <c r="B906" s="3">
        <v>1</v>
      </c>
    </row>
    <row r="907" spans="1:5" x14ac:dyDescent="0.25">
      <c r="A907">
        <v>906</v>
      </c>
      <c r="B907" s="3">
        <v>1</v>
      </c>
    </row>
    <row r="908" spans="1:5" x14ac:dyDescent="0.25">
      <c r="A908">
        <v>907</v>
      </c>
    </row>
    <row r="909" spans="1:5" x14ac:dyDescent="0.25">
      <c r="A909">
        <v>908</v>
      </c>
      <c r="D909" s="5">
        <v>3</v>
      </c>
      <c r="E909" s="4">
        <v>4</v>
      </c>
    </row>
    <row r="910" spans="1:5" x14ac:dyDescent="0.25">
      <c r="A910">
        <v>909</v>
      </c>
      <c r="D910" s="5">
        <v>3</v>
      </c>
      <c r="E910" s="4">
        <v>4</v>
      </c>
    </row>
    <row r="911" spans="1:5" x14ac:dyDescent="0.25">
      <c r="A911">
        <v>910</v>
      </c>
      <c r="D911" s="5">
        <v>3</v>
      </c>
      <c r="E911" s="4">
        <v>4</v>
      </c>
    </row>
    <row r="912" spans="1:5" x14ac:dyDescent="0.25">
      <c r="A912">
        <v>911</v>
      </c>
      <c r="D912" s="5">
        <v>3</v>
      </c>
      <c r="E912" s="4">
        <v>4</v>
      </c>
    </row>
    <row r="913" spans="1:5" x14ac:dyDescent="0.25">
      <c r="A913">
        <v>912</v>
      </c>
      <c r="D913" s="5">
        <v>3</v>
      </c>
      <c r="E913" s="4">
        <v>4</v>
      </c>
    </row>
    <row r="914" spans="1:5" x14ac:dyDescent="0.25">
      <c r="A914">
        <v>913</v>
      </c>
      <c r="D914" s="5">
        <v>3</v>
      </c>
      <c r="E914" s="4">
        <v>4</v>
      </c>
    </row>
    <row r="915" spans="1:5" x14ac:dyDescent="0.25">
      <c r="A915">
        <v>914</v>
      </c>
      <c r="E915" s="4">
        <v>4</v>
      </c>
    </row>
    <row r="916" spans="1:5" x14ac:dyDescent="0.25">
      <c r="A916">
        <v>915</v>
      </c>
    </row>
    <row r="917" spans="1:5" x14ac:dyDescent="0.25">
      <c r="A917">
        <v>916</v>
      </c>
    </row>
    <row r="918" spans="1:5" x14ac:dyDescent="0.25">
      <c r="A918">
        <v>917</v>
      </c>
    </row>
    <row r="919" spans="1:5" x14ac:dyDescent="0.25">
      <c r="A919">
        <v>918</v>
      </c>
      <c r="C919" s="2">
        <v>2</v>
      </c>
    </row>
    <row r="920" spans="1:5" x14ac:dyDescent="0.25">
      <c r="A920">
        <v>919</v>
      </c>
      <c r="C920" s="2">
        <v>2</v>
      </c>
    </row>
    <row r="921" spans="1:5" x14ac:dyDescent="0.25">
      <c r="A921">
        <v>920</v>
      </c>
      <c r="B921" s="3">
        <v>1</v>
      </c>
      <c r="C921" s="2">
        <v>2</v>
      </c>
    </row>
    <row r="922" spans="1:5" x14ac:dyDescent="0.25">
      <c r="A922">
        <v>921</v>
      </c>
      <c r="B922" s="3">
        <v>1</v>
      </c>
      <c r="C922" s="2">
        <v>2</v>
      </c>
    </row>
    <row r="923" spans="1:5" x14ac:dyDescent="0.25">
      <c r="A923">
        <v>922</v>
      </c>
      <c r="B923" s="3">
        <v>1</v>
      </c>
      <c r="C923" s="2">
        <v>2</v>
      </c>
    </row>
    <row r="924" spans="1:5" x14ac:dyDescent="0.25">
      <c r="A924">
        <v>923</v>
      </c>
      <c r="B924" s="3">
        <v>1</v>
      </c>
      <c r="C924" s="2">
        <v>2</v>
      </c>
    </row>
    <row r="925" spans="1:5" x14ac:dyDescent="0.25">
      <c r="A925">
        <v>924</v>
      </c>
      <c r="B925" s="3">
        <v>1</v>
      </c>
      <c r="C925" s="2">
        <v>2</v>
      </c>
    </row>
    <row r="926" spans="1:5" x14ac:dyDescent="0.25">
      <c r="A926">
        <v>925</v>
      </c>
      <c r="B926" s="3">
        <v>1</v>
      </c>
    </row>
    <row r="927" spans="1:5" x14ac:dyDescent="0.25">
      <c r="A927">
        <v>926</v>
      </c>
      <c r="B927" s="3">
        <v>1</v>
      </c>
    </row>
    <row r="928" spans="1:5" x14ac:dyDescent="0.25">
      <c r="A928">
        <v>927</v>
      </c>
      <c r="D928" s="5">
        <v>3</v>
      </c>
      <c r="E928" s="4">
        <v>4</v>
      </c>
    </row>
    <row r="929" spans="1:5" x14ac:dyDescent="0.25">
      <c r="A929">
        <v>928</v>
      </c>
      <c r="D929" s="5">
        <v>3</v>
      </c>
      <c r="E929" s="4">
        <v>4</v>
      </c>
    </row>
    <row r="930" spans="1:5" x14ac:dyDescent="0.25">
      <c r="A930">
        <v>929</v>
      </c>
      <c r="D930" s="5">
        <v>3</v>
      </c>
      <c r="E930" s="4">
        <v>4</v>
      </c>
    </row>
    <row r="931" spans="1:5" x14ac:dyDescent="0.25">
      <c r="A931">
        <v>930</v>
      </c>
      <c r="D931" s="5">
        <v>3</v>
      </c>
      <c r="E931" s="4">
        <v>4</v>
      </c>
    </row>
    <row r="932" spans="1:5" x14ac:dyDescent="0.25">
      <c r="A932">
        <v>931</v>
      </c>
      <c r="D932" s="5">
        <v>3</v>
      </c>
      <c r="E932" s="4">
        <v>4</v>
      </c>
    </row>
    <row r="933" spans="1:5" x14ac:dyDescent="0.25">
      <c r="A933">
        <v>932</v>
      </c>
      <c r="D933" s="5">
        <v>3</v>
      </c>
      <c r="E933" s="4">
        <v>4</v>
      </c>
    </row>
    <row r="934" spans="1:5" x14ac:dyDescent="0.25">
      <c r="A934">
        <v>933</v>
      </c>
      <c r="E934" s="4">
        <v>4</v>
      </c>
    </row>
    <row r="935" spans="1:5" x14ac:dyDescent="0.25">
      <c r="A935">
        <v>934</v>
      </c>
    </row>
    <row r="936" spans="1:5" x14ac:dyDescent="0.25">
      <c r="A936">
        <v>935</v>
      </c>
    </row>
    <row r="937" spans="1:5" x14ac:dyDescent="0.25">
      <c r="A937">
        <v>936</v>
      </c>
    </row>
    <row r="938" spans="1:5" x14ac:dyDescent="0.25">
      <c r="A938">
        <v>937</v>
      </c>
    </row>
    <row r="939" spans="1:5" x14ac:dyDescent="0.25">
      <c r="A939">
        <v>938</v>
      </c>
    </row>
    <row r="940" spans="1:5" x14ac:dyDescent="0.25">
      <c r="A940">
        <v>939</v>
      </c>
    </row>
    <row r="941" spans="1:5" x14ac:dyDescent="0.25">
      <c r="A941">
        <v>940</v>
      </c>
    </row>
    <row r="942" spans="1:5" x14ac:dyDescent="0.25">
      <c r="A942">
        <v>941</v>
      </c>
      <c r="B942" s="3">
        <v>1</v>
      </c>
    </row>
    <row r="943" spans="1:5" x14ac:dyDescent="0.25">
      <c r="A943">
        <v>942</v>
      </c>
      <c r="B943" s="3">
        <v>1</v>
      </c>
    </row>
    <row r="944" spans="1:5" x14ac:dyDescent="0.25">
      <c r="A944">
        <v>943</v>
      </c>
      <c r="B944" s="3">
        <v>1</v>
      </c>
      <c r="C944" s="2">
        <v>2</v>
      </c>
    </row>
    <row r="945" spans="1:5" x14ac:dyDescent="0.25">
      <c r="A945">
        <v>944</v>
      </c>
      <c r="B945" s="3">
        <v>1</v>
      </c>
      <c r="C945" s="2">
        <v>2</v>
      </c>
    </row>
    <row r="946" spans="1:5" x14ac:dyDescent="0.25">
      <c r="A946">
        <v>945</v>
      </c>
      <c r="B946" s="3">
        <v>1</v>
      </c>
      <c r="C946" s="2">
        <v>2</v>
      </c>
    </row>
    <row r="947" spans="1:5" x14ac:dyDescent="0.25">
      <c r="A947">
        <v>946</v>
      </c>
      <c r="B947" s="3">
        <v>1</v>
      </c>
      <c r="C947" s="2">
        <v>2</v>
      </c>
    </row>
    <row r="948" spans="1:5" x14ac:dyDescent="0.25">
      <c r="A948">
        <v>947</v>
      </c>
      <c r="C948" s="2">
        <v>2</v>
      </c>
    </row>
    <row r="949" spans="1:5" x14ac:dyDescent="0.25">
      <c r="A949">
        <v>948</v>
      </c>
    </row>
    <row r="950" spans="1:5" x14ac:dyDescent="0.25">
      <c r="A950">
        <v>949</v>
      </c>
      <c r="D950" s="5">
        <v>3</v>
      </c>
      <c r="E950" s="4">
        <v>4</v>
      </c>
    </row>
    <row r="951" spans="1:5" x14ac:dyDescent="0.25">
      <c r="A951">
        <v>950</v>
      </c>
      <c r="D951" s="5">
        <v>3</v>
      </c>
      <c r="E951" s="4">
        <v>4</v>
      </c>
    </row>
    <row r="952" spans="1:5" x14ac:dyDescent="0.25">
      <c r="A952">
        <v>951</v>
      </c>
      <c r="D952" s="5">
        <v>3</v>
      </c>
      <c r="E952" s="4">
        <v>4</v>
      </c>
    </row>
    <row r="953" spans="1:5" x14ac:dyDescent="0.25">
      <c r="A953">
        <v>952</v>
      </c>
      <c r="D953" s="5">
        <v>3</v>
      </c>
      <c r="E953" s="4">
        <v>4</v>
      </c>
    </row>
    <row r="954" spans="1:5" x14ac:dyDescent="0.25">
      <c r="A954">
        <v>953</v>
      </c>
      <c r="D954" s="5">
        <v>3</v>
      </c>
      <c r="E954" s="4">
        <v>4</v>
      </c>
    </row>
    <row r="955" spans="1:5" x14ac:dyDescent="0.25">
      <c r="A955">
        <v>954</v>
      </c>
    </row>
    <row r="956" spans="1:5" x14ac:dyDescent="0.25">
      <c r="A956">
        <v>955</v>
      </c>
    </row>
    <row r="957" spans="1:5" x14ac:dyDescent="0.25">
      <c r="A957">
        <v>956</v>
      </c>
    </row>
    <row r="958" spans="1:5" x14ac:dyDescent="0.25">
      <c r="A958">
        <v>957</v>
      </c>
    </row>
    <row r="959" spans="1:5" x14ac:dyDescent="0.25">
      <c r="A959">
        <v>958</v>
      </c>
    </row>
    <row r="960" spans="1:5" x14ac:dyDescent="0.25">
      <c r="A960">
        <v>959</v>
      </c>
    </row>
    <row r="961" spans="1:5" x14ac:dyDescent="0.25">
      <c r="A961">
        <v>960</v>
      </c>
    </row>
    <row r="962" spans="1:5" x14ac:dyDescent="0.25">
      <c r="A962">
        <v>961</v>
      </c>
    </row>
    <row r="963" spans="1:5" x14ac:dyDescent="0.25">
      <c r="A963">
        <v>962</v>
      </c>
      <c r="B963" s="3">
        <v>1</v>
      </c>
    </row>
    <row r="964" spans="1:5" x14ac:dyDescent="0.25">
      <c r="A964">
        <v>963</v>
      </c>
      <c r="B964" s="3">
        <v>1</v>
      </c>
    </row>
    <row r="965" spans="1:5" x14ac:dyDescent="0.25">
      <c r="A965">
        <v>964</v>
      </c>
      <c r="B965" s="3">
        <v>1</v>
      </c>
      <c r="C965" s="2">
        <v>2</v>
      </c>
    </row>
    <row r="966" spans="1:5" x14ac:dyDescent="0.25">
      <c r="A966">
        <v>965</v>
      </c>
      <c r="B966" s="3">
        <v>1</v>
      </c>
      <c r="C966" s="2">
        <v>2</v>
      </c>
    </row>
    <row r="967" spans="1:5" x14ac:dyDescent="0.25">
      <c r="A967">
        <v>966</v>
      </c>
      <c r="B967" s="3">
        <v>1</v>
      </c>
      <c r="C967" s="2">
        <v>2</v>
      </c>
    </row>
    <row r="968" spans="1:5" x14ac:dyDescent="0.25">
      <c r="A968">
        <v>967</v>
      </c>
      <c r="B968" s="3">
        <v>1</v>
      </c>
      <c r="C968" s="2">
        <v>2</v>
      </c>
    </row>
    <row r="969" spans="1:5" x14ac:dyDescent="0.25">
      <c r="A969">
        <v>968</v>
      </c>
      <c r="C969" s="2">
        <v>2</v>
      </c>
    </row>
    <row r="970" spans="1:5" x14ac:dyDescent="0.25">
      <c r="A970">
        <v>969</v>
      </c>
    </row>
    <row r="971" spans="1:5" x14ac:dyDescent="0.25">
      <c r="A971">
        <v>970</v>
      </c>
      <c r="D971" s="5">
        <v>3</v>
      </c>
      <c r="E971" s="4">
        <v>4</v>
      </c>
    </row>
    <row r="972" spans="1:5" x14ac:dyDescent="0.25">
      <c r="A972">
        <v>971</v>
      </c>
      <c r="D972" s="5">
        <v>3</v>
      </c>
      <c r="E972" s="4">
        <v>4</v>
      </c>
    </row>
    <row r="973" spans="1:5" x14ac:dyDescent="0.25">
      <c r="A973">
        <v>972</v>
      </c>
      <c r="D973" s="5">
        <v>3</v>
      </c>
      <c r="E973" s="4">
        <v>4</v>
      </c>
    </row>
    <row r="974" spans="1:5" x14ac:dyDescent="0.25">
      <c r="A974">
        <v>973</v>
      </c>
      <c r="D974" s="5">
        <v>3</v>
      </c>
      <c r="E974" s="4">
        <v>4</v>
      </c>
    </row>
    <row r="975" spans="1:5" x14ac:dyDescent="0.25">
      <c r="A975">
        <v>974</v>
      </c>
      <c r="D975" s="5">
        <v>3</v>
      </c>
      <c r="E975" s="4">
        <v>4</v>
      </c>
    </row>
    <row r="976" spans="1:5" x14ac:dyDescent="0.25">
      <c r="A976">
        <v>975</v>
      </c>
      <c r="D976" s="5">
        <v>3</v>
      </c>
      <c r="E976" s="4">
        <v>4</v>
      </c>
    </row>
    <row r="977" spans="1:5" x14ac:dyDescent="0.25">
      <c r="A977">
        <v>976</v>
      </c>
    </row>
    <row r="978" spans="1:5" x14ac:dyDescent="0.25">
      <c r="A978">
        <v>977</v>
      </c>
    </row>
    <row r="979" spans="1:5" x14ac:dyDescent="0.25">
      <c r="A979">
        <v>978</v>
      </c>
    </row>
    <row r="980" spans="1:5" x14ac:dyDescent="0.25">
      <c r="A980">
        <v>979</v>
      </c>
    </row>
    <row r="981" spans="1:5" x14ac:dyDescent="0.25">
      <c r="A981">
        <v>980</v>
      </c>
      <c r="B981" s="3">
        <v>1</v>
      </c>
    </row>
    <row r="982" spans="1:5" x14ac:dyDescent="0.25">
      <c r="A982">
        <v>981</v>
      </c>
      <c r="B982" s="3">
        <v>1</v>
      </c>
      <c r="C982" s="2">
        <v>2</v>
      </c>
    </row>
    <row r="983" spans="1:5" x14ac:dyDescent="0.25">
      <c r="A983">
        <v>982</v>
      </c>
      <c r="B983" s="3">
        <v>1</v>
      </c>
      <c r="C983" s="2">
        <v>2</v>
      </c>
    </row>
    <row r="984" spans="1:5" x14ac:dyDescent="0.25">
      <c r="A984">
        <v>983</v>
      </c>
      <c r="B984" s="3">
        <v>1</v>
      </c>
      <c r="C984" s="2">
        <v>2</v>
      </c>
    </row>
    <row r="985" spans="1:5" x14ac:dyDescent="0.25">
      <c r="A985">
        <v>984</v>
      </c>
      <c r="B985" s="3">
        <v>1</v>
      </c>
      <c r="C985" s="2">
        <v>2</v>
      </c>
    </row>
    <row r="986" spans="1:5" x14ac:dyDescent="0.25">
      <c r="A986">
        <v>985</v>
      </c>
      <c r="B986" s="3">
        <v>1</v>
      </c>
      <c r="C986" s="2">
        <v>2</v>
      </c>
    </row>
    <row r="987" spans="1:5" x14ac:dyDescent="0.25">
      <c r="A987">
        <v>986</v>
      </c>
      <c r="C987" s="2">
        <v>2</v>
      </c>
    </row>
    <row r="988" spans="1:5" x14ac:dyDescent="0.25">
      <c r="A988">
        <v>987</v>
      </c>
    </row>
    <row r="989" spans="1:5" x14ac:dyDescent="0.25">
      <c r="A989">
        <v>988</v>
      </c>
      <c r="D989" s="5">
        <v>3</v>
      </c>
    </row>
    <row r="990" spans="1:5" x14ac:dyDescent="0.25">
      <c r="A990">
        <v>989</v>
      </c>
      <c r="D990" s="5">
        <v>3</v>
      </c>
      <c r="E990" s="4">
        <v>4</v>
      </c>
    </row>
    <row r="991" spans="1:5" x14ac:dyDescent="0.25">
      <c r="A991">
        <v>990</v>
      </c>
      <c r="D991" s="5">
        <v>3</v>
      </c>
      <c r="E991" s="4">
        <v>4</v>
      </c>
    </row>
    <row r="992" spans="1:5" x14ac:dyDescent="0.25">
      <c r="A992">
        <v>991</v>
      </c>
      <c r="D992" s="5">
        <v>3</v>
      </c>
      <c r="E992" s="4">
        <v>4</v>
      </c>
    </row>
    <row r="993" spans="1:5" x14ac:dyDescent="0.25">
      <c r="A993">
        <v>992</v>
      </c>
      <c r="D993" s="5">
        <v>3</v>
      </c>
      <c r="E993" s="4">
        <v>4</v>
      </c>
    </row>
    <row r="994" spans="1:5" x14ac:dyDescent="0.25">
      <c r="A994">
        <v>993</v>
      </c>
      <c r="D994" s="5">
        <v>3</v>
      </c>
      <c r="E994" s="4">
        <v>4</v>
      </c>
    </row>
    <row r="995" spans="1:5" x14ac:dyDescent="0.25">
      <c r="A995">
        <v>994</v>
      </c>
      <c r="D995" s="5">
        <v>3</v>
      </c>
      <c r="E995" s="4">
        <v>4</v>
      </c>
    </row>
    <row r="996" spans="1:5" x14ac:dyDescent="0.25">
      <c r="A996">
        <v>995</v>
      </c>
      <c r="E996" s="4">
        <v>4</v>
      </c>
    </row>
    <row r="997" spans="1:5" x14ac:dyDescent="0.25">
      <c r="A997">
        <v>996</v>
      </c>
    </row>
    <row r="998" spans="1:5" x14ac:dyDescent="0.25">
      <c r="A998">
        <v>997</v>
      </c>
    </row>
    <row r="999" spans="1:5" x14ac:dyDescent="0.25">
      <c r="A999">
        <v>998</v>
      </c>
    </row>
    <row r="1000" spans="1:5" x14ac:dyDescent="0.25">
      <c r="A1000">
        <v>999</v>
      </c>
      <c r="B1000" s="3">
        <v>1</v>
      </c>
    </row>
    <row r="1001" spans="1:5" x14ac:dyDescent="0.25">
      <c r="A1001">
        <v>1000</v>
      </c>
      <c r="B1001" s="3">
        <v>1</v>
      </c>
      <c r="C1001" s="2">
        <v>2</v>
      </c>
    </row>
    <row r="1002" spans="1:5" x14ac:dyDescent="0.25">
      <c r="A1002">
        <v>1001</v>
      </c>
      <c r="B1002" s="3">
        <v>1</v>
      </c>
      <c r="C1002" s="2">
        <v>2</v>
      </c>
    </row>
    <row r="1003" spans="1:5" x14ac:dyDescent="0.25">
      <c r="A1003">
        <v>1002</v>
      </c>
      <c r="B1003" s="3">
        <v>1</v>
      </c>
      <c r="C1003" s="2">
        <v>2</v>
      </c>
    </row>
    <row r="1004" spans="1:5" x14ac:dyDescent="0.25">
      <c r="A1004">
        <v>1003</v>
      </c>
      <c r="B1004" s="3">
        <v>1</v>
      </c>
      <c r="C1004" s="2">
        <v>2</v>
      </c>
    </row>
    <row r="1005" spans="1:5" x14ac:dyDescent="0.25">
      <c r="A1005">
        <v>1004</v>
      </c>
      <c r="B1005" s="3">
        <v>1</v>
      </c>
      <c r="C1005" s="2">
        <v>2</v>
      </c>
    </row>
    <row r="1006" spans="1:5" x14ac:dyDescent="0.25">
      <c r="A1006">
        <v>1005</v>
      </c>
      <c r="B1006" s="3">
        <v>1</v>
      </c>
      <c r="C1006" s="2">
        <v>2</v>
      </c>
    </row>
    <row r="1007" spans="1:5" x14ac:dyDescent="0.25">
      <c r="A1007">
        <v>1006</v>
      </c>
      <c r="C1007" s="2">
        <v>2</v>
      </c>
    </row>
    <row r="1008" spans="1:5" x14ac:dyDescent="0.25">
      <c r="A1008">
        <v>1007</v>
      </c>
      <c r="C1008" s="2">
        <v>2</v>
      </c>
    </row>
    <row r="1009" spans="1:6" x14ac:dyDescent="0.25">
      <c r="A1009">
        <v>1008</v>
      </c>
    </row>
    <row r="1010" spans="1:6" x14ac:dyDescent="0.25">
      <c r="A1010">
        <v>1009</v>
      </c>
    </row>
    <row r="1011" spans="1:6" x14ac:dyDescent="0.25">
      <c r="A1011">
        <v>1010</v>
      </c>
      <c r="E1011" s="4">
        <v>4</v>
      </c>
    </row>
    <row r="1012" spans="1:6" x14ac:dyDescent="0.25">
      <c r="A1012">
        <v>1011</v>
      </c>
      <c r="D1012" s="5">
        <v>3</v>
      </c>
      <c r="E1012" s="4">
        <v>4</v>
      </c>
    </row>
    <row r="1013" spans="1:6" x14ac:dyDescent="0.25">
      <c r="A1013">
        <v>1012</v>
      </c>
      <c r="D1013" s="5">
        <v>3</v>
      </c>
      <c r="E1013" s="4">
        <v>4</v>
      </c>
    </row>
    <row r="1014" spans="1:6" x14ac:dyDescent="0.25">
      <c r="A1014">
        <v>1013</v>
      </c>
      <c r="D1014" s="5">
        <v>3</v>
      </c>
      <c r="E1014" s="4">
        <v>4</v>
      </c>
    </row>
    <row r="1015" spans="1:6" x14ac:dyDescent="0.25">
      <c r="A1015">
        <v>1014</v>
      </c>
      <c r="D1015" s="5">
        <v>3</v>
      </c>
      <c r="E1015" s="4">
        <v>4</v>
      </c>
    </row>
    <row r="1016" spans="1:6" x14ac:dyDescent="0.25">
      <c r="A1016">
        <v>1015</v>
      </c>
      <c r="D1016" s="5">
        <v>3</v>
      </c>
      <c r="E1016" s="4">
        <v>4</v>
      </c>
    </row>
    <row r="1017" spans="1:6" x14ac:dyDescent="0.25">
      <c r="A1017">
        <v>1016</v>
      </c>
      <c r="D1017" s="5">
        <v>3</v>
      </c>
      <c r="E1017" s="4">
        <v>4</v>
      </c>
    </row>
    <row r="1018" spans="1:6" x14ac:dyDescent="0.25">
      <c r="A1018">
        <v>1017</v>
      </c>
      <c r="B1018" s="3">
        <v>1</v>
      </c>
      <c r="D1018" s="5">
        <v>3</v>
      </c>
      <c r="E1018" s="4">
        <v>4</v>
      </c>
    </row>
    <row r="1019" spans="1:6" x14ac:dyDescent="0.25">
      <c r="A1019">
        <v>1018</v>
      </c>
      <c r="B1019" s="3">
        <v>1</v>
      </c>
      <c r="D1019" s="5">
        <v>3</v>
      </c>
    </row>
    <row r="1020" spans="1:6" x14ac:dyDescent="0.25">
      <c r="A1020">
        <v>1019</v>
      </c>
      <c r="B1020" s="3">
        <v>1</v>
      </c>
    </row>
    <row r="1021" spans="1:6" x14ac:dyDescent="0.25">
      <c r="A1021">
        <v>1020</v>
      </c>
      <c r="B1021" s="3">
        <v>1</v>
      </c>
      <c r="C1021" s="2">
        <v>2</v>
      </c>
      <c r="F1021" t="s">
        <v>22</v>
      </c>
    </row>
    <row r="1022" spans="1:6" x14ac:dyDescent="0.25">
      <c r="A1022">
        <v>1021</v>
      </c>
    </row>
    <row r="1023" spans="1:6" x14ac:dyDescent="0.25">
      <c r="A1023">
        <v>1022</v>
      </c>
      <c r="F1023" t="s">
        <v>22</v>
      </c>
    </row>
    <row r="1024" spans="1:6" x14ac:dyDescent="0.25">
      <c r="A1024">
        <v>1023</v>
      </c>
      <c r="C1024" s="2">
        <v>2</v>
      </c>
    </row>
    <row r="1025" spans="1:5" x14ac:dyDescent="0.25">
      <c r="A1025">
        <v>1024</v>
      </c>
      <c r="C1025" s="2">
        <v>2</v>
      </c>
    </row>
    <row r="1026" spans="1:5" x14ac:dyDescent="0.25">
      <c r="A1026">
        <v>1025</v>
      </c>
      <c r="C1026" s="2">
        <v>2</v>
      </c>
    </row>
    <row r="1027" spans="1:5" x14ac:dyDescent="0.25">
      <c r="A1027">
        <v>1026</v>
      </c>
      <c r="C1027" s="2">
        <v>2</v>
      </c>
    </row>
    <row r="1028" spans="1:5" x14ac:dyDescent="0.25">
      <c r="A1028">
        <v>1027</v>
      </c>
      <c r="B1028" s="3">
        <v>1</v>
      </c>
      <c r="C1028" s="2">
        <v>2</v>
      </c>
    </row>
    <row r="1029" spans="1:5" x14ac:dyDescent="0.25">
      <c r="A1029">
        <v>1028</v>
      </c>
      <c r="B1029" s="3">
        <v>1</v>
      </c>
      <c r="C1029" s="2">
        <v>2</v>
      </c>
    </row>
    <row r="1030" spans="1:5" x14ac:dyDescent="0.25">
      <c r="A1030">
        <v>1029</v>
      </c>
      <c r="B1030" s="3">
        <v>1</v>
      </c>
      <c r="C1030" s="2">
        <v>2</v>
      </c>
    </row>
    <row r="1031" spans="1:5" x14ac:dyDescent="0.25">
      <c r="A1031">
        <v>1030</v>
      </c>
      <c r="B1031" s="3">
        <v>1</v>
      </c>
      <c r="C1031" s="2">
        <v>2</v>
      </c>
    </row>
    <row r="1032" spans="1:5" x14ac:dyDescent="0.25">
      <c r="A1032">
        <v>1031</v>
      </c>
      <c r="B1032" s="3">
        <v>1</v>
      </c>
      <c r="D1032" s="5">
        <v>3</v>
      </c>
      <c r="E1032" s="4">
        <v>4</v>
      </c>
    </row>
    <row r="1033" spans="1:5" x14ac:dyDescent="0.25">
      <c r="A1033">
        <v>1032</v>
      </c>
      <c r="B1033" s="3">
        <v>1</v>
      </c>
      <c r="D1033" s="5">
        <v>3</v>
      </c>
      <c r="E1033" s="4">
        <v>4</v>
      </c>
    </row>
    <row r="1034" spans="1:5" x14ac:dyDescent="0.25">
      <c r="A1034">
        <v>1033</v>
      </c>
      <c r="D1034" s="5">
        <v>3</v>
      </c>
      <c r="E1034" s="4">
        <v>4</v>
      </c>
    </row>
    <row r="1035" spans="1:5" x14ac:dyDescent="0.25">
      <c r="A1035">
        <v>1034</v>
      </c>
      <c r="D1035" s="5">
        <v>3</v>
      </c>
      <c r="E1035" s="4">
        <v>4</v>
      </c>
    </row>
    <row r="1036" spans="1:5" x14ac:dyDescent="0.25">
      <c r="A1036">
        <v>1035</v>
      </c>
      <c r="D1036" s="5">
        <v>3</v>
      </c>
      <c r="E1036" s="4">
        <v>4</v>
      </c>
    </row>
    <row r="1037" spans="1:5" x14ac:dyDescent="0.25">
      <c r="A1037">
        <v>1036</v>
      </c>
      <c r="D1037" s="5">
        <v>3</v>
      </c>
      <c r="E1037" s="4">
        <v>4</v>
      </c>
    </row>
    <row r="1038" spans="1:5" x14ac:dyDescent="0.25">
      <c r="A1038">
        <v>1037</v>
      </c>
      <c r="D1038" s="5">
        <v>3</v>
      </c>
      <c r="E1038" s="4">
        <v>4</v>
      </c>
    </row>
    <row r="1039" spans="1:5" x14ac:dyDescent="0.25">
      <c r="A1039">
        <v>1038</v>
      </c>
      <c r="E1039" s="4">
        <v>4</v>
      </c>
    </row>
    <row r="1040" spans="1:5" x14ac:dyDescent="0.25">
      <c r="A1040">
        <v>1039</v>
      </c>
    </row>
    <row r="1041" spans="1:3" x14ac:dyDescent="0.25">
      <c r="A1041">
        <v>1040</v>
      </c>
    </row>
    <row r="1042" spans="1:3" x14ac:dyDescent="0.25">
      <c r="A1042">
        <v>1041</v>
      </c>
    </row>
    <row r="1043" spans="1:3" x14ac:dyDescent="0.25">
      <c r="A1043">
        <v>1042</v>
      </c>
    </row>
    <row r="1044" spans="1:3" x14ac:dyDescent="0.25">
      <c r="A1044">
        <v>1043</v>
      </c>
    </row>
    <row r="1045" spans="1:3" x14ac:dyDescent="0.25">
      <c r="A1045">
        <v>1044</v>
      </c>
    </row>
    <row r="1046" spans="1:3" x14ac:dyDescent="0.25">
      <c r="A1046">
        <v>1045</v>
      </c>
    </row>
    <row r="1047" spans="1:3" x14ac:dyDescent="0.25">
      <c r="A1047">
        <v>1046</v>
      </c>
    </row>
    <row r="1048" spans="1:3" x14ac:dyDescent="0.25">
      <c r="A1048">
        <v>1047</v>
      </c>
    </row>
    <row r="1049" spans="1:3" x14ac:dyDescent="0.25">
      <c r="A1049">
        <v>1048</v>
      </c>
      <c r="C1049" s="2">
        <v>2</v>
      </c>
    </row>
    <row r="1050" spans="1:3" x14ac:dyDescent="0.25">
      <c r="A1050">
        <v>1049</v>
      </c>
      <c r="C1050" s="2">
        <v>2</v>
      </c>
    </row>
    <row r="1051" spans="1:3" x14ac:dyDescent="0.25">
      <c r="A1051">
        <v>1050</v>
      </c>
      <c r="C1051" s="2">
        <v>2</v>
      </c>
    </row>
    <row r="1052" spans="1:3" x14ac:dyDescent="0.25">
      <c r="A1052">
        <v>1051</v>
      </c>
      <c r="B1052" s="3">
        <v>1</v>
      </c>
      <c r="C1052" s="2">
        <v>2</v>
      </c>
    </row>
    <row r="1053" spans="1:3" x14ac:dyDescent="0.25">
      <c r="A1053">
        <v>1052</v>
      </c>
      <c r="B1053" s="3">
        <v>1</v>
      </c>
      <c r="C1053" s="2">
        <v>2</v>
      </c>
    </row>
    <row r="1054" spans="1:3" x14ac:dyDescent="0.25">
      <c r="A1054">
        <v>1053</v>
      </c>
      <c r="B1054" s="3">
        <v>1</v>
      </c>
      <c r="C1054" s="2">
        <v>2</v>
      </c>
    </row>
    <row r="1055" spans="1:3" x14ac:dyDescent="0.25">
      <c r="A1055">
        <v>1054</v>
      </c>
      <c r="B1055" s="3">
        <v>1</v>
      </c>
      <c r="C1055" s="2">
        <v>2</v>
      </c>
    </row>
    <row r="1056" spans="1:3" x14ac:dyDescent="0.25">
      <c r="A1056">
        <v>1055</v>
      </c>
      <c r="B1056" s="3">
        <v>1</v>
      </c>
    </row>
    <row r="1057" spans="1:5" x14ac:dyDescent="0.25">
      <c r="A1057">
        <v>1056</v>
      </c>
      <c r="B1057" s="3">
        <v>1</v>
      </c>
      <c r="D1057" s="5">
        <v>3</v>
      </c>
      <c r="E1057" s="4">
        <v>4</v>
      </c>
    </row>
    <row r="1058" spans="1:5" x14ac:dyDescent="0.25">
      <c r="A1058">
        <v>1057</v>
      </c>
      <c r="D1058" s="5">
        <v>3</v>
      </c>
      <c r="E1058" s="4">
        <v>4</v>
      </c>
    </row>
    <row r="1059" spans="1:5" x14ac:dyDescent="0.25">
      <c r="A1059">
        <v>1058</v>
      </c>
      <c r="D1059" s="5">
        <v>3</v>
      </c>
      <c r="E1059" s="4">
        <v>4</v>
      </c>
    </row>
    <row r="1060" spans="1:5" x14ac:dyDescent="0.25">
      <c r="A1060">
        <v>1059</v>
      </c>
      <c r="D1060" s="5">
        <v>3</v>
      </c>
      <c r="E1060" s="4">
        <v>4</v>
      </c>
    </row>
    <row r="1061" spans="1:5" x14ac:dyDescent="0.25">
      <c r="A1061">
        <v>1060</v>
      </c>
      <c r="D1061" s="5">
        <v>3</v>
      </c>
      <c r="E1061" s="4">
        <v>4</v>
      </c>
    </row>
    <row r="1062" spans="1:5" x14ac:dyDescent="0.25">
      <c r="A1062">
        <v>1061</v>
      </c>
      <c r="D1062" s="5">
        <v>3</v>
      </c>
      <c r="E1062" s="4">
        <v>4</v>
      </c>
    </row>
    <row r="1063" spans="1:5" x14ac:dyDescent="0.25">
      <c r="A1063">
        <v>1062</v>
      </c>
    </row>
    <row r="1064" spans="1:5" x14ac:dyDescent="0.25">
      <c r="A1064">
        <v>1063</v>
      </c>
    </row>
    <row r="1065" spans="1:5" x14ac:dyDescent="0.25">
      <c r="A1065">
        <v>1064</v>
      </c>
    </row>
    <row r="1066" spans="1:5" x14ac:dyDescent="0.25">
      <c r="A1066">
        <v>1065</v>
      </c>
    </row>
    <row r="1067" spans="1:5" x14ac:dyDescent="0.25">
      <c r="A1067">
        <v>1066</v>
      </c>
    </row>
    <row r="1068" spans="1:5" x14ac:dyDescent="0.25">
      <c r="A1068">
        <v>1067</v>
      </c>
    </row>
    <row r="1069" spans="1:5" x14ac:dyDescent="0.25">
      <c r="A1069">
        <v>1068</v>
      </c>
    </row>
    <row r="1070" spans="1:5" x14ac:dyDescent="0.25">
      <c r="A1070">
        <v>1069</v>
      </c>
      <c r="C1070" s="2">
        <v>2</v>
      </c>
    </row>
    <row r="1071" spans="1:5" x14ac:dyDescent="0.25">
      <c r="A1071">
        <v>1070</v>
      </c>
      <c r="C1071" s="2">
        <v>2</v>
      </c>
    </row>
    <row r="1072" spans="1:5" x14ac:dyDescent="0.25">
      <c r="A1072">
        <v>1071</v>
      </c>
      <c r="B1072" s="3">
        <v>1</v>
      </c>
      <c r="C1072" s="2">
        <v>2</v>
      </c>
    </row>
    <row r="1073" spans="1:5" x14ac:dyDescent="0.25">
      <c r="A1073">
        <v>1072</v>
      </c>
      <c r="B1073" s="3">
        <v>1</v>
      </c>
      <c r="C1073" s="2">
        <v>2</v>
      </c>
    </row>
    <row r="1074" spans="1:5" x14ac:dyDescent="0.25">
      <c r="A1074">
        <v>1073</v>
      </c>
      <c r="B1074" s="3">
        <v>1</v>
      </c>
      <c r="C1074" s="2">
        <v>2</v>
      </c>
    </row>
    <row r="1075" spans="1:5" x14ac:dyDescent="0.25">
      <c r="A1075">
        <v>1074</v>
      </c>
      <c r="B1075" s="3">
        <v>1</v>
      </c>
      <c r="C1075" s="2">
        <v>2</v>
      </c>
    </row>
    <row r="1076" spans="1:5" x14ac:dyDescent="0.25">
      <c r="A1076">
        <v>1075</v>
      </c>
      <c r="B1076" s="3">
        <v>1</v>
      </c>
    </row>
    <row r="1077" spans="1:5" x14ac:dyDescent="0.25">
      <c r="A1077">
        <v>1076</v>
      </c>
    </row>
    <row r="1078" spans="1:5" x14ac:dyDescent="0.25">
      <c r="A1078">
        <v>1077</v>
      </c>
      <c r="D1078" s="5">
        <v>3</v>
      </c>
    </row>
    <row r="1079" spans="1:5" x14ac:dyDescent="0.25">
      <c r="A1079">
        <v>1078</v>
      </c>
      <c r="D1079" s="5">
        <v>3</v>
      </c>
      <c r="E1079" s="4">
        <v>4</v>
      </c>
    </row>
    <row r="1080" spans="1:5" x14ac:dyDescent="0.25">
      <c r="A1080">
        <v>1079</v>
      </c>
      <c r="D1080" s="5">
        <v>3</v>
      </c>
      <c r="E1080" s="4">
        <v>4</v>
      </c>
    </row>
    <row r="1081" spans="1:5" x14ac:dyDescent="0.25">
      <c r="A1081">
        <v>1080</v>
      </c>
      <c r="D1081" s="5">
        <v>3</v>
      </c>
      <c r="E1081" s="4">
        <v>4</v>
      </c>
    </row>
    <row r="1082" spans="1:5" x14ac:dyDescent="0.25">
      <c r="A1082">
        <v>1081</v>
      </c>
      <c r="D1082" s="5">
        <v>3</v>
      </c>
      <c r="E1082" s="4">
        <v>4</v>
      </c>
    </row>
    <row r="1083" spans="1:5" x14ac:dyDescent="0.25">
      <c r="A1083">
        <v>1082</v>
      </c>
      <c r="D1083" s="5">
        <v>3</v>
      </c>
      <c r="E1083" s="4">
        <v>4</v>
      </c>
    </row>
    <row r="1084" spans="1:5" x14ac:dyDescent="0.25">
      <c r="A1084">
        <v>1083</v>
      </c>
      <c r="E1084" s="4">
        <v>4</v>
      </c>
    </row>
    <row r="1085" spans="1:5" x14ac:dyDescent="0.25">
      <c r="A1085">
        <v>1084</v>
      </c>
    </row>
    <row r="1086" spans="1:5" x14ac:dyDescent="0.25">
      <c r="A1086">
        <v>1085</v>
      </c>
    </row>
    <row r="1087" spans="1:5" x14ac:dyDescent="0.25">
      <c r="A1087">
        <v>1086</v>
      </c>
    </row>
    <row r="1088" spans="1:5" x14ac:dyDescent="0.25">
      <c r="A1088">
        <v>1087</v>
      </c>
    </row>
    <row r="1089" spans="1:5" x14ac:dyDescent="0.25">
      <c r="A1089">
        <v>1088</v>
      </c>
    </row>
    <row r="1090" spans="1:5" x14ac:dyDescent="0.25">
      <c r="A1090">
        <v>1089</v>
      </c>
    </row>
    <row r="1091" spans="1:5" x14ac:dyDescent="0.25">
      <c r="A1091">
        <v>1090</v>
      </c>
    </row>
    <row r="1092" spans="1:5" x14ac:dyDescent="0.25">
      <c r="A1092">
        <v>1091</v>
      </c>
      <c r="C1092" s="2">
        <v>2</v>
      </c>
    </row>
    <row r="1093" spans="1:5" x14ac:dyDescent="0.25">
      <c r="A1093">
        <v>1092</v>
      </c>
      <c r="B1093" s="3">
        <v>1</v>
      </c>
      <c r="C1093" s="2">
        <v>2</v>
      </c>
    </row>
    <row r="1094" spans="1:5" x14ac:dyDescent="0.25">
      <c r="A1094">
        <v>1093</v>
      </c>
      <c r="B1094" s="3">
        <v>1</v>
      </c>
      <c r="C1094" s="2">
        <v>2</v>
      </c>
    </row>
    <row r="1095" spans="1:5" x14ac:dyDescent="0.25">
      <c r="A1095">
        <v>1094</v>
      </c>
      <c r="B1095" s="3">
        <v>1</v>
      </c>
      <c r="C1095" s="2">
        <v>2</v>
      </c>
    </row>
    <row r="1096" spans="1:5" x14ac:dyDescent="0.25">
      <c r="A1096">
        <v>1095</v>
      </c>
      <c r="B1096" s="3">
        <v>1</v>
      </c>
      <c r="C1096" s="2">
        <v>2</v>
      </c>
    </row>
    <row r="1097" spans="1:5" x14ac:dyDescent="0.25">
      <c r="A1097">
        <v>1096</v>
      </c>
      <c r="B1097" s="3">
        <v>1</v>
      </c>
    </row>
    <row r="1098" spans="1:5" x14ac:dyDescent="0.25">
      <c r="A1098">
        <v>1097</v>
      </c>
      <c r="B1098" s="3">
        <v>1</v>
      </c>
    </row>
    <row r="1099" spans="1:5" x14ac:dyDescent="0.25">
      <c r="A1099">
        <v>1098</v>
      </c>
    </row>
    <row r="1100" spans="1:5" x14ac:dyDescent="0.25">
      <c r="A1100">
        <v>1099</v>
      </c>
      <c r="D1100" s="5">
        <v>3</v>
      </c>
      <c r="E1100" s="4">
        <v>4</v>
      </c>
    </row>
    <row r="1101" spans="1:5" x14ac:dyDescent="0.25">
      <c r="A1101">
        <v>1100</v>
      </c>
      <c r="D1101" s="5">
        <v>3</v>
      </c>
      <c r="E1101" s="4">
        <v>4</v>
      </c>
    </row>
    <row r="1102" spans="1:5" x14ac:dyDescent="0.25">
      <c r="A1102">
        <v>1101</v>
      </c>
      <c r="D1102" s="5">
        <v>3</v>
      </c>
      <c r="E1102" s="4">
        <v>4</v>
      </c>
    </row>
    <row r="1103" spans="1:5" x14ac:dyDescent="0.25">
      <c r="A1103">
        <v>1102</v>
      </c>
      <c r="D1103" s="5">
        <v>3</v>
      </c>
      <c r="E1103" s="4">
        <v>4</v>
      </c>
    </row>
    <row r="1104" spans="1:5" x14ac:dyDescent="0.25">
      <c r="A1104">
        <v>1103</v>
      </c>
      <c r="D1104" s="5">
        <v>3</v>
      </c>
      <c r="E1104" s="4">
        <v>4</v>
      </c>
    </row>
    <row r="1105" spans="1:5" x14ac:dyDescent="0.25">
      <c r="A1105">
        <v>1104</v>
      </c>
      <c r="D1105" s="5">
        <v>3</v>
      </c>
      <c r="E1105" s="4">
        <v>4</v>
      </c>
    </row>
    <row r="1106" spans="1:5" x14ac:dyDescent="0.25">
      <c r="A1106">
        <v>1105</v>
      </c>
    </row>
    <row r="1107" spans="1:5" x14ac:dyDescent="0.25">
      <c r="A1107">
        <v>1106</v>
      </c>
    </row>
    <row r="1108" spans="1:5" x14ac:dyDescent="0.25">
      <c r="A1108">
        <v>1107</v>
      </c>
    </row>
    <row r="1109" spans="1:5" x14ac:dyDescent="0.25">
      <c r="A1109">
        <v>1108</v>
      </c>
    </row>
    <row r="1110" spans="1:5" x14ac:dyDescent="0.25">
      <c r="A1110">
        <v>1109</v>
      </c>
    </row>
    <row r="1111" spans="1:5" x14ac:dyDescent="0.25">
      <c r="A1111">
        <v>1110</v>
      </c>
    </row>
    <row r="1112" spans="1:5" x14ac:dyDescent="0.25">
      <c r="A1112">
        <v>1111</v>
      </c>
      <c r="C1112" s="2">
        <v>2</v>
      </c>
    </row>
    <row r="1113" spans="1:5" x14ac:dyDescent="0.25">
      <c r="A1113">
        <v>1112</v>
      </c>
      <c r="C1113" s="2">
        <v>2</v>
      </c>
    </row>
    <row r="1114" spans="1:5" x14ac:dyDescent="0.25">
      <c r="A1114">
        <v>1113</v>
      </c>
      <c r="B1114" s="3">
        <v>1</v>
      </c>
      <c r="C1114" s="2">
        <v>2</v>
      </c>
    </row>
    <row r="1115" spans="1:5" x14ac:dyDescent="0.25">
      <c r="A1115">
        <v>1114</v>
      </c>
      <c r="B1115" s="3">
        <v>1</v>
      </c>
      <c r="C1115" s="2">
        <v>2</v>
      </c>
    </row>
    <row r="1116" spans="1:5" x14ac:dyDescent="0.25">
      <c r="A1116">
        <v>1115</v>
      </c>
      <c r="B1116" s="3">
        <v>1</v>
      </c>
      <c r="C1116" s="2">
        <v>2</v>
      </c>
    </row>
    <row r="1117" spans="1:5" x14ac:dyDescent="0.25">
      <c r="A1117">
        <v>1116</v>
      </c>
      <c r="B1117" s="3">
        <v>1</v>
      </c>
      <c r="C1117" s="2">
        <v>2</v>
      </c>
    </row>
    <row r="1118" spans="1:5" x14ac:dyDescent="0.25">
      <c r="A1118">
        <v>1117</v>
      </c>
      <c r="B1118" s="3">
        <v>1</v>
      </c>
    </row>
    <row r="1119" spans="1:5" x14ac:dyDescent="0.25">
      <c r="A1119">
        <v>1118</v>
      </c>
      <c r="B1119" s="3">
        <v>1</v>
      </c>
    </row>
    <row r="1120" spans="1:5" x14ac:dyDescent="0.25">
      <c r="A1120">
        <v>1119</v>
      </c>
      <c r="B1120" s="3">
        <v>1</v>
      </c>
    </row>
    <row r="1121" spans="1:5" x14ac:dyDescent="0.25">
      <c r="A1121">
        <v>1120</v>
      </c>
    </row>
    <row r="1122" spans="1:5" x14ac:dyDescent="0.25">
      <c r="A1122">
        <v>1121</v>
      </c>
      <c r="D1122" s="5">
        <v>3</v>
      </c>
    </row>
    <row r="1123" spans="1:5" x14ac:dyDescent="0.25">
      <c r="A1123">
        <v>1122</v>
      </c>
      <c r="D1123" s="5">
        <v>3</v>
      </c>
      <c r="E1123" s="4">
        <v>4</v>
      </c>
    </row>
    <row r="1124" spans="1:5" x14ac:dyDescent="0.25">
      <c r="A1124">
        <v>1123</v>
      </c>
      <c r="D1124" s="5">
        <v>3</v>
      </c>
      <c r="E1124" s="4">
        <v>4</v>
      </c>
    </row>
    <row r="1125" spans="1:5" x14ac:dyDescent="0.25">
      <c r="A1125">
        <v>1124</v>
      </c>
      <c r="D1125" s="5">
        <v>3</v>
      </c>
      <c r="E1125" s="4">
        <v>4</v>
      </c>
    </row>
    <row r="1126" spans="1:5" x14ac:dyDescent="0.25">
      <c r="A1126">
        <v>1125</v>
      </c>
      <c r="D1126" s="5">
        <v>3</v>
      </c>
      <c r="E1126" s="4">
        <v>4</v>
      </c>
    </row>
    <row r="1127" spans="1:5" x14ac:dyDescent="0.25">
      <c r="A1127">
        <v>1126</v>
      </c>
      <c r="D1127" s="5">
        <v>3</v>
      </c>
      <c r="E1127" s="4">
        <v>4</v>
      </c>
    </row>
    <row r="1128" spans="1:5" x14ac:dyDescent="0.25">
      <c r="A1128">
        <v>1127</v>
      </c>
      <c r="D1128" s="5">
        <v>3</v>
      </c>
      <c r="E1128" s="4">
        <v>4</v>
      </c>
    </row>
    <row r="1129" spans="1:5" x14ac:dyDescent="0.25">
      <c r="A1129">
        <v>1128</v>
      </c>
    </row>
    <row r="1130" spans="1:5" x14ac:dyDescent="0.25">
      <c r="A1130">
        <v>1129</v>
      </c>
      <c r="C1130" s="2">
        <v>2</v>
      </c>
    </row>
    <row r="1131" spans="1:5" x14ac:dyDescent="0.25">
      <c r="A1131">
        <v>1130</v>
      </c>
      <c r="C1131" s="2">
        <v>2</v>
      </c>
    </row>
    <row r="1132" spans="1:5" x14ac:dyDescent="0.25">
      <c r="A1132">
        <v>1131</v>
      </c>
      <c r="C1132" s="2">
        <v>2</v>
      </c>
    </row>
    <row r="1133" spans="1:5" x14ac:dyDescent="0.25">
      <c r="A1133">
        <v>1132</v>
      </c>
      <c r="C1133" s="2">
        <v>2</v>
      </c>
    </row>
    <row r="1134" spans="1:5" x14ac:dyDescent="0.25">
      <c r="A1134">
        <v>1133</v>
      </c>
      <c r="B1134" s="3">
        <v>1</v>
      </c>
      <c r="C1134" s="2">
        <v>2</v>
      </c>
    </row>
    <row r="1135" spans="1:5" x14ac:dyDescent="0.25">
      <c r="A1135">
        <v>1134</v>
      </c>
      <c r="B1135" s="3">
        <v>1</v>
      </c>
      <c r="C1135" s="2">
        <v>2</v>
      </c>
    </row>
    <row r="1136" spans="1:5" x14ac:dyDescent="0.25">
      <c r="A1136">
        <v>1135</v>
      </c>
      <c r="B1136" s="3">
        <v>1</v>
      </c>
      <c r="C1136" s="2">
        <v>2</v>
      </c>
    </row>
    <row r="1137" spans="1:6" x14ac:dyDescent="0.25">
      <c r="A1137">
        <v>1136</v>
      </c>
      <c r="B1137" s="3">
        <v>1</v>
      </c>
    </row>
    <row r="1138" spans="1:6" x14ac:dyDescent="0.25">
      <c r="A1138">
        <v>1137</v>
      </c>
      <c r="B1138" s="3">
        <v>1</v>
      </c>
    </row>
    <row r="1139" spans="1:6" x14ac:dyDescent="0.25">
      <c r="A1139">
        <v>1138</v>
      </c>
      <c r="B1139" s="3">
        <v>1</v>
      </c>
    </row>
    <row r="1140" spans="1:6" x14ac:dyDescent="0.25">
      <c r="A1140">
        <v>1139</v>
      </c>
      <c r="B1140" s="3">
        <v>1</v>
      </c>
    </row>
    <row r="1141" spans="1:6" x14ac:dyDescent="0.25">
      <c r="A1141">
        <v>1140</v>
      </c>
      <c r="B1141" s="3">
        <v>1</v>
      </c>
    </row>
    <row r="1142" spans="1:6" x14ac:dyDescent="0.25">
      <c r="A1142">
        <v>1141</v>
      </c>
    </row>
    <row r="1143" spans="1:6" x14ac:dyDescent="0.25">
      <c r="A1143">
        <v>1142</v>
      </c>
      <c r="F1143" t="s">
        <v>22</v>
      </c>
    </row>
    <row r="1144" spans="1:6" x14ac:dyDescent="0.25">
      <c r="A1144">
        <v>1143</v>
      </c>
    </row>
    <row r="1145" spans="1:6" x14ac:dyDescent="0.25">
      <c r="A1145">
        <v>1144</v>
      </c>
      <c r="F1145" t="s">
        <v>22</v>
      </c>
    </row>
    <row r="1146" spans="1:6" x14ac:dyDescent="0.25">
      <c r="A1146">
        <v>1145</v>
      </c>
      <c r="C1146" s="2">
        <v>2</v>
      </c>
    </row>
    <row r="1147" spans="1:6" x14ac:dyDescent="0.25">
      <c r="A1147">
        <v>1146</v>
      </c>
      <c r="C1147" s="2">
        <v>2</v>
      </c>
    </row>
    <row r="1148" spans="1:6" x14ac:dyDescent="0.25">
      <c r="A1148">
        <v>1147</v>
      </c>
      <c r="B1148" s="3">
        <v>1</v>
      </c>
      <c r="C1148" s="2">
        <v>2</v>
      </c>
    </row>
    <row r="1149" spans="1:6" x14ac:dyDescent="0.25">
      <c r="A1149">
        <v>1148</v>
      </c>
      <c r="B1149" s="3">
        <v>1</v>
      </c>
      <c r="C1149" s="2">
        <v>2</v>
      </c>
    </row>
    <row r="1150" spans="1:6" x14ac:dyDescent="0.25">
      <c r="A1150">
        <v>1149</v>
      </c>
      <c r="B1150" s="3">
        <v>1</v>
      </c>
      <c r="C1150" s="2">
        <v>2</v>
      </c>
    </row>
    <row r="1151" spans="1:6" x14ac:dyDescent="0.25">
      <c r="A1151">
        <v>1150</v>
      </c>
      <c r="B1151" s="3">
        <v>1</v>
      </c>
      <c r="C1151" s="2">
        <v>2</v>
      </c>
    </row>
    <row r="1152" spans="1:6" x14ac:dyDescent="0.25">
      <c r="A1152">
        <v>1151</v>
      </c>
      <c r="B1152" s="3">
        <v>1</v>
      </c>
      <c r="C1152" s="2">
        <v>2</v>
      </c>
    </row>
    <row r="1153" spans="1:5" x14ac:dyDescent="0.25">
      <c r="A1153">
        <v>1152</v>
      </c>
      <c r="B1153" s="3">
        <v>1</v>
      </c>
      <c r="C1153" s="2">
        <v>2</v>
      </c>
    </row>
    <row r="1154" spans="1:5" x14ac:dyDescent="0.25">
      <c r="A1154">
        <v>1153</v>
      </c>
      <c r="B1154" s="3">
        <v>1</v>
      </c>
      <c r="C1154" s="2">
        <v>2</v>
      </c>
    </row>
    <row r="1155" spans="1:5" x14ac:dyDescent="0.25">
      <c r="A1155">
        <v>1154</v>
      </c>
      <c r="B1155" s="3">
        <v>1</v>
      </c>
    </row>
    <row r="1156" spans="1:5" x14ac:dyDescent="0.25">
      <c r="A1156">
        <v>1155</v>
      </c>
      <c r="B1156" s="3">
        <v>1</v>
      </c>
      <c r="D1156" s="5">
        <v>3</v>
      </c>
    </row>
    <row r="1157" spans="1:5" x14ac:dyDescent="0.25">
      <c r="A1157">
        <v>1156</v>
      </c>
      <c r="B1157" s="3">
        <v>1</v>
      </c>
      <c r="D1157" s="5">
        <v>3</v>
      </c>
      <c r="E1157" s="4">
        <v>4</v>
      </c>
    </row>
    <row r="1158" spans="1:5" x14ac:dyDescent="0.25">
      <c r="A1158">
        <v>1157</v>
      </c>
      <c r="D1158" s="5">
        <v>3</v>
      </c>
      <c r="E1158" s="4">
        <v>4</v>
      </c>
    </row>
    <row r="1159" spans="1:5" x14ac:dyDescent="0.25">
      <c r="A1159">
        <v>1158</v>
      </c>
      <c r="D1159" s="5">
        <v>3</v>
      </c>
      <c r="E1159" s="4">
        <v>4</v>
      </c>
    </row>
    <row r="1160" spans="1:5" x14ac:dyDescent="0.25">
      <c r="A1160">
        <v>1159</v>
      </c>
      <c r="D1160" s="5">
        <v>3</v>
      </c>
      <c r="E1160" s="4">
        <v>4</v>
      </c>
    </row>
    <row r="1161" spans="1:5" x14ac:dyDescent="0.25">
      <c r="A1161">
        <v>1160</v>
      </c>
      <c r="D1161" s="5">
        <v>3</v>
      </c>
      <c r="E1161" s="4">
        <v>4</v>
      </c>
    </row>
    <row r="1162" spans="1:5" x14ac:dyDescent="0.25">
      <c r="A1162">
        <v>1161</v>
      </c>
      <c r="D1162" s="5">
        <v>3</v>
      </c>
      <c r="E1162" s="4">
        <v>4</v>
      </c>
    </row>
    <row r="1163" spans="1:5" x14ac:dyDescent="0.25">
      <c r="A1163">
        <v>1162</v>
      </c>
      <c r="D1163" s="5">
        <v>3</v>
      </c>
      <c r="E1163" s="4">
        <v>4</v>
      </c>
    </row>
    <row r="1164" spans="1:5" x14ac:dyDescent="0.25">
      <c r="A1164">
        <v>1163</v>
      </c>
      <c r="D1164" s="5">
        <v>3</v>
      </c>
      <c r="E1164" s="4">
        <v>4</v>
      </c>
    </row>
    <row r="1165" spans="1:5" x14ac:dyDescent="0.25">
      <c r="A1165">
        <v>1164</v>
      </c>
      <c r="E1165" s="4">
        <v>4</v>
      </c>
    </row>
    <row r="1166" spans="1:5" x14ac:dyDescent="0.25">
      <c r="A1166">
        <v>1165</v>
      </c>
    </row>
    <row r="1167" spans="1:5" x14ac:dyDescent="0.25">
      <c r="A1167">
        <v>1166</v>
      </c>
    </row>
    <row r="1168" spans="1:5" x14ac:dyDescent="0.25">
      <c r="A1168">
        <v>1167</v>
      </c>
    </row>
    <row r="1169" spans="1:5" x14ac:dyDescent="0.25">
      <c r="A1169">
        <v>1168</v>
      </c>
    </row>
    <row r="1170" spans="1:5" x14ac:dyDescent="0.25">
      <c r="A1170">
        <v>1169</v>
      </c>
    </row>
    <row r="1171" spans="1:5" x14ac:dyDescent="0.25">
      <c r="A1171">
        <v>1170</v>
      </c>
    </row>
    <row r="1172" spans="1:5" x14ac:dyDescent="0.25">
      <c r="A1172">
        <v>1171</v>
      </c>
    </row>
    <row r="1173" spans="1:5" x14ac:dyDescent="0.25">
      <c r="A1173">
        <v>1172</v>
      </c>
    </row>
    <row r="1174" spans="1:5" x14ac:dyDescent="0.25">
      <c r="A1174">
        <v>1173</v>
      </c>
      <c r="B1174" s="3">
        <v>1</v>
      </c>
      <c r="C1174" s="2">
        <v>2</v>
      </c>
    </row>
    <row r="1175" spans="1:5" x14ac:dyDescent="0.25">
      <c r="A1175">
        <v>1174</v>
      </c>
      <c r="B1175" s="3">
        <v>1</v>
      </c>
      <c r="C1175" s="2">
        <v>2</v>
      </c>
    </row>
    <row r="1176" spans="1:5" x14ac:dyDescent="0.25">
      <c r="A1176">
        <v>1175</v>
      </c>
      <c r="B1176" s="3">
        <v>1</v>
      </c>
      <c r="C1176" s="2">
        <v>2</v>
      </c>
    </row>
    <row r="1177" spans="1:5" x14ac:dyDescent="0.25">
      <c r="A1177">
        <v>1176</v>
      </c>
      <c r="B1177" s="3">
        <v>1</v>
      </c>
      <c r="C1177" s="2">
        <v>2</v>
      </c>
    </row>
    <row r="1178" spans="1:5" x14ac:dyDescent="0.25">
      <c r="A1178">
        <v>1177</v>
      </c>
      <c r="B1178" s="3">
        <v>1</v>
      </c>
      <c r="C1178" s="2">
        <v>2</v>
      </c>
    </row>
    <row r="1179" spans="1:5" x14ac:dyDescent="0.25">
      <c r="A1179">
        <v>1178</v>
      </c>
      <c r="B1179" s="3">
        <v>1</v>
      </c>
      <c r="C1179" s="2">
        <v>2</v>
      </c>
    </row>
    <row r="1180" spans="1:5" x14ac:dyDescent="0.25">
      <c r="A1180">
        <v>1179</v>
      </c>
      <c r="B1180" s="3">
        <v>1</v>
      </c>
      <c r="C1180" s="2">
        <v>2</v>
      </c>
    </row>
    <row r="1181" spans="1:5" x14ac:dyDescent="0.25">
      <c r="A1181">
        <v>1180</v>
      </c>
      <c r="D1181" s="5">
        <v>3</v>
      </c>
      <c r="E1181" s="4">
        <v>4</v>
      </c>
    </row>
    <row r="1182" spans="1:5" x14ac:dyDescent="0.25">
      <c r="A1182">
        <v>1181</v>
      </c>
      <c r="D1182" s="5">
        <v>3</v>
      </c>
      <c r="E1182" s="4">
        <v>4</v>
      </c>
    </row>
    <row r="1183" spans="1:5" x14ac:dyDescent="0.25">
      <c r="A1183">
        <v>1182</v>
      </c>
      <c r="D1183" s="5">
        <v>3</v>
      </c>
      <c r="E1183" s="4">
        <v>4</v>
      </c>
    </row>
    <row r="1184" spans="1:5" x14ac:dyDescent="0.25">
      <c r="A1184">
        <v>1183</v>
      </c>
      <c r="D1184" s="5">
        <v>3</v>
      </c>
      <c r="E1184" s="4">
        <v>4</v>
      </c>
    </row>
    <row r="1185" spans="1:5" x14ac:dyDescent="0.25">
      <c r="A1185">
        <v>1184</v>
      </c>
      <c r="D1185" s="5">
        <v>3</v>
      </c>
      <c r="E1185" s="4">
        <v>4</v>
      </c>
    </row>
    <row r="1186" spans="1:5" x14ac:dyDescent="0.25">
      <c r="A1186">
        <v>1185</v>
      </c>
      <c r="D1186" s="5">
        <v>3</v>
      </c>
      <c r="E1186" s="4">
        <v>4</v>
      </c>
    </row>
    <row r="1187" spans="1:5" x14ac:dyDescent="0.25">
      <c r="A1187">
        <v>1186</v>
      </c>
      <c r="D1187" s="5">
        <v>3</v>
      </c>
      <c r="E1187" s="4">
        <v>4</v>
      </c>
    </row>
    <row r="1188" spans="1:5" x14ac:dyDescent="0.25">
      <c r="A1188">
        <v>1187</v>
      </c>
    </row>
    <row r="1189" spans="1:5" x14ac:dyDescent="0.25">
      <c r="A1189">
        <v>1188</v>
      </c>
    </row>
    <row r="1190" spans="1:5" x14ac:dyDescent="0.25">
      <c r="A1190">
        <v>1189</v>
      </c>
    </row>
    <row r="1191" spans="1:5" x14ac:dyDescent="0.25">
      <c r="A1191">
        <v>1190</v>
      </c>
    </row>
    <row r="1192" spans="1:5" x14ac:dyDescent="0.25">
      <c r="A1192">
        <v>1191</v>
      </c>
    </row>
    <row r="1193" spans="1:5" x14ac:dyDescent="0.25">
      <c r="A1193">
        <v>1192</v>
      </c>
    </row>
    <row r="1194" spans="1:5" x14ac:dyDescent="0.25">
      <c r="A1194">
        <v>1193</v>
      </c>
    </row>
    <row r="1195" spans="1:5" x14ac:dyDescent="0.25">
      <c r="A1195">
        <v>1194</v>
      </c>
      <c r="B1195" s="3">
        <v>1</v>
      </c>
    </row>
    <row r="1196" spans="1:5" x14ac:dyDescent="0.25">
      <c r="A1196">
        <v>1195</v>
      </c>
      <c r="B1196" s="3">
        <v>1</v>
      </c>
    </row>
    <row r="1197" spans="1:5" x14ac:dyDescent="0.25">
      <c r="A1197">
        <v>1196</v>
      </c>
      <c r="B1197" s="3">
        <v>1</v>
      </c>
      <c r="C1197" s="2">
        <v>2</v>
      </c>
    </row>
    <row r="1198" spans="1:5" x14ac:dyDescent="0.25">
      <c r="A1198">
        <v>1197</v>
      </c>
      <c r="B1198" s="3">
        <v>1</v>
      </c>
      <c r="C1198" s="2">
        <v>2</v>
      </c>
    </row>
    <row r="1199" spans="1:5" x14ac:dyDescent="0.25">
      <c r="A1199">
        <v>1198</v>
      </c>
      <c r="B1199" s="3">
        <v>1</v>
      </c>
      <c r="C1199" s="2">
        <v>2</v>
      </c>
    </row>
    <row r="1200" spans="1:5" x14ac:dyDescent="0.25">
      <c r="A1200">
        <v>1199</v>
      </c>
      <c r="B1200" s="3">
        <v>1</v>
      </c>
      <c r="C1200" s="2">
        <v>2</v>
      </c>
    </row>
    <row r="1201" spans="1:5" x14ac:dyDescent="0.25">
      <c r="A1201">
        <v>1200</v>
      </c>
      <c r="B1201" s="3">
        <v>1</v>
      </c>
      <c r="C1201" s="2">
        <v>2</v>
      </c>
    </row>
    <row r="1202" spans="1:5" x14ac:dyDescent="0.25">
      <c r="A1202">
        <v>1201</v>
      </c>
      <c r="C1202" s="2">
        <v>2</v>
      </c>
    </row>
    <row r="1203" spans="1:5" x14ac:dyDescent="0.25">
      <c r="A1203">
        <v>1202</v>
      </c>
      <c r="E1203" s="4">
        <v>4</v>
      </c>
    </row>
    <row r="1204" spans="1:5" x14ac:dyDescent="0.25">
      <c r="A1204">
        <v>1203</v>
      </c>
      <c r="D1204" s="5">
        <v>3</v>
      </c>
      <c r="E1204" s="4">
        <v>4</v>
      </c>
    </row>
    <row r="1205" spans="1:5" x14ac:dyDescent="0.25">
      <c r="A1205">
        <v>1204</v>
      </c>
      <c r="D1205" s="5">
        <v>3</v>
      </c>
      <c r="E1205" s="4">
        <v>4</v>
      </c>
    </row>
    <row r="1206" spans="1:5" x14ac:dyDescent="0.25">
      <c r="A1206">
        <v>1205</v>
      </c>
      <c r="D1206" s="5">
        <v>3</v>
      </c>
      <c r="E1206" s="4">
        <v>4</v>
      </c>
    </row>
    <row r="1207" spans="1:5" x14ac:dyDescent="0.25">
      <c r="A1207">
        <v>1206</v>
      </c>
      <c r="D1207" s="5">
        <v>3</v>
      </c>
      <c r="E1207" s="4">
        <v>4</v>
      </c>
    </row>
    <row r="1208" spans="1:5" x14ac:dyDescent="0.25">
      <c r="A1208">
        <v>1207</v>
      </c>
      <c r="D1208" s="5">
        <v>3</v>
      </c>
      <c r="E1208" s="4">
        <v>4</v>
      </c>
    </row>
    <row r="1209" spans="1:5" x14ac:dyDescent="0.25">
      <c r="A1209">
        <v>1208</v>
      </c>
      <c r="D1209" s="5">
        <v>3</v>
      </c>
      <c r="E1209" s="4">
        <v>4</v>
      </c>
    </row>
    <row r="1210" spans="1:5" x14ac:dyDescent="0.25">
      <c r="A1210">
        <v>1209</v>
      </c>
    </row>
    <row r="1211" spans="1:5" x14ac:dyDescent="0.25">
      <c r="A1211">
        <v>1210</v>
      </c>
    </row>
    <row r="1212" spans="1:5" x14ac:dyDescent="0.25">
      <c r="A1212">
        <v>1211</v>
      </c>
    </row>
    <row r="1213" spans="1:5" x14ac:dyDescent="0.25">
      <c r="A1213">
        <v>1212</v>
      </c>
    </row>
    <row r="1214" spans="1:5" x14ac:dyDescent="0.25">
      <c r="A1214">
        <v>1213</v>
      </c>
    </row>
    <row r="1215" spans="1:5" x14ac:dyDescent="0.25">
      <c r="A1215">
        <v>1214</v>
      </c>
      <c r="B1215" s="3">
        <v>1</v>
      </c>
      <c r="C1215" s="2">
        <v>2</v>
      </c>
    </row>
    <row r="1216" spans="1:5" x14ac:dyDescent="0.25">
      <c r="A1216">
        <v>1215</v>
      </c>
      <c r="B1216" s="3">
        <v>1</v>
      </c>
      <c r="C1216" s="2">
        <v>2</v>
      </c>
    </row>
    <row r="1217" spans="1:5" x14ac:dyDescent="0.25">
      <c r="A1217">
        <v>1216</v>
      </c>
      <c r="B1217" s="3">
        <v>1</v>
      </c>
      <c r="C1217" s="2">
        <v>2</v>
      </c>
    </row>
    <row r="1218" spans="1:5" x14ac:dyDescent="0.25">
      <c r="A1218">
        <v>1217</v>
      </c>
      <c r="B1218" s="3">
        <v>1</v>
      </c>
      <c r="C1218" s="2">
        <v>2</v>
      </c>
    </row>
    <row r="1219" spans="1:5" x14ac:dyDescent="0.25">
      <c r="A1219">
        <v>1218</v>
      </c>
      <c r="B1219" s="3">
        <v>1</v>
      </c>
      <c r="C1219" s="2">
        <v>2</v>
      </c>
    </row>
    <row r="1220" spans="1:5" x14ac:dyDescent="0.25">
      <c r="A1220">
        <v>1219</v>
      </c>
      <c r="B1220" s="3">
        <v>1</v>
      </c>
      <c r="C1220" s="2">
        <v>2</v>
      </c>
    </row>
    <row r="1221" spans="1:5" x14ac:dyDescent="0.25">
      <c r="A1221">
        <v>1220</v>
      </c>
      <c r="C1221" s="2">
        <v>2</v>
      </c>
    </row>
    <row r="1222" spans="1:5" x14ac:dyDescent="0.25">
      <c r="A1222">
        <v>1221</v>
      </c>
    </row>
    <row r="1223" spans="1:5" x14ac:dyDescent="0.25">
      <c r="A1223">
        <v>1222</v>
      </c>
      <c r="D1223" s="5">
        <v>3</v>
      </c>
      <c r="E1223" s="4">
        <v>4</v>
      </c>
    </row>
    <row r="1224" spans="1:5" x14ac:dyDescent="0.25">
      <c r="A1224">
        <v>1223</v>
      </c>
      <c r="D1224" s="5">
        <v>3</v>
      </c>
      <c r="E1224" s="4">
        <v>4</v>
      </c>
    </row>
    <row r="1225" spans="1:5" x14ac:dyDescent="0.25">
      <c r="A1225">
        <v>1224</v>
      </c>
      <c r="D1225" s="5">
        <v>3</v>
      </c>
      <c r="E1225" s="4">
        <v>4</v>
      </c>
    </row>
    <row r="1226" spans="1:5" x14ac:dyDescent="0.25">
      <c r="A1226">
        <v>1225</v>
      </c>
      <c r="D1226" s="5">
        <v>3</v>
      </c>
      <c r="E1226" s="4">
        <v>4</v>
      </c>
    </row>
    <row r="1227" spans="1:5" x14ac:dyDescent="0.25">
      <c r="A1227">
        <v>1226</v>
      </c>
      <c r="D1227" s="5">
        <v>3</v>
      </c>
      <c r="E1227" s="4">
        <v>4</v>
      </c>
    </row>
    <row r="1228" spans="1:5" x14ac:dyDescent="0.25">
      <c r="A1228">
        <v>1227</v>
      </c>
    </row>
    <row r="1229" spans="1:5" x14ac:dyDescent="0.25">
      <c r="A1229">
        <v>1228</v>
      </c>
    </row>
    <row r="1230" spans="1:5" x14ac:dyDescent="0.25">
      <c r="A1230">
        <v>1229</v>
      </c>
    </row>
    <row r="1231" spans="1:5" x14ac:dyDescent="0.25">
      <c r="A1231">
        <v>1230</v>
      </c>
    </row>
    <row r="1232" spans="1:5" x14ac:dyDescent="0.25">
      <c r="A1232">
        <v>1231</v>
      </c>
    </row>
    <row r="1233" spans="1:5" x14ac:dyDescent="0.25">
      <c r="A1233">
        <v>1232</v>
      </c>
    </row>
    <row r="1234" spans="1:5" x14ac:dyDescent="0.25">
      <c r="A1234">
        <v>1233</v>
      </c>
    </row>
    <row r="1235" spans="1:5" x14ac:dyDescent="0.25">
      <c r="A1235">
        <v>1234</v>
      </c>
    </row>
    <row r="1236" spans="1:5" x14ac:dyDescent="0.25">
      <c r="A1236">
        <v>1235</v>
      </c>
    </row>
    <row r="1237" spans="1:5" x14ac:dyDescent="0.25">
      <c r="A1237">
        <v>1236</v>
      </c>
    </row>
    <row r="1238" spans="1:5" x14ac:dyDescent="0.25">
      <c r="A1238">
        <v>1237</v>
      </c>
      <c r="B1238" s="3">
        <v>1</v>
      </c>
    </row>
    <row r="1239" spans="1:5" x14ac:dyDescent="0.25">
      <c r="A1239">
        <v>1238</v>
      </c>
      <c r="B1239" s="3">
        <v>1</v>
      </c>
      <c r="C1239" s="2">
        <v>2</v>
      </c>
    </row>
    <row r="1240" spans="1:5" x14ac:dyDescent="0.25">
      <c r="A1240">
        <v>1239</v>
      </c>
      <c r="B1240" s="3">
        <v>1</v>
      </c>
      <c r="C1240" s="2">
        <v>2</v>
      </c>
    </row>
    <row r="1241" spans="1:5" x14ac:dyDescent="0.25">
      <c r="A1241">
        <v>1240</v>
      </c>
      <c r="B1241" s="3">
        <v>1</v>
      </c>
      <c r="C1241" s="2">
        <v>2</v>
      </c>
    </row>
    <row r="1242" spans="1:5" x14ac:dyDescent="0.25">
      <c r="A1242">
        <v>1241</v>
      </c>
      <c r="B1242" s="3">
        <v>1</v>
      </c>
      <c r="C1242" s="2">
        <v>2</v>
      </c>
    </row>
    <row r="1243" spans="1:5" x14ac:dyDescent="0.25">
      <c r="A1243">
        <v>1242</v>
      </c>
      <c r="B1243" s="3">
        <v>1</v>
      </c>
      <c r="C1243" s="2">
        <v>2</v>
      </c>
    </row>
    <row r="1244" spans="1:5" x14ac:dyDescent="0.25">
      <c r="A1244">
        <v>1243</v>
      </c>
      <c r="C1244" s="2">
        <v>2</v>
      </c>
    </row>
    <row r="1245" spans="1:5" x14ac:dyDescent="0.25">
      <c r="A1245">
        <v>1244</v>
      </c>
    </row>
    <row r="1246" spans="1:5" x14ac:dyDescent="0.25">
      <c r="A1246">
        <v>1245</v>
      </c>
      <c r="D1246" s="5">
        <v>3</v>
      </c>
    </row>
    <row r="1247" spans="1:5" x14ac:dyDescent="0.25">
      <c r="A1247">
        <v>1246</v>
      </c>
      <c r="D1247" s="5">
        <v>3</v>
      </c>
      <c r="E1247" s="4">
        <v>4</v>
      </c>
    </row>
    <row r="1248" spans="1:5" x14ac:dyDescent="0.25">
      <c r="A1248">
        <v>1247</v>
      </c>
      <c r="D1248" s="5">
        <v>3</v>
      </c>
      <c r="E1248" s="4">
        <v>4</v>
      </c>
    </row>
    <row r="1249" spans="1:5" x14ac:dyDescent="0.25">
      <c r="A1249">
        <v>1248</v>
      </c>
      <c r="D1249" s="5">
        <v>3</v>
      </c>
      <c r="E1249" s="4">
        <v>4</v>
      </c>
    </row>
    <row r="1250" spans="1:5" x14ac:dyDescent="0.25">
      <c r="A1250">
        <v>1249</v>
      </c>
      <c r="D1250" s="5">
        <v>3</v>
      </c>
      <c r="E1250" s="4">
        <v>4</v>
      </c>
    </row>
    <row r="1251" spans="1:5" x14ac:dyDescent="0.25">
      <c r="A1251">
        <v>1250</v>
      </c>
      <c r="D1251" s="5">
        <v>3</v>
      </c>
      <c r="E1251" s="4">
        <v>4</v>
      </c>
    </row>
    <row r="1252" spans="1:5" x14ac:dyDescent="0.25">
      <c r="A1252">
        <v>1251</v>
      </c>
      <c r="E1252" s="4">
        <v>4</v>
      </c>
    </row>
    <row r="1253" spans="1:5" x14ac:dyDescent="0.25">
      <c r="A1253">
        <v>1252</v>
      </c>
    </row>
    <row r="1254" spans="1:5" x14ac:dyDescent="0.25">
      <c r="A1254">
        <v>1253</v>
      </c>
    </row>
    <row r="1255" spans="1:5" x14ac:dyDescent="0.25">
      <c r="A1255">
        <v>1254</v>
      </c>
      <c r="B1255" s="3">
        <v>1</v>
      </c>
    </row>
    <row r="1256" spans="1:5" x14ac:dyDescent="0.25">
      <c r="A1256">
        <v>1255</v>
      </c>
      <c r="B1256" s="3">
        <v>1</v>
      </c>
    </row>
    <row r="1257" spans="1:5" x14ac:dyDescent="0.25">
      <c r="A1257">
        <v>1256</v>
      </c>
      <c r="B1257" s="3">
        <v>1</v>
      </c>
      <c r="C1257" s="2">
        <v>2</v>
      </c>
    </row>
    <row r="1258" spans="1:5" x14ac:dyDescent="0.25">
      <c r="A1258">
        <v>1257</v>
      </c>
      <c r="B1258" s="3">
        <v>1</v>
      </c>
      <c r="C1258" s="2">
        <v>2</v>
      </c>
    </row>
    <row r="1259" spans="1:5" x14ac:dyDescent="0.25">
      <c r="A1259">
        <v>1258</v>
      </c>
      <c r="B1259" s="3">
        <v>1</v>
      </c>
      <c r="C1259" s="2">
        <v>2</v>
      </c>
    </row>
    <row r="1260" spans="1:5" x14ac:dyDescent="0.25">
      <c r="A1260">
        <v>1259</v>
      </c>
      <c r="B1260" s="3">
        <v>1</v>
      </c>
      <c r="C1260" s="2">
        <v>2</v>
      </c>
    </row>
    <row r="1261" spans="1:5" x14ac:dyDescent="0.25">
      <c r="A1261">
        <v>1260</v>
      </c>
      <c r="B1261" s="3">
        <v>1</v>
      </c>
      <c r="C1261" s="2">
        <v>2</v>
      </c>
    </row>
    <row r="1262" spans="1:5" x14ac:dyDescent="0.25">
      <c r="A1262">
        <v>1261</v>
      </c>
      <c r="C1262" s="2">
        <v>2</v>
      </c>
    </row>
    <row r="1263" spans="1:5" x14ac:dyDescent="0.25">
      <c r="A1263">
        <v>1262</v>
      </c>
      <c r="C1263" s="2">
        <v>2</v>
      </c>
    </row>
    <row r="1264" spans="1:5" x14ac:dyDescent="0.25">
      <c r="A1264">
        <v>1263</v>
      </c>
    </row>
    <row r="1265" spans="1:5" x14ac:dyDescent="0.25">
      <c r="A1265">
        <v>1264</v>
      </c>
    </row>
    <row r="1266" spans="1:5" x14ac:dyDescent="0.25">
      <c r="A1266">
        <v>1265</v>
      </c>
      <c r="D1266" s="5">
        <v>3</v>
      </c>
      <c r="E1266" s="4">
        <v>4</v>
      </c>
    </row>
    <row r="1267" spans="1:5" x14ac:dyDescent="0.25">
      <c r="A1267">
        <v>1266</v>
      </c>
      <c r="D1267" s="5">
        <v>3</v>
      </c>
      <c r="E1267" s="4">
        <v>4</v>
      </c>
    </row>
    <row r="1268" spans="1:5" x14ac:dyDescent="0.25">
      <c r="A1268">
        <v>1267</v>
      </c>
      <c r="D1268" s="5">
        <v>3</v>
      </c>
      <c r="E1268" s="4">
        <v>4</v>
      </c>
    </row>
    <row r="1269" spans="1:5" x14ac:dyDescent="0.25">
      <c r="A1269">
        <v>1268</v>
      </c>
      <c r="D1269" s="5">
        <v>3</v>
      </c>
      <c r="E1269" s="4">
        <v>4</v>
      </c>
    </row>
    <row r="1270" spans="1:5" x14ac:dyDescent="0.25">
      <c r="A1270">
        <v>1269</v>
      </c>
      <c r="D1270" s="5">
        <v>3</v>
      </c>
      <c r="E1270" s="4">
        <v>4</v>
      </c>
    </row>
    <row r="1271" spans="1:5" x14ac:dyDescent="0.25">
      <c r="A1271">
        <v>1270</v>
      </c>
      <c r="D1271" s="5">
        <v>3</v>
      </c>
      <c r="E1271" s="4">
        <v>4</v>
      </c>
    </row>
    <row r="1272" spans="1:5" x14ac:dyDescent="0.25">
      <c r="A1272">
        <v>1271</v>
      </c>
      <c r="D1272" s="5">
        <v>3</v>
      </c>
      <c r="E1272" s="4">
        <v>4</v>
      </c>
    </row>
    <row r="1273" spans="1:5" x14ac:dyDescent="0.25">
      <c r="A1273">
        <v>1272</v>
      </c>
      <c r="D1273" s="5">
        <v>3</v>
      </c>
      <c r="E1273" s="4">
        <v>4</v>
      </c>
    </row>
    <row r="1274" spans="1:5" x14ac:dyDescent="0.25">
      <c r="A1274">
        <v>1273</v>
      </c>
    </row>
    <row r="1275" spans="1:5" x14ac:dyDescent="0.25">
      <c r="A1275">
        <v>1274</v>
      </c>
    </row>
    <row r="1276" spans="1:5" x14ac:dyDescent="0.25">
      <c r="A1276">
        <v>1275</v>
      </c>
    </row>
    <row r="1277" spans="1:5" x14ac:dyDescent="0.25">
      <c r="A1277">
        <v>1276</v>
      </c>
      <c r="B1277" s="3">
        <v>1</v>
      </c>
    </row>
    <row r="1278" spans="1:5" x14ac:dyDescent="0.25">
      <c r="A1278">
        <v>1277</v>
      </c>
      <c r="B1278" s="3">
        <v>1</v>
      </c>
    </row>
    <row r="1279" spans="1:5" x14ac:dyDescent="0.25">
      <c r="A1279">
        <v>1278</v>
      </c>
      <c r="B1279" s="3">
        <v>1</v>
      </c>
      <c r="C1279" s="2">
        <v>2</v>
      </c>
    </row>
    <row r="1280" spans="1:5" x14ac:dyDescent="0.25">
      <c r="A1280">
        <v>1279</v>
      </c>
      <c r="B1280" s="3">
        <v>1</v>
      </c>
      <c r="C1280" s="2">
        <v>2</v>
      </c>
    </row>
    <row r="1281" spans="1:6" x14ac:dyDescent="0.25">
      <c r="A1281">
        <v>1280</v>
      </c>
      <c r="B1281" s="3">
        <v>1</v>
      </c>
      <c r="C1281" s="2">
        <v>2</v>
      </c>
    </row>
    <row r="1282" spans="1:6" x14ac:dyDescent="0.25">
      <c r="A1282">
        <v>1281</v>
      </c>
      <c r="B1282" s="3">
        <v>1</v>
      </c>
      <c r="C1282" s="2">
        <v>2</v>
      </c>
    </row>
    <row r="1283" spans="1:6" x14ac:dyDescent="0.25">
      <c r="A1283">
        <v>1282</v>
      </c>
      <c r="B1283" s="3">
        <v>1</v>
      </c>
      <c r="C1283" s="2">
        <v>2</v>
      </c>
    </row>
    <row r="1284" spans="1:6" x14ac:dyDescent="0.25">
      <c r="A1284">
        <v>1283</v>
      </c>
      <c r="B1284" s="3">
        <v>1</v>
      </c>
      <c r="C1284" s="2">
        <v>2</v>
      </c>
    </row>
    <row r="1285" spans="1:6" x14ac:dyDescent="0.25">
      <c r="A1285">
        <v>1284</v>
      </c>
      <c r="C1285" s="2">
        <v>2</v>
      </c>
    </row>
    <row r="1286" spans="1:6" x14ac:dyDescent="0.25">
      <c r="A1286">
        <v>1285</v>
      </c>
      <c r="C1286" s="2">
        <v>2</v>
      </c>
    </row>
    <row r="1287" spans="1:6" x14ac:dyDescent="0.25">
      <c r="A1287">
        <v>1286</v>
      </c>
      <c r="C1287" s="2">
        <v>2</v>
      </c>
    </row>
    <row r="1288" spans="1:6" x14ac:dyDescent="0.25">
      <c r="A1288">
        <v>1287</v>
      </c>
    </row>
    <row r="1289" spans="1:6" x14ac:dyDescent="0.25">
      <c r="A1289">
        <v>1288</v>
      </c>
      <c r="F1289" t="s">
        <v>22</v>
      </c>
    </row>
    <row r="1290" spans="1:6" x14ac:dyDescent="0.25">
      <c r="A1290">
        <v>1289</v>
      </c>
    </row>
    <row r="1291" spans="1:6" x14ac:dyDescent="0.25">
      <c r="A1291">
        <v>1290</v>
      </c>
      <c r="F1291" t="s">
        <v>22</v>
      </c>
    </row>
    <row r="1292" spans="1:6" x14ac:dyDescent="0.25">
      <c r="A1292">
        <v>1291</v>
      </c>
      <c r="B1292" s="3">
        <v>1</v>
      </c>
    </row>
    <row r="1293" spans="1:6" x14ac:dyDescent="0.25">
      <c r="A1293">
        <v>1292</v>
      </c>
      <c r="B1293" s="3">
        <v>1</v>
      </c>
    </row>
    <row r="1294" spans="1:6" x14ac:dyDescent="0.25">
      <c r="A1294">
        <v>1293</v>
      </c>
      <c r="B1294" s="3">
        <v>1</v>
      </c>
    </row>
    <row r="1295" spans="1:6" x14ac:dyDescent="0.25">
      <c r="A1295">
        <v>1294</v>
      </c>
      <c r="B1295" s="3">
        <v>1</v>
      </c>
    </row>
    <row r="1296" spans="1:6" x14ac:dyDescent="0.25">
      <c r="A1296">
        <v>1295</v>
      </c>
      <c r="B1296" s="3">
        <v>1</v>
      </c>
      <c r="E1296" s="4">
        <v>4</v>
      </c>
    </row>
    <row r="1297" spans="1:5" x14ac:dyDescent="0.25">
      <c r="A1297">
        <v>1296</v>
      </c>
      <c r="B1297" s="3">
        <v>1</v>
      </c>
      <c r="E1297" s="4">
        <v>4</v>
      </c>
    </row>
    <row r="1298" spans="1:5" x14ac:dyDescent="0.25">
      <c r="A1298">
        <v>1297</v>
      </c>
      <c r="B1298" s="3">
        <v>1</v>
      </c>
      <c r="E1298" s="4">
        <v>4</v>
      </c>
    </row>
    <row r="1299" spans="1:5" x14ac:dyDescent="0.25">
      <c r="A1299">
        <v>1298</v>
      </c>
      <c r="B1299" s="3">
        <v>1</v>
      </c>
      <c r="E1299" s="4">
        <v>4</v>
      </c>
    </row>
    <row r="1300" spans="1:5" x14ac:dyDescent="0.25">
      <c r="A1300">
        <v>1299</v>
      </c>
      <c r="B1300" s="3">
        <v>1</v>
      </c>
      <c r="E1300" s="4">
        <v>4</v>
      </c>
    </row>
    <row r="1301" spans="1:5" x14ac:dyDescent="0.25">
      <c r="A1301">
        <v>1300</v>
      </c>
      <c r="B1301" s="3">
        <v>1</v>
      </c>
      <c r="E1301" s="4">
        <v>4</v>
      </c>
    </row>
    <row r="1302" spans="1:5" x14ac:dyDescent="0.25">
      <c r="A1302">
        <v>1301</v>
      </c>
      <c r="E1302" s="4">
        <v>4</v>
      </c>
    </row>
    <row r="1303" spans="1:5" x14ac:dyDescent="0.25">
      <c r="A1303">
        <v>1302</v>
      </c>
      <c r="D1303" s="5">
        <v>3</v>
      </c>
      <c r="E1303" s="4">
        <v>4</v>
      </c>
    </row>
    <row r="1304" spans="1:5" x14ac:dyDescent="0.25">
      <c r="A1304">
        <v>1303</v>
      </c>
      <c r="D1304" s="5">
        <v>3</v>
      </c>
      <c r="E1304" s="4">
        <v>4</v>
      </c>
    </row>
    <row r="1305" spans="1:5" x14ac:dyDescent="0.25">
      <c r="A1305">
        <v>1304</v>
      </c>
      <c r="D1305" s="5">
        <v>3</v>
      </c>
    </row>
    <row r="1306" spans="1:5" x14ac:dyDescent="0.25">
      <c r="A1306">
        <v>1305</v>
      </c>
      <c r="D1306" s="5">
        <v>3</v>
      </c>
    </row>
    <row r="1307" spans="1:5" x14ac:dyDescent="0.25">
      <c r="A1307">
        <v>1306</v>
      </c>
      <c r="D1307" s="5">
        <v>3</v>
      </c>
    </row>
    <row r="1308" spans="1:5" x14ac:dyDescent="0.25">
      <c r="A1308">
        <v>1307</v>
      </c>
      <c r="D1308" s="5">
        <v>3</v>
      </c>
    </row>
    <row r="1309" spans="1:5" x14ac:dyDescent="0.25">
      <c r="A1309">
        <v>1308</v>
      </c>
      <c r="C1309" s="2">
        <v>2</v>
      </c>
      <c r="D1309" s="5">
        <v>3</v>
      </c>
    </row>
    <row r="1310" spans="1:5" x14ac:dyDescent="0.25">
      <c r="A1310">
        <v>1309</v>
      </c>
      <c r="C1310" s="2">
        <v>2</v>
      </c>
      <c r="D1310" s="5">
        <v>3</v>
      </c>
    </row>
    <row r="1311" spans="1:5" x14ac:dyDescent="0.25">
      <c r="A1311">
        <v>1310</v>
      </c>
      <c r="C1311" s="2">
        <v>2</v>
      </c>
    </row>
    <row r="1312" spans="1:5" x14ac:dyDescent="0.25">
      <c r="A1312">
        <v>1311</v>
      </c>
      <c r="C1312" s="2">
        <v>2</v>
      </c>
    </row>
    <row r="1313" spans="1:5" x14ac:dyDescent="0.25">
      <c r="A1313">
        <v>1312</v>
      </c>
      <c r="C1313" s="2">
        <v>2</v>
      </c>
    </row>
    <row r="1314" spans="1:5" x14ac:dyDescent="0.25">
      <c r="A1314">
        <v>1313</v>
      </c>
      <c r="C1314" s="2">
        <v>2</v>
      </c>
    </row>
    <row r="1315" spans="1:5" x14ac:dyDescent="0.25">
      <c r="A1315">
        <v>1314</v>
      </c>
      <c r="B1315" s="3">
        <v>1</v>
      </c>
      <c r="C1315" s="2">
        <v>2</v>
      </c>
    </row>
    <row r="1316" spans="1:5" x14ac:dyDescent="0.25">
      <c r="A1316">
        <v>1315</v>
      </c>
      <c r="B1316" s="3">
        <v>1</v>
      </c>
      <c r="C1316" s="2">
        <v>2</v>
      </c>
    </row>
    <row r="1317" spans="1:5" x14ac:dyDescent="0.25">
      <c r="A1317">
        <v>1316</v>
      </c>
      <c r="B1317" s="3">
        <v>1</v>
      </c>
      <c r="C1317" s="2">
        <v>2</v>
      </c>
    </row>
    <row r="1318" spans="1:5" x14ac:dyDescent="0.25">
      <c r="A1318">
        <v>1317</v>
      </c>
      <c r="B1318" s="3">
        <v>1</v>
      </c>
    </row>
    <row r="1319" spans="1:5" x14ac:dyDescent="0.25">
      <c r="A1319">
        <v>1318</v>
      </c>
      <c r="B1319" s="3">
        <v>1</v>
      </c>
    </row>
    <row r="1320" spans="1:5" x14ac:dyDescent="0.25">
      <c r="A1320">
        <v>1319</v>
      </c>
      <c r="B1320" s="3">
        <v>1</v>
      </c>
      <c r="E1320" s="4">
        <v>4</v>
      </c>
    </row>
    <row r="1321" spans="1:5" x14ac:dyDescent="0.25">
      <c r="A1321">
        <v>1320</v>
      </c>
      <c r="B1321" s="3">
        <v>1</v>
      </c>
      <c r="D1321" s="5">
        <v>3</v>
      </c>
      <c r="E1321" s="4">
        <v>4</v>
      </c>
    </row>
    <row r="1322" spans="1:5" x14ac:dyDescent="0.25">
      <c r="A1322">
        <v>1321</v>
      </c>
      <c r="D1322" s="5">
        <v>3</v>
      </c>
      <c r="E1322" s="4">
        <v>4</v>
      </c>
    </row>
    <row r="1323" spans="1:5" x14ac:dyDescent="0.25">
      <c r="A1323">
        <v>1322</v>
      </c>
      <c r="D1323" s="5">
        <v>3</v>
      </c>
      <c r="E1323" s="4">
        <v>4</v>
      </c>
    </row>
    <row r="1324" spans="1:5" x14ac:dyDescent="0.25">
      <c r="A1324">
        <v>1323</v>
      </c>
      <c r="D1324" s="5">
        <v>3</v>
      </c>
      <c r="E1324" s="4">
        <v>4</v>
      </c>
    </row>
    <row r="1325" spans="1:5" x14ac:dyDescent="0.25">
      <c r="A1325">
        <v>1324</v>
      </c>
      <c r="D1325" s="5">
        <v>3</v>
      </c>
      <c r="E1325" s="4">
        <v>4</v>
      </c>
    </row>
    <row r="1326" spans="1:5" x14ac:dyDescent="0.25">
      <c r="A1326">
        <v>1325</v>
      </c>
      <c r="D1326" s="5">
        <v>3</v>
      </c>
      <c r="E1326" s="4">
        <v>4</v>
      </c>
    </row>
    <row r="1327" spans="1:5" x14ac:dyDescent="0.25">
      <c r="A1327">
        <v>1326</v>
      </c>
      <c r="D1327" s="5">
        <v>3</v>
      </c>
      <c r="E1327" s="4">
        <v>4</v>
      </c>
    </row>
    <row r="1328" spans="1:5" x14ac:dyDescent="0.25">
      <c r="A1328">
        <v>1327</v>
      </c>
    </row>
    <row r="1329" spans="1:5" x14ac:dyDescent="0.25">
      <c r="A1329">
        <v>1328</v>
      </c>
    </row>
    <row r="1330" spans="1:5" x14ac:dyDescent="0.25">
      <c r="A1330">
        <v>1329</v>
      </c>
    </row>
    <row r="1331" spans="1:5" x14ac:dyDescent="0.25">
      <c r="A1331">
        <v>1330</v>
      </c>
    </row>
    <row r="1332" spans="1:5" x14ac:dyDescent="0.25">
      <c r="A1332">
        <v>1331</v>
      </c>
    </row>
    <row r="1333" spans="1:5" x14ac:dyDescent="0.25">
      <c r="A1333">
        <v>1332</v>
      </c>
    </row>
    <row r="1334" spans="1:5" x14ac:dyDescent="0.25">
      <c r="A1334">
        <v>1333</v>
      </c>
    </row>
    <row r="1335" spans="1:5" x14ac:dyDescent="0.25">
      <c r="A1335">
        <v>1334</v>
      </c>
    </row>
    <row r="1336" spans="1:5" x14ac:dyDescent="0.25">
      <c r="A1336">
        <v>1335</v>
      </c>
    </row>
    <row r="1337" spans="1:5" x14ac:dyDescent="0.25">
      <c r="A1337">
        <v>1336</v>
      </c>
      <c r="B1337" s="3">
        <v>1</v>
      </c>
      <c r="C1337" s="2">
        <v>2</v>
      </c>
    </row>
    <row r="1338" spans="1:5" x14ac:dyDescent="0.25">
      <c r="A1338">
        <v>1337</v>
      </c>
      <c r="B1338" s="3">
        <v>1</v>
      </c>
      <c r="C1338" s="2">
        <v>2</v>
      </c>
    </row>
    <row r="1339" spans="1:5" x14ac:dyDescent="0.25">
      <c r="A1339">
        <v>1338</v>
      </c>
      <c r="B1339" s="3">
        <v>1</v>
      </c>
      <c r="C1339" s="2">
        <v>2</v>
      </c>
    </row>
    <row r="1340" spans="1:5" x14ac:dyDescent="0.25">
      <c r="A1340">
        <v>1339</v>
      </c>
      <c r="B1340" s="3">
        <v>1</v>
      </c>
      <c r="C1340" s="2">
        <v>2</v>
      </c>
    </row>
    <row r="1341" spans="1:5" x14ac:dyDescent="0.25">
      <c r="A1341">
        <v>1340</v>
      </c>
      <c r="B1341" s="3">
        <v>1</v>
      </c>
      <c r="C1341" s="2">
        <v>2</v>
      </c>
    </row>
    <row r="1342" spans="1:5" x14ac:dyDescent="0.25">
      <c r="A1342">
        <v>1341</v>
      </c>
      <c r="B1342" s="3">
        <v>1</v>
      </c>
      <c r="C1342" s="2">
        <v>2</v>
      </c>
    </row>
    <row r="1343" spans="1:5" x14ac:dyDescent="0.25">
      <c r="A1343">
        <v>1342</v>
      </c>
    </row>
    <row r="1344" spans="1:5" x14ac:dyDescent="0.25">
      <c r="A1344">
        <v>1343</v>
      </c>
      <c r="D1344" s="5">
        <v>3</v>
      </c>
      <c r="E1344" s="4">
        <v>4</v>
      </c>
    </row>
    <row r="1345" spans="1:5" x14ac:dyDescent="0.25">
      <c r="A1345">
        <v>1344</v>
      </c>
      <c r="D1345" s="5">
        <v>3</v>
      </c>
      <c r="E1345" s="4">
        <v>4</v>
      </c>
    </row>
    <row r="1346" spans="1:5" x14ac:dyDescent="0.25">
      <c r="A1346">
        <v>1345</v>
      </c>
      <c r="D1346" s="5">
        <v>3</v>
      </c>
      <c r="E1346" s="4">
        <v>4</v>
      </c>
    </row>
    <row r="1347" spans="1:5" x14ac:dyDescent="0.25">
      <c r="A1347">
        <v>1346</v>
      </c>
      <c r="D1347" s="5">
        <v>3</v>
      </c>
      <c r="E1347" s="4">
        <v>4</v>
      </c>
    </row>
    <row r="1348" spans="1:5" x14ac:dyDescent="0.25">
      <c r="A1348">
        <v>1347</v>
      </c>
      <c r="D1348" s="5">
        <v>3</v>
      </c>
      <c r="E1348" s="4">
        <v>4</v>
      </c>
    </row>
    <row r="1349" spans="1:5" x14ac:dyDescent="0.25">
      <c r="A1349">
        <v>1348</v>
      </c>
      <c r="D1349" s="5">
        <v>3</v>
      </c>
      <c r="E1349" s="4">
        <v>4</v>
      </c>
    </row>
    <row r="1350" spans="1:5" x14ac:dyDescent="0.25">
      <c r="A1350">
        <v>1349</v>
      </c>
      <c r="D1350" s="5">
        <v>3</v>
      </c>
      <c r="E1350" s="4">
        <v>4</v>
      </c>
    </row>
    <row r="1351" spans="1:5" x14ac:dyDescent="0.25">
      <c r="A1351">
        <v>1350</v>
      </c>
    </row>
    <row r="1352" spans="1:5" x14ac:dyDescent="0.25">
      <c r="A1352">
        <v>1351</v>
      </c>
    </row>
    <row r="1353" spans="1:5" x14ac:dyDescent="0.25">
      <c r="A1353">
        <v>1352</v>
      </c>
    </row>
    <row r="1354" spans="1:5" x14ac:dyDescent="0.25">
      <c r="A1354">
        <v>1353</v>
      </c>
    </row>
    <row r="1355" spans="1:5" x14ac:dyDescent="0.25">
      <c r="A1355">
        <v>1354</v>
      </c>
    </row>
    <row r="1356" spans="1:5" x14ac:dyDescent="0.25">
      <c r="A1356">
        <v>1355</v>
      </c>
    </row>
    <row r="1357" spans="1:5" x14ac:dyDescent="0.25">
      <c r="A1357">
        <v>1356</v>
      </c>
    </row>
    <row r="1358" spans="1:5" x14ac:dyDescent="0.25">
      <c r="A1358">
        <v>1357</v>
      </c>
    </row>
    <row r="1359" spans="1:5" x14ac:dyDescent="0.25">
      <c r="A1359">
        <v>1358</v>
      </c>
      <c r="B1359" s="3">
        <v>1</v>
      </c>
    </row>
    <row r="1360" spans="1:5" x14ac:dyDescent="0.25">
      <c r="A1360">
        <v>1359</v>
      </c>
      <c r="B1360" s="3">
        <v>1</v>
      </c>
      <c r="C1360" s="2">
        <v>2</v>
      </c>
    </row>
    <row r="1361" spans="1:5" x14ac:dyDescent="0.25">
      <c r="A1361">
        <v>1360</v>
      </c>
      <c r="B1361" s="3">
        <v>1</v>
      </c>
      <c r="C1361" s="2">
        <v>2</v>
      </c>
    </row>
    <row r="1362" spans="1:5" x14ac:dyDescent="0.25">
      <c r="A1362">
        <v>1361</v>
      </c>
      <c r="B1362" s="3">
        <v>1</v>
      </c>
      <c r="C1362" s="2">
        <v>2</v>
      </c>
    </row>
    <row r="1363" spans="1:5" x14ac:dyDescent="0.25">
      <c r="A1363">
        <v>1362</v>
      </c>
      <c r="B1363" s="3">
        <v>1</v>
      </c>
      <c r="C1363" s="2">
        <v>2</v>
      </c>
    </row>
    <row r="1364" spans="1:5" x14ac:dyDescent="0.25">
      <c r="A1364">
        <v>1363</v>
      </c>
      <c r="C1364" s="2">
        <v>2</v>
      </c>
    </row>
    <row r="1365" spans="1:5" x14ac:dyDescent="0.25">
      <c r="A1365">
        <v>1364</v>
      </c>
      <c r="D1365" s="5">
        <v>3</v>
      </c>
      <c r="E1365" s="4">
        <v>4</v>
      </c>
    </row>
    <row r="1366" spans="1:5" x14ac:dyDescent="0.25">
      <c r="A1366">
        <v>1365</v>
      </c>
      <c r="D1366" s="5">
        <v>3</v>
      </c>
      <c r="E1366" s="4">
        <v>4</v>
      </c>
    </row>
    <row r="1367" spans="1:5" x14ac:dyDescent="0.25">
      <c r="A1367">
        <v>1366</v>
      </c>
      <c r="D1367" s="5">
        <v>3</v>
      </c>
      <c r="E1367" s="4">
        <v>4</v>
      </c>
    </row>
    <row r="1368" spans="1:5" x14ac:dyDescent="0.25">
      <c r="A1368">
        <v>1367</v>
      </c>
      <c r="D1368" s="5">
        <v>3</v>
      </c>
      <c r="E1368" s="4">
        <v>4</v>
      </c>
    </row>
    <row r="1369" spans="1:5" x14ac:dyDescent="0.25">
      <c r="A1369">
        <v>1368</v>
      </c>
      <c r="D1369" s="5">
        <v>3</v>
      </c>
      <c r="E1369" s="4">
        <v>4</v>
      </c>
    </row>
    <row r="1370" spans="1:5" x14ac:dyDescent="0.25">
      <c r="A1370">
        <v>1369</v>
      </c>
      <c r="D1370" s="5">
        <v>3</v>
      </c>
      <c r="E1370" s="4">
        <v>4</v>
      </c>
    </row>
    <row r="1371" spans="1:5" x14ac:dyDescent="0.25">
      <c r="A1371">
        <v>1370</v>
      </c>
    </row>
    <row r="1372" spans="1:5" x14ac:dyDescent="0.25">
      <c r="A1372">
        <v>1371</v>
      </c>
    </row>
    <row r="1373" spans="1:5" x14ac:dyDescent="0.25">
      <c r="A1373">
        <v>1372</v>
      </c>
    </row>
    <row r="1374" spans="1:5" x14ac:dyDescent="0.25">
      <c r="A1374">
        <v>1373</v>
      </c>
    </row>
    <row r="1375" spans="1:5" x14ac:dyDescent="0.25">
      <c r="A1375">
        <v>1374</v>
      </c>
    </row>
    <row r="1376" spans="1:5" x14ac:dyDescent="0.25">
      <c r="A1376">
        <v>1375</v>
      </c>
    </row>
    <row r="1377" spans="1:5" x14ac:dyDescent="0.25">
      <c r="A1377">
        <v>1376</v>
      </c>
      <c r="C1377" s="2">
        <v>2</v>
      </c>
    </row>
    <row r="1378" spans="1:5" x14ac:dyDescent="0.25">
      <c r="A1378">
        <v>1377</v>
      </c>
      <c r="B1378" s="3">
        <v>1</v>
      </c>
      <c r="C1378" s="2">
        <v>2</v>
      </c>
    </row>
    <row r="1379" spans="1:5" x14ac:dyDescent="0.25">
      <c r="A1379">
        <v>1378</v>
      </c>
      <c r="B1379" s="3">
        <v>1</v>
      </c>
      <c r="C1379" s="2">
        <v>2</v>
      </c>
    </row>
    <row r="1380" spans="1:5" x14ac:dyDescent="0.25">
      <c r="A1380">
        <v>1379</v>
      </c>
      <c r="B1380" s="3">
        <v>1</v>
      </c>
      <c r="C1380" s="2">
        <v>2</v>
      </c>
    </row>
    <row r="1381" spans="1:5" x14ac:dyDescent="0.25">
      <c r="A1381">
        <v>1380</v>
      </c>
      <c r="B1381" s="3">
        <v>1</v>
      </c>
      <c r="C1381" s="2">
        <v>2</v>
      </c>
    </row>
    <row r="1382" spans="1:5" x14ac:dyDescent="0.25">
      <c r="A1382">
        <v>1381</v>
      </c>
      <c r="B1382" s="3">
        <v>1</v>
      </c>
      <c r="C1382" s="2">
        <v>2</v>
      </c>
    </row>
    <row r="1383" spans="1:5" x14ac:dyDescent="0.25">
      <c r="A1383">
        <v>1382</v>
      </c>
      <c r="B1383" s="3">
        <v>1</v>
      </c>
      <c r="E1383" s="4">
        <v>4</v>
      </c>
    </row>
    <row r="1384" spans="1:5" x14ac:dyDescent="0.25">
      <c r="A1384">
        <v>1383</v>
      </c>
      <c r="D1384" s="5">
        <v>3</v>
      </c>
      <c r="E1384" s="4">
        <v>4</v>
      </c>
    </row>
    <row r="1385" spans="1:5" x14ac:dyDescent="0.25">
      <c r="A1385">
        <v>1384</v>
      </c>
      <c r="D1385" s="5">
        <v>3</v>
      </c>
      <c r="E1385" s="4">
        <v>4</v>
      </c>
    </row>
    <row r="1386" spans="1:5" x14ac:dyDescent="0.25">
      <c r="A1386">
        <v>1385</v>
      </c>
      <c r="D1386" s="5">
        <v>3</v>
      </c>
      <c r="E1386" s="4">
        <v>4</v>
      </c>
    </row>
    <row r="1387" spans="1:5" x14ac:dyDescent="0.25">
      <c r="A1387">
        <v>1386</v>
      </c>
      <c r="D1387" s="5">
        <v>3</v>
      </c>
      <c r="E1387" s="4">
        <v>4</v>
      </c>
    </row>
    <row r="1388" spans="1:5" x14ac:dyDescent="0.25">
      <c r="A1388">
        <v>1387</v>
      </c>
      <c r="D1388" s="5">
        <v>3</v>
      </c>
      <c r="E1388" s="4">
        <v>4</v>
      </c>
    </row>
    <row r="1389" spans="1:5" x14ac:dyDescent="0.25">
      <c r="A1389">
        <v>1388</v>
      </c>
      <c r="D1389" s="5">
        <v>3</v>
      </c>
      <c r="E1389" s="4">
        <v>4</v>
      </c>
    </row>
    <row r="1390" spans="1:5" x14ac:dyDescent="0.25">
      <c r="A1390">
        <v>1389</v>
      </c>
    </row>
    <row r="1391" spans="1:5" x14ac:dyDescent="0.25">
      <c r="A1391">
        <v>1390</v>
      </c>
    </row>
    <row r="1392" spans="1:5" x14ac:dyDescent="0.25">
      <c r="A1392">
        <v>1391</v>
      </c>
    </row>
    <row r="1393" spans="1:5" x14ac:dyDescent="0.25">
      <c r="A1393">
        <v>1392</v>
      </c>
    </row>
    <row r="1394" spans="1:5" x14ac:dyDescent="0.25">
      <c r="A1394">
        <v>1393</v>
      </c>
    </row>
    <row r="1395" spans="1:5" x14ac:dyDescent="0.25">
      <c r="A1395">
        <v>1394</v>
      </c>
    </row>
    <row r="1396" spans="1:5" x14ac:dyDescent="0.25">
      <c r="A1396">
        <v>1395</v>
      </c>
    </row>
    <row r="1397" spans="1:5" x14ac:dyDescent="0.25">
      <c r="A1397">
        <v>1396</v>
      </c>
    </row>
    <row r="1398" spans="1:5" x14ac:dyDescent="0.25">
      <c r="A1398">
        <v>1397</v>
      </c>
    </row>
    <row r="1399" spans="1:5" x14ac:dyDescent="0.25">
      <c r="A1399">
        <v>1398</v>
      </c>
      <c r="B1399" s="3">
        <v>1</v>
      </c>
    </row>
    <row r="1400" spans="1:5" x14ac:dyDescent="0.25">
      <c r="A1400">
        <v>1399</v>
      </c>
      <c r="B1400" s="3">
        <v>1</v>
      </c>
    </row>
    <row r="1401" spans="1:5" x14ac:dyDescent="0.25">
      <c r="A1401">
        <v>1400</v>
      </c>
      <c r="B1401" s="3">
        <v>1</v>
      </c>
      <c r="C1401" s="2">
        <v>2</v>
      </c>
    </row>
    <row r="1402" spans="1:5" x14ac:dyDescent="0.25">
      <c r="A1402">
        <v>1401</v>
      </c>
      <c r="B1402" s="3">
        <v>1</v>
      </c>
      <c r="C1402" s="2">
        <v>2</v>
      </c>
    </row>
    <row r="1403" spans="1:5" x14ac:dyDescent="0.25">
      <c r="A1403">
        <v>1402</v>
      </c>
      <c r="B1403" s="3">
        <v>1</v>
      </c>
      <c r="C1403" s="2">
        <v>2</v>
      </c>
    </row>
    <row r="1404" spans="1:5" x14ac:dyDescent="0.25">
      <c r="A1404">
        <v>1403</v>
      </c>
      <c r="B1404" s="3">
        <v>1</v>
      </c>
      <c r="C1404" s="2">
        <v>2</v>
      </c>
    </row>
    <row r="1405" spans="1:5" x14ac:dyDescent="0.25">
      <c r="A1405">
        <v>1404</v>
      </c>
      <c r="C1405" s="2">
        <v>2</v>
      </c>
    </row>
    <row r="1406" spans="1:5" x14ac:dyDescent="0.25">
      <c r="A1406">
        <v>1405</v>
      </c>
      <c r="D1406" s="5">
        <v>3</v>
      </c>
    </row>
    <row r="1407" spans="1:5" x14ac:dyDescent="0.25">
      <c r="A1407">
        <v>1406</v>
      </c>
      <c r="D1407" s="5">
        <v>3</v>
      </c>
      <c r="E1407" s="4">
        <v>4</v>
      </c>
    </row>
    <row r="1408" spans="1:5" x14ac:dyDescent="0.25">
      <c r="A1408">
        <v>1407</v>
      </c>
      <c r="D1408" s="5">
        <v>3</v>
      </c>
      <c r="E1408" s="4">
        <v>4</v>
      </c>
    </row>
    <row r="1409" spans="1:5" x14ac:dyDescent="0.25">
      <c r="A1409">
        <v>1408</v>
      </c>
      <c r="D1409" s="5">
        <v>3</v>
      </c>
      <c r="E1409" s="4">
        <v>4</v>
      </c>
    </row>
    <row r="1410" spans="1:5" x14ac:dyDescent="0.25">
      <c r="A1410">
        <v>1409</v>
      </c>
      <c r="D1410" s="5">
        <v>3</v>
      </c>
      <c r="E1410" s="4">
        <v>4</v>
      </c>
    </row>
    <row r="1411" spans="1:5" x14ac:dyDescent="0.25">
      <c r="A1411">
        <v>1410</v>
      </c>
      <c r="D1411" s="5">
        <v>3</v>
      </c>
      <c r="E1411" s="4">
        <v>4</v>
      </c>
    </row>
    <row r="1412" spans="1:5" x14ac:dyDescent="0.25">
      <c r="A1412">
        <v>1411</v>
      </c>
      <c r="D1412" s="5">
        <v>3</v>
      </c>
      <c r="E1412" s="4">
        <v>4</v>
      </c>
    </row>
    <row r="1413" spans="1:5" x14ac:dyDescent="0.25">
      <c r="A1413">
        <v>1412</v>
      </c>
    </row>
    <row r="1414" spans="1:5" x14ac:dyDescent="0.25">
      <c r="A1414">
        <v>1413</v>
      </c>
    </row>
    <row r="1415" spans="1:5" x14ac:dyDescent="0.25">
      <c r="A1415">
        <v>1414</v>
      </c>
    </row>
    <row r="1416" spans="1:5" x14ac:dyDescent="0.25">
      <c r="A1416">
        <v>1415</v>
      </c>
    </row>
    <row r="1417" spans="1:5" x14ac:dyDescent="0.25">
      <c r="A1417">
        <v>1416</v>
      </c>
    </row>
    <row r="1418" spans="1:5" x14ac:dyDescent="0.25">
      <c r="A1418">
        <v>1417</v>
      </c>
      <c r="B1418" s="3">
        <v>1</v>
      </c>
    </row>
    <row r="1419" spans="1:5" x14ac:dyDescent="0.25">
      <c r="A1419">
        <v>1418</v>
      </c>
      <c r="B1419" s="3">
        <v>1</v>
      </c>
      <c r="C1419" s="2">
        <v>2</v>
      </c>
    </row>
    <row r="1420" spans="1:5" x14ac:dyDescent="0.25">
      <c r="A1420">
        <v>1419</v>
      </c>
      <c r="B1420" s="3">
        <v>1</v>
      </c>
      <c r="C1420" s="2">
        <v>2</v>
      </c>
    </row>
    <row r="1421" spans="1:5" x14ac:dyDescent="0.25">
      <c r="A1421">
        <v>1420</v>
      </c>
      <c r="B1421" s="3">
        <v>1</v>
      </c>
      <c r="C1421" s="2">
        <v>2</v>
      </c>
    </row>
    <row r="1422" spans="1:5" x14ac:dyDescent="0.25">
      <c r="A1422">
        <v>1421</v>
      </c>
      <c r="B1422" s="3">
        <v>1</v>
      </c>
      <c r="C1422" s="2">
        <v>2</v>
      </c>
    </row>
    <row r="1423" spans="1:5" x14ac:dyDescent="0.25">
      <c r="A1423">
        <v>1422</v>
      </c>
      <c r="B1423" s="3">
        <v>1</v>
      </c>
      <c r="C1423" s="2">
        <v>2</v>
      </c>
    </row>
    <row r="1424" spans="1:5" x14ac:dyDescent="0.25">
      <c r="A1424">
        <v>1423</v>
      </c>
      <c r="C1424" s="2">
        <v>2</v>
      </c>
    </row>
    <row r="1425" spans="1:6" x14ac:dyDescent="0.25">
      <c r="A1425">
        <v>1424</v>
      </c>
    </row>
    <row r="1426" spans="1:6" x14ac:dyDescent="0.25">
      <c r="A1426">
        <v>1425</v>
      </c>
      <c r="F1426" t="s">
        <v>22</v>
      </c>
    </row>
    <row r="1427" spans="1:6" x14ac:dyDescent="0.25">
      <c r="A1427">
        <v>1426</v>
      </c>
    </row>
    <row r="1428" spans="1:6" x14ac:dyDescent="0.25">
      <c r="A1428">
        <v>1427</v>
      </c>
      <c r="F1428" t="s">
        <v>22</v>
      </c>
    </row>
    <row r="1429" spans="1:6" x14ac:dyDescent="0.25">
      <c r="A1429">
        <v>1428</v>
      </c>
      <c r="C1429" s="2">
        <v>2</v>
      </c>
    </row>
    <row r="1430" spans="1:6" x14ac:dyDescent="0.25">
      <c r="A1430">
        <v>1429</v>
      </c>
      <c r="B1430" s="3">
        <v>1</v>
      </c>
      <c r="C1430" s="2">
        <v>2</v>
      </c>
    </row>
    <row r="1431" spans="1:6" x14ac:dyDescent="0.25">
      <c r="A1431">
        <v>1430</v>
      </c>
      <c r="B1431" s="3">
        <v>1</v>
      </c>
      <c r="C1431" s="2">
        <v>2</v>
      </c>
    </row>
    <row r="1432" spans="1:6" x14ac:dyDescent="0.25">
      <c r="A1432">
        <v>1431</v>
      </c>
      <c r="B1432" s="3">
        <v>1</v>
      </c>
      <c r="C1432" s="2">
        <v>2</v>
      </c>
    </row>
    <row r="1433" spans="1:6" x14ac:dyDescent="0.25">
      <c r="A1433">
        <v>1432</v>
      </c>
      <c r="B1433" s="3">
        <v>1</v>
      </c>
      <c r="C1433" s="2">
        <v>2</v>
      </c>
    </row>
    <row r="1434" spans="1:6" x14ac:dyDescent="0.25">
      <c r="A1434">
        <v>1433</v>
      </c>
      <c r="B1434" s="3">
        <v>1</v>
      </c>
      <c r="C1434" s="2">
        <v>2</v>
      </c>
    </row>
    <row r="1435" spans="1:6" x14ac:dyDescent="0.25">
      <c r="A1435">
        <v>1434</v>
      </c>
      <c r="B1435" s="3">
        <v>1</v>
      </c>
    </row>
    <row r="1436" spans="1:6" x14ac:dyDescent="0.25">
      <c r="A1436">
        <v>1435</v>
      </c>
      <c r="B1436" s="3">
        <v>1</v>
      </c>
    </row>
    <row r="1437" spans="1:6" x14ac:dyDescent="0.25">
      <c r="A1437">
        <v>1436</v>
      </c>
      <c r="D1437" s="5">
        <v>3</v>
      </c>
    </row>
    <row r="1438" spans="1:6" x14ac:dyDescent="0.25">
      <c r="A1438">
        <v>1437</v>
      </c>
      <c r="D1438" s="5">
        <v>3</v>
      </c>
      <c r="E1438" s="4">
        <v>4</v>
      </c>
    </row>
    <row r="1439" spans="1:6" x14ac:dyDescent="0.25">
      <c r="A1439">
        <v>1438</v>
      </c>
      <c r="D1439" s="5">
        <v>3</v>
      </c>
      <c r="E1439" s="4">
        <v>4</v>
      </c>
    </row>
    <row r="1440" spans="1:6" x14ac:dyDescent="0.25">
      <c r="A1440">
        <v>1439</v>
      </c>
      <c r="D1440" s="5">
        <v>3</v>
      </c>
      <c r="E1440" s="4">
        <v>4</v>
      </c>
    </row>
    <row r="1441" spans="1:5" x14ac:dyDescent="0.25">
      <c r="A1441">
        <v>1440</v>
      </c>
      <c r="D1441" s="5">
        <v>3</v>
      </c>
      <c r="E1441" s="4">
        <v>4</v>
      </c>
    </row>
    <row r="1442" spans="1:5" x14ac:dyDescent="0.25">
      <c r="A1442">
        <v>1441</v>
      </c>
      <c r="D1442" s="5">
        <v>3</v>
      </c>
      <c r="E1442" s="4">
        <v>4</v>
      </c>
    </row>
    <row r="1443" spans="1:5" x14ac:dyDescent="0.25">
      <c r="A1443">
        <v>1442</v>
      </c>
      <c r="D1443" s="5">
        <v>3</v>
      </c>
      <c r="E1443" s="4">
        <v>4</v>
      </c>
    </row>
    <row r="1444" spans="1:5" x14ac:dyDescent="0.25">
      <c r="A1444">
        <v>1443</v>
      </c>
      <c r="D1444" s="5">
        <v>3</v>
      </c>
      <c r="E1444" s="4">
        <v>4</v>
      </c>
    </row>
    <row r="1445" spans="1:5" x14ac:dyDescent="0.25">
      <c r="A1445">
        <v>1444</v>
      </c>
    </row>
    <row r="1446" spans="1:5" x14ac:dyDescent="0.25">
      <c r="A1446">
        <v>1445</v>
      </c>
    </row>
    <row r="1447" spans="1:5" x14ac:dyDescent="0.25">
      <c r="A1447">
        <v>1446</v>
      </c>
    </row>
    <row r="1448" spans="1:5" x14ac:dyDescent="0.25">
      <c r="A1448">
        <v>1447</v>
      </c>
    </row>
    <row r="1449" spans="1:5" x14ac:dyDescent="0.25">
      <c r="A1449">
        <v>1448</v>
      </c>
    </row>
    <row r="1450" spans="1:5" x14ac:dyDescent="0.25">
      <c r="A1450">
        <v>1449</v>
      </c>
      <c r="B1450" s="3">
        <v>1</v>
      </c>
    </row>
    <row r="1451" spans="1:5" x14ac:dyDescent="0.25">
      <c r="A1451">
        <v>1450</v>
      </c>
      <c r="B1451" s="3">
        <v>1</v>
      </c>
    </row>
    <row r="1452" spans="1:5" x14ac:dyDescent="0.25">
      <c r="A1452">
        <v>1451</v>
      </c>
      <c r="B1452" s="3">
        <v>1</v>
      </c>
      <c r="C1452" s="2">
        <v>2</v>
      </c>
    </row>
    <row r="1453" spans="1:5" x14ac:dyDescent="0.25">
      <c r="A1453">
        <v>1452</v>
      </c>
      <c r="B1453" s="3">
        <v>1</v>
      </c>
      <c r="C1453" s="2">
        <v>2</v>
      </c>
    </row>
    <row r="1454" spans="1:5" x14ac:dyDescent="0.25">
      <c r="A1454">
        <v>1453</v>
      </c>
      <c r="B1454" s="3">
        <v>1</v>
      </c>
      <c r="C1454" s="2">
        <v>2</v>
      </c>
    </row>
    <row r="1455" spans="1:5" x14ac:dyDescent="0.25">
      <c r="A1455">
        <v>1454</v>
      </c>
      <c r="B1455" s="3">
        <v>1</v>
      </c>
      <c r="C1455" s="2">
        <v>2</v>
      </c>
    </row>
    <row r="1456" spans="1:5" x14ac:dyDescent="0.25">
      <c r="A1456">
        <v>1455</v>
      </c>
      <c r="B1456" s="3">
        <v>1</v>
      </c>
      <c r="C1456" s="2">
        <v>2</v>
      </c>
    </row>
    <row r="1457" spans="1:5" x14ac:dyDescent="0.25">
      <c r="A1457">
        <v>1456</v>
      </c>
      <c r="C1457" s="2">
        <v>2</v>
      </c>
    </row>
    <row r="1458" spans="1:5" x14ac:dyDescent="0.25">
      <c r="A1458">
        <v>1457</v>
      </c>
    </row>
    <row r="1459" spans="1:5" x14ac:dyDescent="0.25">
      <c r="A1459">
        <v>1458</v>
      </c>
      <c r="D1459" s="5">
        <v>3</v>
      </c>
      <c r="E1459" s="4">
        <v>4</v>
      </c>
    </row>
    <row r="1460" spans="1:5" x14ac:dyDescent="0.25">
      <c r="A1460">
        <v>1459</v>
      </c>
      <c r="D1460" s="5">
        <v>3</v>
      </c>
      <c r="E1460" s="4">
        <v>4</v>
      </c>
    </row>
    <row r="1461" spans="1:5" x14ac:dyDescent="0.25">
      <c r="A1461">
        <v>1460</v>
      </c>
      <c r="D1461" s="5">
        <v>3</v>
      </c>
      <c r="E1461" s="4">
        <v>4</v>
      </c>
    </row>
    <row r="1462" spans="1:5" x14ac:dyDescent="0.25">
      <c r="A1462">
        <v>1461</v>
      </c>
      <c r="D1462" s="5">
        <v>3</v>
      </c>
      <c r="E1462" s="4">
        <v>4</v>
      </c>
    </row>
    <row r="1463" spans="1:5" x14ac:dyDescent="0.25">
      <c r="A1463">
        <v>1462</v>
      </c>
      <c r="D1463" s="5">
        <v>3</v>
      </c>
      <c r="E1463" s="4">
        <v>4</v>
      </c>
    </row>
    <row r="1464" spans="1:5" x14ac:dyDescent="0.25">
      <c r="A1464">
        <v>1463</v>
      </c>
      <c r="D1464" s="5">
        <v>3</v>
      </c>
      <c r="E1464" s="4">
        <v>4</v>
      </c>
    </row>
    <row r="1465" spans="1:5" x14ac:dyDescent="0.25">
      <c r="A1465">
        <v>1464</v>
      </c>
      <c r="D1465" s="5">
        <v>3</v>
      </c>
    </row>
    <row r="1466" spans="1:5" x14ac:dyDescent="0.25">
      <c r="A1466">
        <v>1465</v>
      </c>
    </row>
    <row r="1467" spans="1:5" x14ac:dyDescent="0.25">
      <c r="A1467">
        <v>1466</v>
      </c>
    </row>
    <row r="1468" spans="1:5" x14ac:dyDescent="0.25">
      <c r="A1468">
        <v>1467</v>
      </c>
    </row>
    <row r="1469" spans="1:5" x14ac:dyDescent="0.25">
      <c r="A1469">
        <v>1468</v>
      </c>
    </row>
    <row r="1470" spans="1:5" x14ac:dyDescent="0.25">
      <c r="A1470">
        <v>1469</v>
      </c>
      <c r="B1470" s="3">
        <v>1</v>
      </c>
    </row>
    <row r="1471" spans="1:5" x14ac:dyDescent="0.25">
      <c r="A1471">
        <v>1470</v>
      </c>
      <c r="B1471" s="3">
        <v>1</v>
      </c>
    </row>
    <row r="1472" spans="1:5" x14ac:dyDescent="0.25">
      <c r="A1472">
        <v>1471</v>
      </c>
      <c r="B1472" s="3">
        <v>1</v>
      </c>
      <c r="C1472" s="2">
        <v>2</v>
      </c>
    </row>
    <row r="1473" spans="1:5" x14ac:dyDescent="0.25">
      <c r="A1473">
        <v>1472</v>
      </c>
      <c r="B1473" s="3">
        <v>1</v>
      </c>
      <c r="C1473" s="2">
        <v>2</v>
      </c>
    </row>
    <row r="1474" spans="1:5" x14ac:dyDescent="0.25">
      <c r="A1474">
        <v>1473</v>
      </c>
      <c r="B1474" s="3">
        <v>1</v>
      </c>
      <c r="C1474" s="2">
        <v>2</v>
      </c>
    </row>
    <row r="1475" spans="1:5" x14ac:dyDescent="0.25">
      <c r="A1475">
        <v>1474</v>
      </c>
      <c r="B1475" s="3">
        <v>1</v>
      </c>
      <c r="C1475" s="2">
        <v>2</v>
      </c>
    </row>
    <row r="1476" spans="1:5" x14ac:dyDescent="0.25">
      <c r="A1476">
        <v>1475</v>
      </c>
      <c r="B1476" s="3">
        <v>1</v>
      </c>
      <c r="C1476" s="2">
        <v>2</v>
      </c>
    </row>
    <row r="1477" spans="1:5" x14ac:dyDescent="0.25">
      <c r="A1477">
        <v>1476</v>
      </c>
      <c r="B1477" s="3">
        <v>1</v>
      </c>
      <c r="C1477" s="2">
        <v>2</v>
      </c>
    </row>
    <row r="1478" spans="1:5" x14ac:dyDescent="0.25">
      <c r="A1478">
        <v>1477</v>
      </c>
    </row>
    <row r="1479" spans="1:5" x14ac:dyDescent="0.25">
      <c r="A1479">
        <v>1478</v>
      </c>
      <c r="D1479" s="5">
        <v>3</v>
      </c>
      <c r="E1479" s="4">
        <v>4</v>
      </c>
    </row>
    <row r="1480" spans="1:5" x14ac:dyDescent="0.25">
      <c r="A1480">
        <v>1479</v>
      </c>
      <c r="D1480" s="5">
        <v>3</v>
      </c>
      <c r="E1480" s="4">
        <v>4</v>
      </c>
    </row>
    <row r="1481" spans="1:5" x14ac:dyDescent="0.25">
      <c r="A1481">
        <v>1480</v>
      </c>
      <c r="D1481" s="5">
        <v>3</v>
      </c>
      <c r="E1481" s="4">
        <v>4</v>
      </c>
    </row>
    <row r="1482" spans="1:5" x14ac:dyDescent="0.25">
      <c r="A1482">
        <v>1481</v>
      </c>
      <c r="D1482" s="5">
        <v>3</v>
      </c>
      <c r="E1482" s="4">
        <v>4</v>
      </c>
    </row>
    <row r="1483" spans="1:5" x14ac:dyDescent="0.25">
      <c r="A1483">
        <v>1482</v>
      </c>
      <c r="D1483" s="5">
        <v>3</v>
      </c>
      <c r="E1483" s="4">
        <v>4</v>
      </c>
    </row>
    <row r="1484" spans="1:5" x14ac:dyDescent="0.25">
      <c r="A1484">
        <v>1483</v>
      </c>
      <c r="D1484" s="5">
        <v>3</v>
      </c>
    </row>
    <row r="1485" spans="1:5" x14ac:dyDescent="0.25">
      <c r="A1485">
        <v>1484</v>
      </c>
    </row>
    <row r="1486" spans="1:5" x14ac:dyDescent="0.25">
      <c r="A1486">
        <v>1485</v>
      </c>
    </row>
    <row r="1487" spans="1:5" x14ac:dyDescent="0.25">
      <c r="A1487">
        <v>1486</v>
      </c>
    </row>
    <row r="1488" spans="1:5" x14ac:dyDescent="0.25">
      <c r="A1488">
        <v>1487</v>
      </c>
    </row>
    <row r="1489" spans="1:5" x14ac:dyDescent="0.25">
      <c r="A1489">
        <v>1488</v>
      </c>
    </row>
    <row r="1490" spans="1:5" x14ac:dyDescent="0.25">
      <c r="A1490">
        <v>1489</v>
      </c>
    </row>
    <row r="1491" spans="1:5" x14ac:dyDescent="0.25">
      <c r="A1491">
        <v>1490</v>
      </c>
    </row>
    <row r="1492" spans="1:5" x14ac:dyDescent="0.25">
      <c r="A1492">
        <v>1491</v>
      </c>
    </row>
    <row r="1493" spans="1:5" x14ac:dyDescent="0.25">
      <c r="A1493">
        <v>1492</v>
      </c>
    </row>
    <row r="1494" spans="1:5" x14ac:dyDescent="0.25">
      <c r="A1494">
        <v>1493</v>
      </c>
      <c r="C1494" s="2">
        <v>2</v>
      </c>
    </row>
    <row r="1495" spans="1:5" x14ac:dyDescent="0.25">
      <c r="A1495">
        <v>1494</v>
      </c>
      <c r="C1495" s="2">
        <v>2</v>
      </c>
    </row>
    <row r="1496" spans="1:5" x14ac:dyDescent="0.25">
      <c r="A1496">
        <v>1495</v>
      </c>
      <c r="B1496" s="3">
        <v>1</v>
      </c>
      <c r="C1496" s="2">
        <v>2</v>
      </c>
    </row>
    <row r="1497" spans="1:5" x14ac:dyDescent="0.25">
      <c r="A1497">
        <v>1496</v>
      </c>
      <c r="B1497" s="3">
        <v>1</v>
      </c>
      <c r="C1497" s="2">
        <v>2</v>
      </c>
    </row>
    <row r="1498" spans="1:5" x14ac:dyDescent="0.25">
      <c r="A1498">
        <v>1497</v>
      </c>
      <c r="B1498" s="3">
        <v>1</v>
      </c>
      <c r="C1498" s="2">
        <v>2</v>
      </c>
    </row>
    <row r="1499" spans="1:5" x14ac:dyDescent="0.25">
      <c r="A1499">
        <v>1498</v>
      </c>
      <c r="B1499" s="3">
        <v>1</v>
      </c>
      <c r="C1499" s="2">
        <v>2</v>
      </c>
    </row>
    <row r="1500" spans="1:5" x14ac:dyDescent="0.25">
      <c r="A1500">
        <v>1499</v>
      </c>
      <c r="B1500" s="3">
        <v>1</v>
      </c>
    </row>
    <row r="1501" spans="1:5" x14ac:dyDescent="0.25">
      <c r="A1501">
        <v>1500</v>
      </c>
      <c r="B1501" s="3">
        <v>1</v>
      </c>
    </row>
    <row r="1502" spans="1:5" x14ac:dyDescent="0.25">
      <c r="A1502">
        <v>1501</v>
      </c>
    </row>
    <row r="1503" spans="1:5" x14ac:dyDescent="0.25">
      <c r="A1503">
        <v>1502</v>
      </c>
      <c r="D1503" s="5">
        <v>3</v>
      </c>
      <c r="E1503" s="4">
        <v>4</v>
      </c>
    </row>
    <row r="1504" spans="1:5" x14ac:dyDescent="0.25">
      <c r="A1504">
        <v>1503</v>
      </c>
      <c r="D1504" s="5">
        <v>3</v>
      </c>
      <c r="E1504" s="4">
        <v>4</v>
      </c>
    </row>
    <row r="1505" spans="1:5" x14ac:dyDescent="0.25">
      <c r="A1505">
        <v>1504</v>
      </c>
      <c r="D1505" s="5">
        <v>3</v>
      </c>
      <c r="E1505" s="4">
        <v>4</v>
      </c>
    </row>
    <row r="1506" spans="1:5" x14ac:dyDescent="0.25">
      <c r="A1506">
        <v>1505</v>
      </c>
      <c r="D1506" s="5">
        <v>3</v>
      </c>
      <c r="E1506" s="4">
        <v>4</v>
      </c>
    </row>
    <row r="1507" spans="1:5" x14ac:dyDescent="0.25">
      <c r="A1507">
        <v>1506</v>
      </c>
      <c r="D1507" s="5">
        <v>3</v>
      </c>
      <c r="E1507" s="4">
        <v>4</v>
      </c>
    </row>
    <row r="1508" spans="1:5" x14ac:dyDescent="0.25">
      <c r="A1508">
        <v>1507</v>
      </c>
      <c r="D1508" s="5">
        <v>3</v>
      </c>
      <c r="E1508" s="4">
        <v>4</v>
      </c>
    </row>
    <row r="1509" spans="1:5" x14ac:dyDescent="0.25">
      <c r="A1509">
        <v>1508</v>
      </c>
      <c r="D1509" s="5">
        <v>3</v>
      </c>
      <c r="E1509" s="4">
        <v>4</v>
      </c>
    </row>
    <row r="1510" spans="1:5" x14ac:dyDescent="0.25">
      <c r="A1510">
        <v>1509</v>
      </c>
    </row>
    <row r="1511" spans="1:5" x14ac:dyDescent="0.25">
      <c r="A1511">
        <v>1510</v>
      </c>
    </row>
    <row r="1512" spans="1:5" x14ac:dyDescent="0.25">
      <c r="A1512">
        <v>1511</v>
      </c>
    </row>
    <row r="1513" spans="1:5" x14ac:dyDescent="0.25">
      <c r="A1513">
        <v>1512</v>
      </c>
    </row>
    <row r="1514" spans="1:5" x14ac:dyDescent="0.25">
      <c r="A1514">
        <v>1513</v>
      </c>
    </row>
    <row r="1515" spans="1:5" x14ac:dyDescent="0.25">
      <c r="A1515">
        <v>1514</v>
      </c>
      <c r="C1515" s="2">
        <v>2</v>
      </c>
    </row>
    <row r="1516" spans="1:5" x14ac:dyDescent="0.25">
      <c r="A1516">
        <v>1515</v>
      </c>
      <c r="C1516" s="2">
        <v>2</v>
      </c>
    </row>
    <row r="1517" spans="1:5" x14ac:dyDescent="0.25">
      <c r="A1517">
        <v>1516</v>
      </c>
      <c r="C1517" s="2">
        <v>2</v>
      </c>
    </row>
    <row r="1518" spans="1:5" x14ac:dyDescent="0.25">
      <c r="A1518">
        <v>1517</v>
      </c>
      <c r="C1518" s="2">
        <v>2</v>
      </c>
    </row>
    <row r="1519" spans="1:5" x14ac:dyDescent="0.25">
      <c r="A1519">
        <v>1518</v>
      </c>
      <c r="B1519" s="3">
        <v>1</v>
      </c>
      <c r="C1519" s="2">
        <v>2</v>
      </c>
    </row>
    <row r="1520" spans="1:5" x14ac:dyDescent="0.25">
      <c r="A1520">
        <v>1519</v>
      </c>
      <c r="B1520" s="3">
        <v>1</v>
      </c>
      <c r="C1520" s="2">
        <v>2</v>
      </c>
    </row>
    <row r="1521" spans="1:5" x14ac:dyDescent="0.25">
      <c r="A1521">
        <v>1520</v>
      </c>
      <c r="B1521" s="3">
        <v>1</v>
      </c>
      <c r="C1521" s="2">
        <v>2</v>
      </c>
    </row>
    <row r="1522" spans="1:5" x14ac:dyDescent="0.25">
      <c r="A1522">
        <v>1521</v>
      </c>
      <c r="B1522" s="3">
        <v>1</v>
      </c>
      <c r="C1522" s="2">
        <v>2</v>
      </c>
    </row>
    <row r="1523" spans="1:5" x14ac:dyDescent="0.25">
      <c r="A1523">
        <v>1522</v>
      </c>
      <c r="B1523" s="3">
        <v>1</v>
      </c>
    </row>
    <row r="1524" spans="1:5" x14ac:dyDescent="0.25">
      <c r="A1524">
        <v>1523</v>
      </c>
      <c r="B1524" s="3">
        <v>1</v>
      </c>
    </row>
    <row r="1525" spans="1:5" x14ac:dyDescent="0.25">
      <c r="A1525">
        <v>1524</v>
      </c>
    </row>
    <row r="1526" spans="1:5" x14ac:dyDescent="0.25">
      <c r="A1526">
        <v>1525</v>
      </c>
    </row>
    <row r="1527" spans="1:5" x14ac:dyDescent="0.25">
      <c r="A1527">
        <v>1526</v>
      </c>
      <c r="E1527" s="4">
        <v>4</v>
      </c>
    </row>
    <row r="1528" spans="1:5" x14ac:dyDescent="0.25">
      <c r="A1528">
        <v>1527</v>
      </c>
      <c r="D1528" s="5">
        <v>3</v>
      </c>
      <c r="E1528" s="4">
        <v>4</v>
      </c>
    </row>
    <row r="1529" spans="1:5" x14ac:dyDescent="0.25">
      <c r="A1529">
        <v>1528</v>
      </c>
      <c r="D1529" s="5">
        <v>3</v>
      </c>
      <c r="E1529" s="4">
        <v>4</v>
      </c>
    </row>
    <row r="1530" spans="1:5" x14ac:dyDescent="0.25">
      <c r="A1530">
        <v>1529</v>
      </c>
      <c r="D1530" s="5">
        <v>3</v>
      </c>
      <c r="E1530" s="4">
        <v>4</v>
      </c>
    </row>
    <row r="1531" spans="1:5" x14ac:dyDescent="0.25">
      <c r="A1531">
        <v>1530</v>
      </c>
      <c r="D1531" s="5">
        <v>3</v>
      </c>
      <c r="E1531" s="4">
        <v>4</v>
      </c>
    </row>
    <row r="1532" spans="1:5" x14ac:dyDescent="0.25">
      <c r="A1532">
        <v>1531</v>
      </c>
      <c r="D1532" s="5">
        <v>3</v>
      </c>
      <c r="E1532" s="4">
        <v>4</v>
      </c>
    </row>
    <row r="1533" spans="1:5" x14ac:dyDescent="0.25">
      <c r="A1533">
        <v>1532</v>
      </c>
      <c r="D1533" s="5">
        <v>3</v>
      </c>
      <c r="E1533" s="4">
        <v>4</v>
      </c>
    </row>
    <row r="1534" spans="1:5" x14ac:dyDescent="0.25">
      <c r="A1534">
        <v>1533</v>
      </c>
      <c r="C1534" s="2">
        <v>2</v>
      </c>
    </row>
    <row r="1535" spans="1:5" x14ac:dyDescent="0.25">
      <c r="A1535">
        <v>1534</v>
      </c>
      <c r="C1535" s="2">
        <v>2</v>
      </c>
    </row>
    <row r="1536" spans="1:5" x14ac:dyDescent="0.25">
      <c r="A1536">
        <v>1535</v>
      </c>
      <c r="C1536" s="2">
        <v>2</v>
      </c>
    </row>
    <row r="1537" spans="1:5" x14ac:dyDescent="0.25">
      <c r="A1537">
        <v>1536</v>
      </c>
      <c r="C1537" s="2">
        <v>2</v>
      </c>
    </row>
    <row r="1538" spans="1:5" x14ac:dyDescent="0.25">
      <c r="A1538">
        <v>1537</v>
      </c>
      <c r="C1538" s="2">
        <v>2</v>
      </c>
    </row>
    <row r="1539" spans="1:5" x14ac:dyDescent="0.25">
      <c r="A1539">
        <v>1538</v>
      </c>
      <c r="C1539" s="2">
        <v>2</v>
      </c>
    </row>
    <row r="1540" spans="1:5" x14ac:dyDescent="0.25">
      <c r="A1540">
        <v>1539</v>
      </c>
      <c r="B1540" s="3">
        <v>1</v>
      </c>
      <c r="C1540" s="2">
        <v>2</v>
      </c>
    </row>
    <row r="1541" spans="1:5" x14ac:dyDescent="0.25">
      <c r="A1541">
        <v>1540</v>
      </c>
      <c r="B1541" s="3">
        <v>1</v>
      </c>
      <c r="C1541" s="2">
        <v>2</v>
      </c>
    </row>
    <row r="1542" spans="1:5" x14ac:dyDescent="0.25">
      <c r="A1542">
        <v>1541</v>
      </c>
      <c r="B1542" s="3">
        <v>1</v>
      </c>
      <c r="C1542" s="2">
        <v>2</v>
      </c>
    </row>
    <row r="1543" spans="1:5" x14ac:dyDescent="0.25">
      <c r="A1543">
        <v>1542</v>
      </c>
      <c r="B1543" s="3">
        <v>1</v>
      </c>
    </row>
    <row r="1544" spans="1:5" x14ac:dyDescent="0.25">
      <c r="A1544">
        <v>1543</v>
      </c>
      <c r="B1544" s="3">
        <v>1</v>
      </c>
    </row>
    <row r="1545" spans="1:5" x14ac:dyDescent="0.25">
      <c r="A1545">
        <v>1544</v>
      </c>
      <c r="B1545" s="3">
        <v>1</v>
      </c>
    </row>
    <row r="1546" spans="1:5" x14ac:dyDescent="0.25">
      <c r="A1546">
        <v>1545</v>
      </c>
      <c r="B1546" s="3">
        <v>1</v>
      </c>
    </row>
    <row r="1547" spans="1:5" x14ac:dyDescent="0.25">
      <c r="A1547">
        <v>1546</v>
      </c>
      <c r="B1547" s="3">
        <v>1</v>
      </c>
    </row>
    <row r="1548" spans="1:5" x14ac:dyDescent="0.25">
      <c r="A1548">
        <v>1547</v>
      </c>
      <c r="B1548" s="3">
        <v>1</v>
      </c>
    </row>
    <row r="1549" spans="1:5" x14ac:dyDescent="0.25">
      <c r="A1549">
        <v>1548</v>
      </c>
      <c r="D1549" s="5">
        <v>3</v>
      </c>
      <c r="E1549" s="4">
        <v>4</v>
      </c>
    </row>
    <row r="1550" spans="1:5" x14ac:dyDescent="0.25">
      <c r="A1550">
        <v>1549</v>
      </c>
      <c r="D1550" s="5">
        <v>3</v>
      </c>
      <c r="E1550" s="4">
        <v>4</v>
      </c>
    </row>
    <row r="1551" spans="1:5" x14ac:dyDescent="0.25">
      <c r="A1551">
        <v>1550</v>
      </c>
      <c r="D1551" s="5">
        <v>3</v>
      </c>
      <c r="E1551" s="4">
        <v>4</v>
      </c>
    </row>
    <row r="1552" spans="1:5" x14ac:dyDescent="0.25">
      <c r="A1552">
        <v>1551</v>
      </c>
      <c r="D1552" s="5">
        <v>3</v>
      </c>
      <c r="E1552" s="4">
        <v>4</v>
      </c>
    </row>
    <row r="1553" spans="1:5" x14ac:dyDescent="0.25">
      <c r="A1553">
        <v>1552</v>
      </c>
      <c r="D1553" s="5">
        <v>3</v>
      </c>
      <c r="E1553" s="4">
        <v>4</v>
      </c>
    </row>
    <row r="1554" spans="1:5" x14ac:dyDescent="0.25">
      <c r="A1554">
        <v>1553</v>
      </c>
      <c r="D1554" s="5">
        <v>3</v>
      </c>
      <c r="E1554" s="4">
        <v>4</v>
      </c>
    </row>
    <row r="1555" spans="1:5" x14ac:dyDescent="0.25">
      <c r="A1555">
        <v>1554</v>
      </c>
      <c r="D1555" s="5">
        <v>3</v>
      </c>
      <c r="E1555" s="4">
        <v>4</v>
      </c>
    </row>
    <row r="1556" spans="1:5" x14ac:dyDescent="0.25">
      <c r="A1556">
        <v>1555</v>
      </c>
      <c r="D1556" s="5">
        <v>3</v>
      </c>
      <c r="E1556" s="4">
        <v>4</v>
      </c>
    </row>
    <row r="1557" spans="1:5" x14ac:dyDescent="0.25">
      <c r="A1557">
        <v>1556</v>
      </c>
      <c r="D1557" s="5">
        <v>3</v>
      </c>
      <c r="E1557" s="4">
        <v>4</v>
      </c>
    </row>
    <row r="1558" spans="1:5" x14ac:dyDescent="0.25">
      <c r="A1558">
        <v>1557</v>
      </c>
      <c r="D1558" s="5">
        <v>3</v>
      </c>
      <c r="E1558" s="4">
        <v>4</v>
      </c>
    </row>
    <row r="1559" spans="1:5" x14ac:dyDescent="0.25">
      <c r="A1559">
        <v>1558</v>
      </c>
      <c r="C1559" s="2">
        <v>2</v>
      </c>
      <c r="D1559" s="5">
        <v>3</v>
      </c>
    </row>
    <row r="1560" spans="1:5" x14ac:dyDescent="0.25">
      <c r="A1560">
        <v>1559</v>
      </c>
      <c r="C1560" s="2">
        <v>2</v>
      </c>
    </row>
    <row r="1561" spans="1:5" x14ac:dyDescent="0.25">
      <c r="A1561">
        <v>1560</v>
      </c>
      <c r="C1561" s="2">
        <v>2</v>
      </c>
    </row>
    <row r="1562" spans="1:5" x14ac:dyDescent="0.25">
      <c r="A1562">
        <v>1561</v>
      </c>
      <c r="C1562" s="2">
        <v>2</v>
      </c>
    </row>
    <row r="1563" spans="1:5" x14ac:dyDescent="0.25">
      <c r="A1563">
        <v>1562</v>
      </c>
      <c r="B1563" s="3">
        <v>1</v>
      </c>
      <c r="C1563" s="2">
        <v>2</v>
      </c>
    </row>
    <row r="1564" spans="1:5" x14ac:dyDescent="0.25">
      <c r="A1564">
        <v>1563</v>
      </c>
      <c r="B1564" s="3">
        <v>1</v>
      </c>
      <c r="C1564" s="2">
        <v>2</v>
      </c>
    </row>
    <row r="1565" spans="1:5" x14ac:dyDescent="0.25">
      <c r="A1565">
        <v>1564</v>
      </c>
      <c r="B1565" s="3">
        <v>1</v>
      </c>
      <c r="C1565" s="2">
        <v>2</v>
      </c>
    </row>
    <row r="1566" spans="1:5" x14ac:dyDescent="0.25">
      <c r="A1566">
        <v>1565</v>
      </c>
      <c r="B1566" s="3">
        <v>1</v>
      </c>
      <c r="C1566" s="2">
        <v>2</v>
      </c>
    </row>
    <row r="1567" spans="1:5" x14ac:dyDescent="0.25">
      <c r="A1567">
        <v>1566</v>
      </c>
      <c r="B1567" s="3">
        <v>1</v>
      </c>
      <c r="C1567" s="2">
        <v>2</v>
      </c>
    </row>
    <row r="1568" spans="1:5" x14ac:dyDescent="0.25">
      <c r="A1568">
        <v>1567</v>
      </c>
      <c r="B1568" s="3">
        <v>1</v>
      </c>
      <c r="C1568" s="2">
        <v>2</v>
      </c>
    </row>
    <row r="1569" spans="1:6" x14ac:dyDescent="0.25">
      <c r="A1569">
        <v>1568</v>
      </c>
      <c r="B1569" s="3">
        <v>1</v>
      </c>
    </row>
    <row r="1570" spans="1:6" x14ac:dyDescent="0.25">
      <c r="A1570">
        <v>1569</v>
      </c>
      <c r="F1570" t="s">
        <v>22</v>
      </c>
    </row>
    <row r="1571" spans="1:6" x14ac:dyDescent="0.25">
      <c r="A1571">
        <v>1570</v>
      </c>
    </row>
    <row r="1572" spans="1:6" x14ac:dyDescent="0.25">
      <c r="A1572">
        <v>1571</v>
      </c>
      <c r="F1572" t="s">
        <v>22</v>
      </c>
    </row>
    <row r="1573" spans="1:6" x14ac:dyDescent="0.25">
      <c r="A1573">
        <v>1572</v>
      </c>
      <c r="B1573" s="3">
        <v>1</v>
      </c>
    </row>
    <row r="1574" spans="1:6" x14ac:dyDescent="0.25">
      <c r="A1574">
        <v>1573</v>
      </c>
      <c r="B1574" s="3">
        <v>1</v>
      </c>
    </row>
    <row r="1575" spans="1:6" x14ac:dyDescent="0.25">
      <c r="A1575">
        <v>1574</v>
      </c>
      <c r="B1575" s="3">
        <v>1</v>
      </c>
    </row>
    <row r="1576" spans="1:6" x14ac:dyDescent="0.25">
      <c r="A1576">
        <v>1575</v>
      </c>
      <c r="B1576" s="3">
        <v>1</v>
      </c>
      <c r="C1576" s="2">
        <v>2</v>
      </c>
    </row>
    <row r="1577" spans="1:6" x14ac:dyDescent="0.25">
      <c r="A1577">
        <v>1576</v>
      </c>
      <c r="B1577" s="3">
        <v>1</v>
      </c>
      <c r="C1577" s="2">
        <v>2</v>
      </c>
    </row>
    <row r="1578" spans="1:6" x14ac:dyDescent="0.25">
      <c r="A1578">
        <v>1577</v>
      </c>
      <c r="B1578" s="3">
        <v>1</v>
      </c>
      <c r="C1578" s="2">
        <v>2</v>
      </c>
    </row>
    <row r="1579" spans="1:6" x14ac:dyDescent="0.25">
      <c r="A1579">
        <v>1578</v>
      </c>
      <c r="B1579" s="3">
        <v>1</v>
      </c>
      <c r="C1579" s="2">
        <v>2</v>
      </c>
    </row>
    <row r="1580" spans="1:6" x14ac:dyDescent="0.25">
      <c r="A1580">
        <v>1579</v>
      </c>
      <c r="B1580" s="3">
        <v>1</v>
      </c>
      <c r="C1580" s="2">
        <v>2</v>
      </c>
    </row>
    <row r="1581" spans="1:6" x14ac:dyDescent="0.25">
      <c r="A1581">
        <v>1580</v>
      </c>
      <c r="B1581" s="3">
        <v>1</v>
      </c>
      <c r="C1581" s="2">
        <v>2</v>
      </c>
    </row>
    <row r="1582" spans="1:6" x14ac:dyDescent="0.25">
      <c r="A1582">
        <v>1581</v>
      </c>
      <c r="B1582" s="3">
        <v>1</v>
      </c>
      <c r="C1582" s="2">
        <v>2</v>
      </c>
    </row>
    <row r="1583" spans="1:6" x14ac:dyDescent="0.25">
      <c r="A1583">
        <v>1582</v>
      </c>
      <c r="C1583" s="2">
        <v>2</v>
      </c>
    </row>
    <row r="1584" spans="1:6" x14ac:dyDescent="0.25">
      <c r="A1584">
        <v>1583</v>
      </c>
      <c r="C1584" s="2">
        <v>2</v>
      </c>
      <c r="D1584" s="5">
        <v>3</v>
      </c>
      <c r="E1584" s="4">
        <v>4</v>
      </c>
    </row>
    <row r="1585" spans="1:5" x14ac:dyDescent="0.25">
      <c r="A1585">
        <v>1584</v>
      </c>
      <c r="C1585" s="2">
        <v>2</v>
      </c>
      <c r="D1585" s="5">
        <v>3</v>
      </c>
      <c r="E1585" s="4">
        <v>4</v>
      </c>
    </row>
    <row r="1586" spans="1:5" x14ac:dyDescent="0.25">
      <c r="A1586">
        <v>1585</v>
      </c>
      <c r="D1586" s="5">
        <v>3</v>
      </c>
      <c r="E1586" s="4">
        <v>4</v>
      </c>
    </row>
    <row r="1587" spans="1:5" x14ac:dyDescent="0.25">
      <c r="A1587">
        <v>1586</v>
      </c>
      <c r="D1587" s="5">
        <v>3</v>
      </c>
      <c r="E1587" s="4">
        <v>4</v>
      </c>
    </row>
    <row r="1588" spans="1:5" x14ac:dyDescent="0.25">
      <c r="A1588">
        <v>1587</v>
      </c>
      <c r="D1588" s="5">
        <v>3</v>
      </c>
      <c r="E1588" s="4">
        <v>4</v>
      </c>
    </row>
    <row r="1589" spans="1:5" x14ac:dyDescent="0.25">
      <c r="A1589">
        <v>1588</v>
      </c>
      <c r="D1589" s="5">
        <v>3</v>
      </c>
      <c r="E1589" s="4">
        <v>4</v>
      </c>
    </row>
    <row r="1590" spans="1:5" x14ac:dyDescent="0.25">
      <c r="A1590">
        <v>1589</v>
      </c>
      <c r="D1590" s="5">
        <v>3</v>
      </c>
      <c r="E1590" s="4">
        <v>4</v>
      </c>
    </row>
    <row r="1591" spans="1:5" x14ac:dyDescent="0.25">
      <c r="A1591">
        <v>1590</v>
      </c>
      <c r="D1591" s="5">
        <v>3</v>
      </c>
      <c r="E1591" s="4">
        <v>4</v>
      </c>
    </row>
    <row r="1592" spans="1:5" x14ac:dyDescent="0.25">
      <c r="A1592">
        <v>1591</v>
      </c>
      <c r="D1592" s="5">
        <v>3</v>
      </c>
      <c r="E1592" s="4">
        <v>4</v>
      </c>
    </row>
    <row r="1593" spans="1:5" x14ac:dyDescent="0.25">
      <c r="A1593">
        <v>1592</v>
      </c>
      <c r="D1593" s="5">
        <v>3</v>
      </c>
      <c r="E1593" s="4">
        <v>4</v>
      </c>
    </row>
    <row r="1594" spans="1:5" x14ac:dyDescent="0.25">
      <c r="A1594">
        <v>1593</v>
      </c>
    </row>
    <row r="1595" spans="1:5" x14ac:dyDescent="0.25">
      <c r="A1595">
        <v>1594</v>
      </c>
    </row>
    <row r="1596" spans="1:5" x14ac:dyDescent="0.25">
      <c r="A1596">
        <v>1595</v>
      </c>
    </row>
    <row r="1597" spans="1:5" x14ac:dyDescent="0.25">
      <c r="A1597">
        <v>1596</v>
      </c>
    </row>
    <row r="1598" spans="1:5" x14ac:dyDescent="0.25">
      <c r="A1598">
        <v>1597</v>
      </c>
    </row>
    <row r="1599" spans="1:5" x14ac:dyDescent="0.25">
      <c r="A1599">
        <v>1598</v>
      </c>
    </row>
    <row r="1600" spans="1:5" x14ac:dyDescent="0.25">
      <c r="A1600">
        <v>1599</v>
      </c>
    </row>
    <row r="1601" spans="1:5" x14ac:dyDescent="0.25">
      <c r="A1601">
        <v>1600</v>
      </c>
    </row>
    <row r="1602" spans="1:5" x14ac:dyDescent="0.25">
      <c r="A1602">
        <v>1601</v>
      </c>
      <c r="B1602" s="3">
        <v>1</v>
      </c>
    </row>
    <row r="1603" spans="1:5" x14ac:dyDescent="0.25">
      <c r="A1603">
        <v>1602</v>
      </c>
      <c r="B1603" s="3">
        <v>1</v>
      </c>
    </row>
    <row r="1604" spans="1:5" x14ac:dyDescent="0.25">
      <c r="A1604">
        <v>1603</v>
      </c>
      <c r="B1604" s="3">
        <v>1</v>
      </c>
      <c r="C1604" s="2">
        <v>2</v>
      </c>
    </row>
    <row r="1605" spans="1:5" x14ac:dyDescent="0.25">
      <c r="A1605">
        <v>1604</v>
      </c>
      <c r="B1605" s="3">
        <v>1</v>
      </c>
      <c r="C1605" s="2">
        <v>2</v>
      </c>
    </row>
    <row r="1606" spans="1:5" x14ac:dyDescent="0.25">
      <c r="A1606">
        <v>1605</v>
      </c>
      <c r="B1606" s="3">
        <v>1</v>
      </c>
      <c r="C1606" s="2">
        <v>2</v>
      </c>
    </row>
    <row r="1607" spans="1:5" x14ac:dyDescent="0.25">
      <c r="A1607">
        <v>1606</v>
      </c>
      <c r="B1607" s="3">
        <v>1</v>
      </c>
      <c r="C1607" s="2">
        <v>2</v>
      </c>
    </row>
    <row r="1608" spans="1:5" x14ac:dyDescent="0.25">
      <c r="A1608">
        <v>1607</v>
      </c>
      <c r="B1608" s="3">
        <v>1</v>
      </c>
      <c r="C1608" s="2">
        <v>2</v>
      </c>
    </row>
    <row r="1609" spans="1:5" x14ac:dyDescent="0.25">
      <c r="A1609">
        <v>1608</v>
      </c>
      <c r="C1609" s="2">
        <v>2</v>
      </c>
    </row>
    <row r="1610" spans="1:5" x14ac:dyDescent="0.25">
      <c r="A1610">
        <v>1609</v>
      </c>
      <c r="C1610" s="2">
        <v>2</v>
      </c>
      <c r="D1610" s="5">
        <v>3</v>
      </c>
      <c r="E1610" s="4">
        <v>4</v>
      </c>
    </row>
    <row r="1611" spans="1:5" x14ac:dyDescent="0.25">
      <c r="A1611">
        <v>1610</v>
      </c>
      <c r="D1611" s="5">
        <v>3</v>
      </c>
      <c r="E1611" s="4">
        <v>4</v>
      </c>
    </row>
    <row r="1612" spans="1:5" x14ac:dyDescent="0.25">
      <c r="A1612">
        <v>1611</v>
      </c>
      <c r="D1612" s="5">
        <v>3</v>
      </c>
      <c r="E1612" s="4">
        <v>4</v>
      </c>
    </row>
    <row r="1613" spans="1:5" x14ac:dyDescent="0.25">
      <c r="A1613">
        <v>1612</v>
      </c>
      <c r="D1613" s="5">
        <v>3</v>
      </c>
      <c r="E1613" s="4">
        <v>4</v>
      </c>
    </row>
    <row r="1614" spans="1:5" x14ac:dyDescent="0.25">
      <c r="A1614">
        <v>1613</v>
      </c>
      <c r="D1614" s="5">
        <v>3</v>
      </c>
      <c r="E1614" s="4">
        <v>4</v>
      </c>
    </row>
    <row r="1615" spans="1:5" x14ac:dyDescent="0.25">
      <c r="A1615">
        <v>1614</v>
      </c>
      <c r="D1615" s="5">
        <v>3</v>
      </c>
      <c r="E1615" s="4">
        <v>4</v>
      </c>
    </row>
    <row r="1616" spans="1:5" x14ac:dyDescent="0.25">
      <c r="A1616">
        <v>1615</v>
      </c>
      <c r="D1616" s="5">
        <v>3</v>
      </c>
      <c r="E1616" s="4">
        <v>4</v>
      </c>
    </row>
    <row r="1617" spans="1:5" x14ac:dyDescent="0.25">
      <c r="A1617">
        <v>1616</v>
      </c>
      <c r="E1617" s="4">
        <v>4</v>
      </c>
    </row>
    <row r="1618" spans="1:5" x14ac:dyDescent="0.25">
      <c r="A1618">
        <v>1617</v>
      </c>
    </row>
    <row r="1619" spans="1:5" x14ac:dyDescent="0.25">
      <c r="A1619">
        <v>1618</v>
      </c>
    </row>
    <row r="1620" spans="1:5" x14ac:dyDescent="0.25">
      <c r="A1620">
        <v>1619</v>
      </c>
    </row>
    <row r="1621" spans="1:5" x14ac:dyDescent="0.25">
      <c r="A1621">
        <v>1620</v>
      </c>
      <c r="C1621" s="2">
        <v>2</v>
      </c>
    </row>
    <row r="1622" spans="1:5" x14ac:dyDescent="0.25">
      <c r="A1622">
        <v>1621</v>
      </c>
      <c r="C1622" s="2">
        <v>2</v>
      </c>
    </row>
    <row r="1623" spans="1:5" x14ac:dyDescent="0.25">
      <c r="A1623">
        <v>1622</v>
      </c>
      <c r="B1623" s="3">
        <v>1</v>
      </c>
      <c r="C1623" s="2">
        <v>2</v>
      </c>
    </row>
    <row r="1624" spans="1:5" x14ac:dyDescent="0.25">
      <c r="A1624">
        <v>1623</v>
      </c>
      <c r="B1624" s="3">
        <v>1</v>
      </c>
      <c r="C1624" s="2">
        <v>2</v>
      </c>
    </row>
    <row r="1625" spans="1:5" x14ac:dyDescent="0.25">
      <c r="A1625">
        <v>1624</v>
      </c>
      <c r="B1625" s="3">
        <v>1</v>
      </c>
      <c r="C1625" s="2">
        <v>2</v>
      </c>
    </row>
    <row r="1626" spans="1:5" x14ac:dyDescent="0.25">
      <c r="A1626">
        <v>1625</v>
      </c>
      <c r="B1626" s="3">
        <v>1</v>
      </c>
      <c r="C1626" s="2">
        <v>2</v>
      </c>
    </row>
    <row r="1627" spans="1:5" x14ac:dyDescent="0.25">
      <c r="A1627">
        <v>1626</v>
      </c>
      <c r="B1627" s="3">
        <v>1</v>
      </c>
      <c r="C1627" s="2">
        <v>2</v>
      </c>
    </row>
    <row r="1628" spans="1:5" x14ac:dyDescent="0.25">
      <c r="A1628">
        <v>1627</v>
      </c>
      <c r="B1628" s="3">
        <v>1</v>
      </c>
      <c r="D1628" s="5">
        <v>3</v>
      </c>
    </row>
    <row r="1629" spans="1:5" x14ac:dyDescent="0.25">
      <c r="A1629">
        <v>1628</v>
      </c>
      <c r="D1629" s="5">
        <v>3</v>
      </c>
    </row>
    <row r="1630" spans="1:5" x14ac:dyDescent="0.25">
      <c r="A1630">
        <v>1629</v>
      </c>
      <c r="D1630" s="5">
        <v>3</v>
      </c>
      <c r="E1630" s="4">
        <v>4</v>
      </c>
    </row>
    <row r="1631" spans="1:5" x14ac:dyDescent="0.25">
      <c r="A1631">
        <v>1630</v>
      </c>
      <c r="D1631" s="5">
        <v>3</v>
      </c>
      <c r="E1631" s="4">
        <v>4</v>
      </c>
    </row>
    <row r="1632" spans="1:5" x14ac:dyDescent="0.25">
      <c r="A1632">
        <v>1631</v>
      </c>
      <c r="D1632" s="5">
        <v>3</v>
      </c>
      <c r="E1632" s="4">
        <v>4</v>
      </c>
    </row>
    <row r="1633" spans="1:5" x14ac:dyDescent="0.25">
      <c r="A1633">
        <v>1632</v>
      </c>
      <c r="D1633" s="5">
        <v>3</v>
      </c>
      <c r="E1633" s="4">
        <v>4</v>
      </c>
    </row>
    <row r="1634" spans="1:5" x14ac:dyDescent="0.25">
      <c r="A1634">
        <v>1633</v>
      </c>
      <c r="D1634" s="5">
        <v>3</v>
      </c>
      <c r="E1634" s="4">
        <v>4</v>
      </c>
    </row>
    <row r="1635" spans="1:5" x14ac:dyDescent="0.25">
      <c r="A1635">
        <v>1634</v>
      </c>
      <c r="D1635" s="5">
        <v>3</v>
      </c>
      <c r="E1635" s="4">
        <v>4</v>
      </c>
    </row>
    <row r="1636" spans="1:5" x14ac:dyDescent="0.25">
      <c r="A1636">
        <v>1635</v>
      </c>
    </row>
    <row r="1637" spans="1:5" x14ac:dyDescent="0.25">
      <c r="A1637">
        <v>1636</v>
      </c>
    </row>
    <row r="1638" spans="1:5" x14ac:dyDescent="0.25">
      <c r="A1638">
        <v>1637</v>
      </c>
    </row>
    <row r="1639" spans="1:5" x14ac:dyDescent="0.25">
      <c r="A1639">
        <v>1638</v>
      </c>
    </row>
    <row r="1640" spans="1:5" x14ac:dyDescent="0.25">
      <c r="A1640">
        <v>1639</v>
      </c>
    </row>
    <row r="1641" spans="1:5" x14ac:dyDescent="0.25">
      <c r="A1641">
        <v>1640</v>
      </c>
    </row>
    <row r="1642" spans="1:5" x14ac:dyDescent="0.25">
      <c r="A1642">
        <v>1641</v>
      </c>
    </row>
    <row r="1643" spans="1:5" x14ac:dyDescent="0.25">
      <c r="A1643">
        <v>1642</v>
      </c>
      <c r="C1643" s="2">
        <v>2</v>
      </c>
    </row>
    <row r="1644" spans="1:5" x14ac:dyDescent="0.25">
      <c r="A1644">
        <v>1643</v>
      </c>
      <c r="C1644" s="2">
        <v>2</v>
      </c>
    </row>
    <row r="1645" spans="1:5" x14ac:dyDescent="0.25">
      <c r="A1645">
        <v>1644</v>
      </c>
      <c r="C1645" s="2">
        <v>2</v>
      </c>
    </row>
    <row r="1646" spans="1:5" x14ac:dyDescent="0.25">
      <c r="A1646">
        <v>1645</v>
      </c>
      <c r="B1646" s="3">
        <v>1</v>
      </c>
      <c r="C1646" s="2">
        <v>2</v>
      </c>
    </row>
    <row r="1647" spans="1:5" x14ac:dyDescent="0.25">
      <c r="A1647">
        <v>1646</v>
      </c>
      <c r="B1647" s="3">
        <v>1</v>
      </c>
      <c r="C1647" s="2">
        <v>2</v>
      </c>
    </row>
    <row r="1648" spans="1:5" x14ac:dyDescent="0.25">
      <c r="A1648">
        <v>1647</v>
      </c>
      <c r="B1648" s="3">
        <v>1</v>
      </c>
      <c r="C1648" s="2">
        <v>2</v>
      </c>
    </row>
    <row r="1649" spans="1:5" x14ac:dyDescent="0.25">
      <c r="A1649">
        <v>1648</v>
      </c>
      <c r="B1649" s="3">
        <v>1</v>
      </c>
      <c r="C1649" s="2">
        <v>2</v>
      </c>
    </row>
    <row r="1650" spans="1:5" x14ac:dyDescent="0.25">
      <c r="A1650">
        <v>1649</v>
      </c>
      <c r="B1650" s="3">
        <v>1</v>
      </c>
    </row>
    <row r="1651" spans="1:5" x14ac:dyDescent="0.25">
      <c r="A1651">
        <v>1650</v>
      </c>
      <c r="D1651" s="5">
        <v>3</v>
      </c>
    </row>
    <row r="1652" spans="1:5" x14ac:dyDescent="0.25">
      <c r="A1652">
        <v>1651</v>
      </c>
      <c r="D1652" s="5">
        <v>3</v>
      </c>
      <c r="E1652" s="4">
        <v>4</v>
      </c>
    </row>
    <row r="1653" spans="1:5" x14ac:dyDescent="0.25">
      <c r="A1653">
        <v>1652</v>
      </c>
      <c r="D1653" s="5">
        <v>3</v>
      </c>
      <c r="E1653" s="4">
        <v>4</v>
      </c>
    </row>
    <row r="1654" spans="1:5" x14ac:dyDescent="0.25">
      <c r="A1654">
        <v>1653</v>
      </c>
      <c r="D1654" s="5">
        <v>3</v>
      </c>
      <c r="E1654" s="4">
        <v>4</v>
      </c>
    </row>
    <row r="1655" spans="1:5" x14ac:dyDescent="0.25">
      <c r="A1655">
        <v>1654</v>
      </c>
      <c r="D1655" s="5">
        <v>3</v>
      </c>
      <c r="E1655" s="4">
        <v>4</v>
      </c>
    </row>
    <row r="1656" spans="1:5" x14ac:dyDescent="0.25">
      <c r="A1656">
        <v>1655</v>
      </c>
      <c r="D1656" s="5">
        <v>3</v>
      </c>
      <c r="E1656" s="4">
        <v>4</v>
      </c>
    </row>
    <row r="1657" spans="1:5" x14ac:dyDescent="0.25">
      <c r="A1657">
        <v>1656</v>
      </c>
      <c r="D1657" s="5">
        <v>3</v>
      </c>
      <c r="E1657" s="4">
        <v>4</v>
      </c>
    </row>
    <row r="1658" spans="1:5" x14ac:dyDescent="0.25">
      <c r="A1658">
        <v>1657</v>
      </c>
      <c r="E1658" s="4">
        <v>4</v>
      </c>
    </row>
    <row r="1659" spans="1:5" x14ac:dyDescent="0.25">
      <c r="A1659">
        <v>1658</v>
      </c>
    </row>
    <row r="1660" spans="1:5" x14ac:dyDescent="0.25">
      <c r="A1660">
        <v>1659</v>
      </c>
    </row>
    <row r="1661" spans="1:5" x14ac:dyDescent="0.25">
      <c r="A1661">
        <v>1660</v>
      </c>
    </row>
    <row r="1662" spans="1:5" x14ac:dyDescent="0.25">
      <c r="A1662">
        <v>1661</v>
      </c>
    </row>
    <row r="1663" spans="1:5" x14ac:dyDescent="0.25">
      <c r="A1663">
        <v>1662</v>
      </c>
      <c r="B1663" s="3">
        <v>1</v>
      </c>
    </row>
    <row r="1664" spans="1:5" x14ac:dyDescent="0.25">
      <c r="A1664">
        <v>1663</v>
      </c>
      <c r="B1664" s="3">
        <v>1</v>
      </c>
    </row>
    <row r="1665" spans="1:5" x14ac:dyDescent="0.25">
      <c r="A1665">
        <v>1664</v>
      </c>
      <c r="B1665" s="3">
        <v>1</v>
      </c>
    </row>
    <row r="1666" spans="1:5" x14ac:dyDescent="0.25">
      <c r="A1666">
        <v>1665</v>
      </c>
      <c r="B1666" s="3">
        <v>1</v>
      </c>
      <c r="C1666" s="2">
        <v>2</v>
      </c>
    </row>
    <row r="1667" spans="1:5" x14ac:dyDescent="0.25">
      <c r="A1667">
        <v>1666</v>
      </c>
      <c r="B1667" s="3">
        <v>1</v>
      </c>
      <c r="C1667" s="2">
        <v>2</v>
      </c>
    </row>
    <row r="1668" spans="1:5" x14ac:dyDescent="0.25">
      <c r="A1668">
        <v>1667</v>
      </c>
      <c r="B1668" s="3">
        <v>1</v>
      </c>
      <c r="C1668" s="2">
        <v>2</v>
      </c>
    </row>
    <row r="1669" spans="1:5" x14ac:dyDescent="0.25">
      <c r="A1669">
        <v>1668</v>
      </c>
      <c r="B1669" s="3">
        <v>1</v>
      </c>
      <c r="C1669" s="2">
        <v>2</v>
      </c>
    </row>
    <row r="1670" spans="1:5" x14ac:dyDescent="0.25">
      <c r="A1670">
        <v>1669</v>
      </c>
      <c r="B1670" s="3">
        <v>1</v>
      </c>
      <c r="C1670" s="2">
        <v>2</v>
      </c>
    </row>
    <row r="1671" spans="1:5" x14ac:dyDescent="0.25">
      <c r="A1671">
        <v>1670</v>
      </c>
      <c r="C1671" s="2">
        <v>2</v>
      </c>
    </row>
    <row r="1672" spans="1:5" x14ac:dyDescent="0.25">
      <c r="A1672">
        <v>1671</v>
      </c>
      <c r="D1672" s="5">
        <v>3</v>
      </c>
      <c r="E1672" s="4">
        <v>4</v>
      </c>
    </row>
    <row r="1673" spans="1:5" x14ac:dyDescent="0.25">
      <c r="A1673">
        <v>1672</v>
      </c>
      <c r="D1673" s="5">
        <v>3</v>
      </c>
      <c r="E1673" s="4">
        <v>4</v>
      </c>
    </row>
    <row r="1674" spans="1:5" x14ac:dyDescent="0.25">
      <c r="A1674">
        <v>1673</v>
      </c>
      <c r="D1674" s="5">
        <v>3</v>
      </c>
      <c r="E1674" s="4">
        <v>4</v>
      </c>
    </row>
    <row r="1675" spans="1:5" x14ac:dyDescent="0.25">
      <c r="A1675">
        <v>1674</v>
      </c>
      <c r="D1675" s="5">
        <v>3</v>
      </c>
      <c r="E1675" s="4">
        <v>4</v>
      </c>
    </row>
    <row r="1676" spans="1:5" x14ac:dyDescent="0.25">
      <c r="A1676">
        <v>1675</v>
      </c>
      <c r="D1676" s="5">
        <v>3</v>
      </c>
      <c r="E1676" s="4">
        <v>4</v>
      </c>
    </row>
    <row r="1677" spans="1:5" x14ac:dyDescent="0.25">
      <c r="A1677">
        <v>1676</v>
      </c>
      <c r="D1677" s="5">
        <v>3</v>
      </c>
      <c r="E1677" s="4">
        <v>4</v>
      </c>
    </row>
    <row r="1678" spans="1:5" x14ac:dyDescent="0.25">
      <c r="A1678">
        <v>1677</v>
      </c>
      <c r="D1678" s="5">
        <v>3</v>
      </c>
      <c r="E1678" s="4">
        <v>4</v>
      </c>
    </row>
    <row r="1679" spans="1:5" x14ac:dyDescent="0.25">
      <c r="A1679">
        <v>1678</v>
      </c>
    </row>
    <row r="1680" spans="1:5" x14ac:dyDescent="0.25">
      <c r="A1680">
        <v>1679</v>
      </c>
    </row>
    <row r="1681" spans="1:5" x14ac:dyDescent="0.25">
      <c r="A1681">
        <v>1680</v>
      </c>
    </row>
    <row r="1682" spans="1:5" x14ac:dyDescent="0.25">
      <c r="A1682">
        <v>1681</v>
      </c>
    </row>
    <row r="1683" spans="1:5" x14ac:dyDescent="0.25">
      <c r="A1683">
        <v>1682</v>
      </c>
    </row>
    <row r="1684" spans="1:5" x14ac:dyDescent="0.25">
      <c r="A1684">
        <v>1683</v>
      </c>
    </row>
    <row r="1685" spans="1:5" x14ac:dyDescent="0.25">
      <c r="A1685">
        <v>1684</v>
      </c>
    </row>
    <row r="1686" spans="1:5" x14ac:dyDescent="0.25">
      <c r="A1686">
        <v>1685</v>
      </c>
      <c r="C1686" s="2">
        <v>2</v>
      </c>
    </row>
    <row r="1687" spans="1:5" x14ac:dyDescent="0.25">
      <c r="A1687">
        <v>1686</v>
      </c>
      <c r="C1687" s="2">
        <v>2</v>
      </c>
    </row>
    <row r="1688" spans="1:5" x14ac:dyDescent="0.25">
      <c r="A1688">
        <v>1687</v>
      </c>
      <c r="B1688" s="3">
        <v>1</v>
      </c>
      <c r="C1688" s="2">
        <v>2</v>
      </c>
    </row>
    <row r="1689" spans="1:5" x14ac:dyDescent="0.25">
      <c r="A1689">
        <v>1688</v>
      </c>
      <c r="B1689" s="3">
        <v>1</v>
      </c>
      <c r="C1689" s="2">
        <v>2</v>
      </c>
    </row>
    <row r="1690" spans="1:5" x14ac:dyDescent="0.25">
      <c r="A1690">
        <v>1689</v>
      </c>
      <c r="B1690" s="3">
        <v>1</v>
      </c>
      <c r="C1690" s="2">
        <v>2</v>
      </c>
    </row>
    <row r="1691" spans="1:5" x14ac:dyDescent="0.25">
      <c r="A1691">
        <v>1690</v>
      </c>
      <c r="B1691" s="3">
        <v>1</v>
      </c>
      <c r="C1691" s="2">
        <v>2</v>
      </c>
    </row>
    <row r="1692" spans="1:5" x14ac:dyDescent="0.25">
      <c r="A1692">
        <v>1691</v>
      </c>
      <c r="B1692" s="3">
        <v>1</v>
      </c>
      <c r="C1692" s="2">
        <v>2</v>
      </c>
    </row>
    <row r="1693" spans="1:5" x14ac:dyDescent="0.25">
      <c r="A1693">
        <v>1692</v>
      </c>
      <c r="B1693" s="3">
        <v>1</v>
      </c>
    </row>
    <row r="1694" spans="1:5" x14ac:dyDescent="0.25">
      <c r="A1694">
        <v>1693</v>
      </c>
      <c r="B1694" s="3">
        <v>1</v>
      </c>
    </row>
    <row r="1695" spans="1:5" x14ac:dyDescent="0.25">
      <c r="A1695">
        <v>1694</v>
      </c>
      <c r="D1695" s="5">
        <v>3</v>
      </c>
      <c r="E1695" s="4">
        <v>4</v>
      </c>
    </row>
    <row r="1696" spans="1:5" x14ac:dyDescent="0.25">
      <c r="A1696">
        <v>1695</v>
      </c>
      <c r="D1696" s="5">
        <v>3</v>
      </c>
      <c r="E1696" s="4">
        <v>4</v>
      </c>
    </row>
    <row r="1697" spans="1:5" x14ac:dyDescent="0.25">
      <c r="A1697">
        <v>1696</v>
      </c>
      <c r="D1697" s="5">
        <v>3</v>
      </c>
      <c r="E1697" s="4">
        <v>4</v>
      </c>
    </row>
    <row r="1698" spans="1:5" x14ac:dyDescent="0.25">
      <c r="A1698">
        <v>1697</v>
      </c>
      <c r="D1698" s="5">
        <v>3</v>
      </c>
      <c r="E1698" s="4">
        <v>4</v>
      </c>
    </row>
    <row r="1699" spans="1:5" x14ac:dyDescent="0.25">
      <c r="A1699">
        <v>1698</v>
      </c>
      <c r="D1699" s="5">
        <v>3</v>
      </c>
      <c r="E1699" s="4">
        <v>4</v>
      </c>
    </row>
    <row r="1700" spans="1:5" x14ac:dyDescent="0.25">
      <c r="A1700">
        <v>1699</v>
      </c>
      <c r="D1700" s="5">
        <v>3</v>
      </c>
      <c r="E1700" s="4">
        <v>4</v>
      </c>
    </row>
    <row r="1701" spans="1:5" x14ac:dyDescent="0.25">
      <c r="A1701">
        <v>1700</v>
      </c>
      <c r="D1701" s="5">
        <v>3</v>
      </c>
      <c r="E1701" s="4">
        <v>4</v>
      </c>
    </row>
    <row r="1702" spans="1:5" x14ac:dyDescent="0.25">
      <c r="A1702">
        <v>1701</v>
      </c>
      <c r="E1702" s="4">
        <v>4</v>
      </c>
    </row>
    <row r="1703" spans="1:5" x14ac:dyDescent="0.25">
      <c r="A1703">
        <v>1702</v>
      </c>
    </row>
    <row r="1704" spans="1:5" x14ac:dyDescent="0.25">
      <c r="A1704">
        <v>1703</v>
      </c>
    </row>
    <row r="1705" spans="1:5" x14ac:dyDescent="0.25">
      <c r="A1705">
        <v>1704</v>
      </c>
    </row>
    <row r="1706" spans="1:5" x14ac:dyDescent="0.25">
      <c r="A1706">
        <v>1705</v>
      </c>
    </row>
    <row r="1707" spans="1:5" x14ac:dyDescent="0.25">
      <c r="A1707">
        <v>1706</v>
      </c>
      <c r="C1707" s="2">
        <v>2</v>
      </c>
    </row>
    <row r="1708" spans="1:5" x14ac:dyDescent="0.25">
      <c r="A1708">
        <v>1707</v>
      </c>
      <c r="C1708" s="2">
        <v>2</v>
      </c>
    </row>
    <row r="1709" spans="1:5" x14ac:dyDescent="0.25">
      <c r="A1709">
        <v>1708</v>
      </c>
      <c r="C1709" s="2">
        <v>2</v>
      </c>
    </row>
    <row r="1710" spans="1:5" x14ac:dyDescent="0.25">
      <c r="A1710">
        <v>1709</v>
      </c>
      <c r="B1710" s="3">
        <v>1</v>
      </c>
      <c r="C1710" s="2">
        <v>2</v>
      </c>
    </row>
    <row r="1711" spans="1:5" x14ac:dyDescent="0.25">
      <c r="A1711">
        <v>1710</v>
      </c>
      <c r="B1711" s="3">
        <v>1</v>
      </c>
      <c r="C1711" s="2">
        <v>2</v>
      </c>
    </row>
    <row r="1712" spans="1:5" x14ac:dyDescent="0.25">
      <c r="A1712">
        <v>1711</v>
      </c>
      <c r="B1712" s="3">
        <v>1</v>
      </c>
      <c r="C1712" s="2">
        <v>2</v>
      </c>
    </row>
    <row r="1713" spans="1:5" x14ac:dyDescent="0.25">
      <c r="A1713">
        <v>1712</v>
      </c>
      <c r="B1713" s="3">
        <v>1</v>
      </c>
      <c r="C1713" s="2">
        <v>2</v>
      </c>
    </row>
    <row r="1714" spans="1:5" x14ac:dyDescent="0.25">
      <c r="A1714">
        <v>1713</v>
      </c>
      <c r="B1714" s="3">
        <v>1</v>
      </c>
      <c r="C1714" s="2">
        <v>2</v>
      </c>
    </row>
    <row r="1715" spans="1:5" x14ac:dyDescent="0.25">
      <c r="A1715">
        <v>1714</v>
      </c>
      <c r="B1715" s="3">
        <v>1</v>
      </c>
    </row>
    <row r="1716" spans="1:5" x14ac:dyDescent="0.25">
      <c r="A1716">
        <v>1715</v>
      </c>
      <c r="B1716" s="3">
        <v>1</v>
      </c>
    </row>
    <row r="1717" spans="1:5" x14ac:dyDescent="0.25">
      <c r="A1717">
        <v>1716</v>
      </c>
      <c r="D1717" s="5">
        <v>3</v>
      </c>
      <c r="E1717" s="4">
        <v>4</v>
      </c>
    </row>
    <row r="1718" spans="1:5" x14ac:dyDescent="0.25">
      <c r="A1718">
        <v>1717</v>
      </c>
      <c r="D1718" s="5">
        <v>3</v>
      </c>
      <c r="E1718" s="4">
        <v>4</v>
      </c>
    </row>
    <row r="1719" spans="1:5" x14ac:dyDescent="0.25">
      <c r="A1719">
        <v>1718</v>
      </c>
      <c r="D1719" s="5">
        <v>3</v>
      </c>
      <c r="E1719" s="4">
        <v>4</v>
      </c>
    </row>
    <row r="1720" spans="1:5" x14ac:dyDescent="0.25">
      <c r="A1720">
        <v>1719</v>
      </c>
      <c r="D1720" s="5">
        <v>3</v>
      </c>
      <c r="E1720" s="4">
        <v>4</v>
      </c>
    </row>
    <row r="1721" spans="1:5" x14ac:dyDescent="0.25">
      <c r="A1721">
        <v>1720</v>
      </c>
      <c r="D1721" s="5">
        <v>3</v>
      </c>
      <c r="E1721" s="4">
        <v>4</v>
      </c>
    </row>
    <row r="1722" spans="1:5" x14ac:dyDescent="0.25">
      <c r="A1722">
        <v>1721</v>
      </c>
      <c r="D1722" s="5">
        <v>3</v>
      </c>
      <c r="E1722" s="4">
        <v>4</v>
      </c>
    </row>
    <row r="1723" spans="1:5" x14ac:dyDescent="0.25">
      <c r="A1723">
        <v>1722</v>
      </c>
      <c r="D1723" s="5">
        <v>3</v>
      </c>
      <c r="E1723" s="4">
        <v>4</v>
      </c>
    </row>
    <row r="1724" spans="1:5" x14ac:dyDescent="0.25">
      <c r="A1724">
        <v>1723</v>
      </c>
      <c r="D1724" s="5">
        <v>3</v>
      </c>
      <c r="E1724" s="4">
        <v>4</v>
      </c>
    </row>
    <row r="1725" spans="1:5" x14ac:dyDescent="0.25">
      <c r="A1725">
        <v>1724</v>
      </c>
      <c r="D1725" s="5">
        <v>3</v>
      </c>
    </row>
    <row r="1726" spans="1:5" x14ac:dyDescent="0.25">
      <c r="A1726">
        <v>1725</v>
      </c>
    </row>
    <row r="1727" spans="1:5" x14ac:dyDescent="0.25">
      <c r="A1727">
        <v>1726</v>
      </c>
    </row>
    <row r="1728" spans="1:5" x14ac:dyDescent="0.25">
      <c r="A1728">
        <v>1727</v>
      </c>
      <c r="C1728" s="2">
        <v>2</v>
      </c>
    </row>
    <row r="1729" spans="1:6" x14ac:dyDescent="0.25">
      <c r="A1729">
        <v>1728</v>
      </c>
      <c r="C1729" s="2">
        <v>2</v>
      </c>
    </row>
    <row r="1730" spans="1:6" x14ac:dyDescent="0.25">
      <c r="A1730">
        <v>1729</v>
      </c>
      <c r="C1730" s="2">
        <v>2</v>
      </c>
    </row>
    <row r="1731" spans="1:6" x14ac:dyDescent="0.25">
      <c r="A1731">
        <v>1730</v>
      </c>
      <c r="C1731" s="2">
        <v>2</v>
      </c>
    </row>
    <row r="1732" spans="1:6" x14ac:dyDescent="0.25">
      <c r="A1732">
        <v>1731</v>
      </c>
      <c r="B1732" s="3">
        <v>1</v>
      </c>
      <c r="C1732" s="2">
        <v>2</v>
      </c>
    </row>
    <row r="1733" spans="1:6" x14ac:dyDescent="0.25">
      <c r="A1733">
        <v>1732</v>
      </c>
      <c r="B1733" s="3">
        <v>1</v>
      </c>
      <c r="C1733" s="2">
        <v>2</v>
      </c>
    </row>
    <row r="1734" spans="1:6" x14ac:dyDescent="0.25">
      <c r="A1734">
        <v>1733</v>
      </c>
      <c r="B1734" s="3">
        <v>1</v>
      </c>
      <c r="C1734" s="2">
        <v>2</v>
      </c>
    </row>
    <row r="1735" spans="1:6" x14ac:dyDescent="0.25">
      <c r="A1735">
        <v>1734</v>
      </c>
      <c r="B1735" s="3">
        <v>1</v>
      </c>
      <c r="C1735" s="2">
        <v>2</v>
      </c>
    </row>
    <row r="1736" spans="1:6" x14ac:dyDescent="0.25">
      <c r="A1736">
        <v>1735</v>
      </c>
      <c r="B1736" s="3">
        <v>1</v>
      </c>
      <c r="C1736" s="2">
        <v>2</v>
      </c>
    </row>
    <row r="1737" spans="1:6" x14ac:dyDescent="0.25">
      <c r="A1737">
        <v>1736</v>
      </c>
      <c r="B1737" s="3">
        <v>1</v>
      </c>
    </row>
    <row r="1738" spans="1:6" x14ac:dyDescent="0.25">
      <c r="A1738">
        <v>1737</v>
      </c>
      <c r="B1738" s="3">
        <v>1</v>
      </c>
    </row>
    <row r="1739" spans="1:6" x14ac:dyDescent="0.25">
      <c r="A1739">
        <v>1738</v>
      </c>
      <c r="B1739" s="3">
        <v>1</v>
      </c>
    </row>
    <row r="1740" spans="1:6" x14ac:dyDescent="0.25">
      <c r="A1740">
        <v>1739</v>
      </c>
      <c r="E1740" s="4">
        <v>4</v>
      </c>
    </row>
    <row r="1741" spans="1:6" x14ac:dyDescent="0.25">
      <c r="A1741">
        <v>1740</v>
      </c>
      <c r="E1741" s="4">
        <v>4</v>
      </c>
      <c r="F1741" t="s">
        <v>22</v>
      </c>
    </row>
    <row r="1742" spans="1:6" x14ac:dyDescent="0.25">
      <c r="A1742">
        <v>1741</v>
      </c>
    </row>
    <row r="1743" spans="1:6" x14ac:dyDescent="0.25">
      <c r="A1743">
        <v>1742</v>
      </c>
      <c r="F1743" t="s">
        <v>22</v>
      </c>
    </row>
    <row r="1744" spans="1:6" x14ac:dyDescent="0.25">
      <c r="A1744">
        <v>1743</v>
      </c>
      <c r="C1744" s="2">
        <v>2</v>
      </c>
    </row>
    <row r="1745" spans="1:5" x14ac:dyDescent="0.25">
      <c r="A1745">
        <v>1744</v>
      </c>
      <c r="C1745" s="2">
        <v>2</v>
      </c>
    </row>
    <row r="1746" spans="1:5" x14ac:dyDescent="0.25">
      <c r="A1746">
        <v>1745</v>
      </c>
      <c r="B1746" s="3">
        <v>1</v>
      </c>
      <c r="C1746" s="2">
        <v>2</v>
      </c>
    </row>
    <row r="1747" spans="1:5" x14ac:dyDescent="0.25">
      <c r="A1747">
        <v>1746</v>
      </c>
      <c r="B1747" s="3">
        <v>1</v>
      </c>
      <c r="C1747" s="2">
        <v>2</v>
      </c>
    </row>
    <row r="1748" spans="1:5" x14ac:dyDescent="0.25">
      <c r="A1748">
        <v>1747</v>
      </c>
      <c r="B1748" s="3">
        <v>1</v>
      </c>
      <c r="C1748" s="2">
        <v>2</v>
      </c>
    </row>
    <row r="1749" spans="1:5" x14ac:dyDescent="0.25">
      <c r="A1749">
        <v>1748</v>
      </c>
      <c r="B1749" s="3">
        <v>1</v>
      </c>
      <c r="C1749" s="2">
        <v>2</v>
      </c>
    </row>
    <row r="1750" spans="1:5" x14ac:dyDescent="0.25">
      <c r="A1750">
        <v>1749</v>
      </c>
      <c r="B1750" s="3">
        <v>1</v>
      </c>
      <c r="C1750" s="2">
        <v>2</v>
      </c>
    </row>
    <row r="1751" spans="1:5" x14ac:dyDescent="0.25">
      <c r="A1751">
        <v>1750</v>
      </c>
      <c r="B1751" s="3">
        <v>1</v>
      </c>
      <c r="C1751" s="2">
        <v>2</v>
      </c>
      <c r="D1751" s="5">
        <v>3</v>
      </c>
      <c r="E1751" s="4">
        <v>4</v>
      </c>
    </row>
    <row r="1752" spans="1:5" x14ac:dyDescent="0.25">
      <c r="A1752">
        <v>1751</v>
      </c>
      <c r="B1752" s="3">
        <v>1</v>
      </c>
      <c r="C1752" s="2">
        <v>2</v>
      </c>
      <c r="D1752" s="5">
        <v>3</v>
      </c>
      <c r="E1752" s="4">
        <v>4</v>
      </c>
    </row>
    <row r="1753" spans="1:5" x14ac:dyDescent="0.25">
      <c r="A1753">
        <v>1752</v>
      </c>
      <c r="B1753" s="3">
        <v>1</v>
      </c>
      <c r="D1753" s="5">
        <v>3</v>
      </c>
      <c r="E1753" s="4">
        <v>4</v>
      </c>
    </row>
    <row r="1754" spans="1:5" x14ac:dyDescent="0.25">
      <c r="A1754">
        <v>1753</v>
      </c>
      <c r="D1754" s="5">
        <v>3</v>
      </c>
      <c r="E1754" s="4">
        <v>4</v>
      </c>
    </row>
    <row r="1755" spans="1:5" x14ac:dyDescent="0.25">
      <c r="A1755">
        <v>1754</v>
      </c>
      <c r="D1755" s="5">
        <v>3</v>
      </c>
      <c r="E1755" s="4">
        <v>4</v>
      </c>
    </row>
    <row r="1756" spans="1:5" x14ac:dyDescent="0.25">
      <c r="A1756">
        <v>1755</v>
      </c>
      <c r="D1756" s="5">
        <v>3</v>
      </c>
      <c r="E1756" s="4">
        <v>4</v>
      </c>
    </row>
    <row r="1757" spans="1:5" x14ac:dyDescent="0.25">
      <c r="A1757">
        <v>1756</v>
      </c>
      <c r="D1757" s="5">
        <v>3</v>
      </c>
      <c r="E1757" s="4">
        <v>4</v>
      </c>
    </row>
    <row r="1758" spans="1:5" x14ac:dyDescent="0.25">
      <c r="A1758">
        <v>1757</v>
      </c>
      <c r="D1758" s="5">
        <v>3</v>
      </c>
      <c r="E1758" s="4">
        <v>4</v>
      </c>
    </row>
    <row r="1759" spans="1:5" x14ac:dyDescent="0.25">
      <c r="A1759">
        <v>1758</v>
      </c>
      <c r="D1759" s="5">
        <v>3</v>
      </c>
      <c r="E1759" s="4">
        <v>4</v>
      </c>
    </row>
    <row r="1760" spans="1:5" x14ac:dyDescent="0.25">
      <c r="A1760">
        <v>1759</v>
      </c>
      <c r="D1760" s="5">
        <v>3</v>
      </c>
      <c r="E1760" s="4">
        <v>4</v>
      </c>
    </row>
    <row r="1761" spans="1:4" x14ac:dyDescent="0.25">
      <c r="A1761">
        <v>1760</v>
      </c>
    </row>
    <row r="1762" spans="1:4" x14ac:dyDescent="0.25">
      <c r="A1762">
        <v>1761</v>
      </c>
    </row>
    <row r="1763" spans="1:4" x14ac:dyDescent="0.25">
      <c r="A1763">
        <v>1762</v>
      </c>
    </row>
    <row r="1764" spans="1:4" x14ac:dyDescent="0.25">
      <c r="A1764">
        <v>1763</v>
      </c>
    </row>
    <row r="1765" spans="1:4" x14ac:dyDescent="0.25">
      <c r="A1765">
        <v>1764</v>
      </c>
    </row>
    <row r="1766" spans="1:4" x14ac:dyDescent="0.25">
      <c r="A1766">
        <v>1765</v>
      </c>
      <c r="B1766" s="3">
        <v>1</v>
      </c>
    </row>
    <row r="1767" spans="1:4" x14ac:dyDescent="0.25">
      <c r="A1767">
        <v>1766</v>
      </c>
      <c r="B1767" s="3">
        <v>1</v>
      </c>
    </row>
    <row r="1768" spans="1:4" x14ac:dyDescent="0.25">
      <c r="A1768">
        <v>1767</v>
      </c>
      <c r="B1768" s="3">
        <v>1</v>
      </c>
    </row>
    <row r="1769" spans="1:4" x14ac:dyDescent="0.25">
      <c r="A1769">
        <v>1768</v>
      </c>
      <c r="B1769" s="3">
        <v>1</v>
      </c>
    </row>
    <row r="1770" spans="1:4" x14ac:dyDescent="0.25">
      <c r="A1770">
        <v>1769</v>
      </c>
      <c r="B1770" s="3">
        <v>1</v>
      </c>
      <c r="C1770" s="2">
        <v>2</v>
      </c>
    </row>
    <row r="1771" spans="1:4" x14ac:dyDescent="0.25">
      <c r="A1771">
        <v>1770</v>
      </c>
      <c r="B1771" s="3">
        <v>1</v>
      </c>
      <c r="C1771" s="2">
        <v>2</v>
      </c>
    </row>
    <row r="1772" spans="1:4" x14ac:dyDescent="0.25">
      <c r="A1772">
        <v>1771</v>
      </c>
      <c r="B1772" s="3">
        <v>1</v>
      </c>
      <c r="C1772" s="2">
        <v>2</v>
      </c>
    </row>
    <row r="1773" spans="1:4" x14ac:dyDescent="0.25">
      <c r="A1773">
        <v>1772</v>
      </c>
      <c r="B1773" s="3">
        <v>1</v>
      </c>
      <c r="C1773" s="2">
        <v>2</v>
      </c>
    </row>
    <row r="1774" spans="1:4" x14ac:dyDescent="0.25">
      <c r="A1774">
        <v>1773</v>
      </c>
      <c r="B1774" s="3">
        <v>1</v>
      </c>
      <c r="C1774" s="2">
        <v>2</v>
      </c>
    </row>
    <row r="1775" spans="1:4" x14ac:dyDescent="0.25">
      <c r="A1775">
        <v>1774</v>
      </c>
      <c r="C1775" s="2">
        <v>2</v>
      </c>
    </row>
    <row r="1776" spans="1:4" x14ac:dyDescent="0.25">
      <c r="A1776">
        <v>1775</v>
      </c>
      <c r="D1776" s="5">
        <v>3</v>
      </c>
    </row>
    <row r="1777" spans="1:5" x14ac:dyDescent="0.25">
      <c r="A1777">
        <v>1776</v>
      </c>
      <c r="D1777" s="5">
        <v>3</v>
      </c>
      <c r="E1777" s="4">
        <v>4</v>
      </c>
    </row>
    <row r="1778" spans="1:5" x14ac:dyDescent="0.25">
      <c r="A1778">
        <v>1777</v>
      </c>
      <c r="D1778" s="5">
        <v>3</v>
      </c>
      <c r="E1778" s="4">
        <v>4</v>
      </c>
    </row>
    <row r="1779" spans="1:5" x14ac:dyDescent="0.25">
      <c r="A1779">
        <v>1778</v>
      </c>
      <c r="D1779" s="5">
        <v>3</v>
      </c>
      <c r="E1779" s="4">
        <v>4</v>
      </c>
    </row>
    <row r="1780" spans="1:5" x14ac:dyDescent="0.25">
      <c r="A1780">
        <v>1779</v>
      </c>
      <c r="D1780" s="5">
        <v>3</v>
      </c>
      <c r="E1780" s="4">
        <v>4</v>
      </c>
    </row>
    <row r="1781" spans="1:5" x14ac:dyDescent="0.25">
      <c r="A1781">
        <v>1780</v>
      </c>
      <c r="D1781" s="5">
        <v>3</v>
      </c>
      <c r="E1781" s="4">
        <v>4</v>
      </c>
    </row>
    <row r="1782" spans="1:5" x14ac:dyDescent="0.25">
      <c r="A1782">
        <v>1781</v>
      </c>
      <c r="D1782" s="5">
        <v>3</v>
      </c>
      <c r="E1782" s="4">
        <v>4</v>
      </c>
    </row>
    <row r="1783" spans="1:5" x14ac:dyDescent="0.25">
      <c r="A1783">
        <v>1782</v>
      </c>
      <c r="D1783" s="5">
        <v>3</v>
      </c>
      <c r="E1783" s="4">
        <v>4</v>
      </c>
    </row>
    <row r="1784" spans="1:5" x14ac:dyDescent="0.25">
      <c r="A1784">
        <v>1783</v>
      </c>
    </row>
    <row r="1785" spans="1:5" x14ac:dyDescent="0.25">
      <c r="A1785">
        <v>1784</v>
      </c>
    </row>
    <row r="1786" spans="1:5" x14ac:dyDescent="0.25">
      <c r="A1786">
        <v>1785</v>
      </c>
    </row>
    <row r="1787" spans="1:5" x14ac:dyDescent="0.25">
      <c r="A1787">
        <v>1786</v>
      </c>
    </row>
    <row r="1788" spans="1:5" x14ac:dyDescent="0.25">
      <c r="A1788">
        <v>1787</v>
      </c>
    </row>
    <row r="1789" spans="1:5" x14ac:dyDescent="0.25">
      <c r="A1789">
        <v>1788</v>
      </c>
      <c r="B1789" s="3">
        <v>1</v>
      </c>
    </row>
    <row r="1790" spans="1:5" x14ac:dyDescent="0.25">
      <c r="A1790">
        <v>1789</v>
      </c>
      <c r="B1790" s="3">
        <v>1</v>
      </c>
    </row>
    <row r="1791" spans="1:5" x14ac:dyDescent="0.25">
      <c r="A1791">
        <v>1790</v>
      </c>
      <c r="B1791" s="3">
        <v>1</v>
      </c>
      <c r="C1791" s="2">
        <v>2</v>
      </c>
    </row>
    <row r="1792" spans="1:5" x14ac:dyDescent="0.25">
      <c r="A1792">
        <v>1791</v>
      </c>
      <c r="B1792" s="3">
        <v>1</v>
      </c>
      <c r="C1792" s="2">
        <v>2</v>
      </c>
    </row>
    <row r="1793" spans="1:5" x14ac:dyDescent="0.25">
      <c r="A1793">
        <v>1792</v>
      </c>
      <c r="B1793" s="3">
        <v>1</v>
      </c>
      <c r="C1793" s="2">
        <v>2</v>
      </c>
    </row>
    <row r="1794" spans="1:5" x14ac:dyDescent="0.25">
      <c r="A1794">
        <v>1793</v>
      </c>
      <c r="B1794" s="3">
        <v>1</v>
      </c>
      <c r="C1794" s="2">
        <v>2</v>
      </c>
    </row>
    <row r="1795" spans="1:5" x14ac:dyDescent="0.25">
      <c r="A1795">
        <v>1794</v>
      </c>
      <c r="B1795" s="3">
        <v>1</v>
      </c>
      <c r="C1795" s="2">
        <v>2</v>
      </c>
    </row>
    <row r="1796" spans="1:5" x14ac:dyDescent="0.25">
      <c r="A1796">
        <v>1795</v>
      </c>
      <c r="B1796" s="3">
        <v>1</v>
      </c>
      <c r="C1796" s="2">
        <v>2</v>
      </c>
    </row>
    <row r="1797" spans="1:5" x14ac:dyDescent="0.25">
      <c r="A1797">
        <v>1796</v>
      </c>
      <c r="C1797" s="2">
        <v>2</v>
      </c>
    </row>
    <row r="1798" spans="1:5" x14ac:dyDescent="0.25">
      <c r="A1798">
        <v>1797</v>
      </c>
      <c r="C1798" s="2">
        <v>2</v>
      </c>
    </row>
    <row r="1799" spans="1:5" x14ac:dyDescent="0.25">
      <c r="A1799">
        <v>1798</v>
      </c>
      <c r="D1799" s="5">
        <v>3</v>
      </c>
      <c r="E1799" s="4">
        <v>4</v>
      </c>
    </row>
    <row r="1800" spans="1:5" x14ac:dyDescent="0.25">
      <c r="A1800">
        <v>1799</v>
      </c>
      <c r="D1800" s="5">
        <v>3</v>
      </c>
      <c r="E1800" s="4">
        <v>4</v>
      </c>
    </row>
    <row r="1801" spans="1:5" x14ac:dyDescent="0.25">
      <c r="A1801">
        <v>1800</v>
      </c>
      <c r="D1801" s="5">
        <v>3</v>
      </c>
      <c r="E1801" s="4">
        <v>4</v>
      </c>
    </row>
    <row r="1802" spans="1:5" x14ac:dyDescent="0.25">
      <c r="A1802">
        <v>1801</v>
      </c>
      <c r="D1802" s="5">
        <v>3</v>
      </c>
      <c r="E1802" s="4">
        <v>4</v>
      </c>
    </row>
    <row r="1803" spans="1:5" x14ac:dyDescent="0.25">
      <c r="A1803">
        <v>1802</v>
      </c>
      <c r="D1803" s="5">
        <v>3</v>
      </c>
      <c r="E1803" s="4">
        <v>4</v>
      </c>
    </row>
    <row r="1804" spans="1:5" x14ac:dyDescent="0.25">
      <c r="A1804">
        <v>1803</v>
      </c>
      <c r="D1804" s="5">
        <v>3</v>
      </c>
      <c r="E1804" s="4">
        <v>4</v>
      </c>
    </row>
    <row r="1805" spans="1:5" x14ac:dyDescent="0.25">
      <c r="A1805">
        <v>1804</v>
      </c>
      <c r="D1805" s="5">
        <v>3</v>
      </c>
      <c r="E1805" s="4">
        <v>4</v>
      </c>
    </row>
    <row r="1806" spans="1:5" x14ac:dyDescent="0.25">
      <c r="A1806">
        <v>1805</v>
      </c>
      <c r="E1806" s="4">
        <v>4</v>
      </c>
    </row>
    <row r="1807" spans="1:5" x14ac:dyDescent="0.25">
      <c r="A1807">
        <v>1806</v>
      </c>
    </row>
    <row r="1808" spans="1:5" x14ac:dyDescent="0.25">
      <c r="A1808">
        <v>1807</v>
      </c>
    </row>
    <row r="1809" spans="1:5" x14ac:dyDescent="0.25">
      <c r="A1809">
        <v>1808</v>
      </c>
    </row>
    <row r="1810" spans="1:5" x14ac:dyDescent="0.25">
      <c r="A1810">
        <v>1809</v>
      </c>
    </row>
    <row r="1811" spans="1:5" x14ac:dyDescent="0.25">
      <c r="A1811">
        <v>1810</v>
      </c>
    </row>
    <row r="1812" spans="1:5" x14ac:dyDescent="0.25">
      <c r="A1812">
        <v>1811</v>
      </c>
      <c r="B1812" s="3">
        <v>1</v>
      </c>
    </row>
    <row r="1813" spans="1:5" x14ac:dyDescent="0.25">
      <c r="A1813">
        <v>1812</v>
      </c>
      <c r="B1813" s="3">
        <v>1</v>
      </c>
    </row>
    <row r="1814" spans="1:5" x14ac:dyDescent="0.25">
      <c r="A1814">
        <v>1813</v>
      </c>
      <c r="B1814" s="3">
        <v>1</v>
      </c>
      <c r="C1814" s="2">
        <v>2</v>
      </c>
    </row>
    <row r="1815" spans="1:5" x14ac:dyDescent="0.25">
      <c r="A1815">
        <v>1814</v>
      </c>
      <c r="B1815" s="3">
        <v>1</v>
      </c>
      <c r="C1815" s="2">
        <v>2</v>
      </c>
    </row>
    <row r="1816" spans="1:5" x14ac:dyDescent="0.25">
      <c r="A1816">
        <v>1815</v>
      </c>
      <c r="B1816" s="3">
        <v>1</v>
      </c>
      <c r="C1816" s="2">
        <v>2</v>
      </c>
    </row>
    <row r="1817" spans="1:5" x14ac:dyDescent="0.25">
      <c r="A1817">
        <v>1816</v>
      </c>
      <c r="B1817" s="3">
        <v>1</v>
      </c>
      <c r="C1817" s="2">
        <v>2</v>
      </c>
    </row>
    <row r="1818" spans="1:5" x14ac:dyDescent="0.25">
      <c r="A1818">
        <v>1817</v>
      </c>
      <c r="B1818" s="3">
        <v>1</v>
      </c>
      <c r="C1818" s="2">
        <v>2</v>
      </c>
    </row>
    <row r="1819" spans="1:5" x14ac:dyDescent="0.25">
      <c r="A1819">
        <v>1818</v>
      </c>
      <c r="B1819" s="3">
        <v>1</v>
      </c>
      <c r="C1819" s="2">
        <v>2</v>
      </c>
    </row>
    <row r="1820" spans="1:5" x14ac:dyDescent="0.25">
      <c r="A1820">
        <v>1819</v>
      </c>
      <c r="C1820" s="2">
        <v>2</v>
      </c>
    </row>
    <row r="1821" spans="1:5" x14ac:dyDescent="0.25">
      <c r="A1821">
        <v>1820</v>
      </c>
      <c r="E1821" s="4">
        <v>4</v>
      </c>
    </row>
    <row r="1822" spans="1:5" x14ac:dyDescent="0.25">
      <c r="A1822">
        <v>1821</v>
      </c>
      <c r="D1822" s="5">
        <v>3</v>
      </c>
      <c r="E1822" s="4">
        <v>4</v>
      </c>
    </row>
    <row r="1823" spans="1:5" x14ac:dyDescent="0.25">
      <c r="A1823">
        <v>1822</v>
      </c>
      <c r="D1823" s="5">
        <v>3</v>
      </c>
      <c r="E1823" s="4">
        <v>4</v>
      </c>
    </row>
    <row r="1824" spans="1:5" x14ac:dyDescent="0.25">
      <c r="A1824">
        <v>1823</v>
      </c>
      <c r="D1824" s="5">
        <v>3</v>
      </c>
      <c r="E1824" s="4">
        <v>4</v>
      </c>
    </row>
    <row r="1825" spans="1:5" x14ac:dyDescent="0.25">
      <c r="A1825">
        <v>1824</v>
      </c>
      <c r="D1825" s="5">
        <v>3</v>
      </c>
      <c r="E1825" s="4">
        <v>4</v>
      </c>
    </row>
    <row r="1826" spans="1:5" x14ac:dyDescent="0.25">
      <c r="A1826">
        <v>1825</v>
      </c>
      <c r="D1826" s="5">
        <v>3</v>
      </c>
      <c r="E1826" s="4">
        <v>4</v>
      </c>
    </row>
    <row r="1827" spans="1:5" x14ac:dyDescent="0.25">
      <c r="A1827">
        <v>1826</v>
      </c>
      <c r="D1827" s="5">
        <v>3</v>
      </c>
      <c r="E1827" s="4">
        <v>4</v>
      </c>
    </row>
    <row r="1828" spans="1:5" x14ac:dyDescent="0.25">
      <c r="A1828">
        <v>1827</v>
      </c>
    </row>
    <row r="1829" spans="1:5" x14ac:dyDescent="0.25">
      <c r="A1829">
        <v>1828</v>
      </c>
    </row>
    <row r="1830" spans="1:5" x14ac:dyDescent="0.25">
      <c r="A1830">
        <v>1829</v>
      </c>
    </row>
    <row r="1831" spans="1:5" x14ac:dyDescent="0.25">
      <c r="A1831">
        <v>1830</v>
      </c>
    </row>
    <row r="1832" spans="1:5" x14ac:dyDescent="0.25">
      <c r="A1832">
        <v>1831</v>
      </c>
    </row>
    <row r="1833" spans="1:5" x14ac:dyDescent="0.25">
      <c r="A1833">
        <v>1832</v>
      </c>
    </row>
    <row r="1834" spans="1:5" x14ac:dyDescent="0.25">
      <c r="A1834">
        <v>1833</v>
      </c>
    </row>
    <row r="1835" spans="1:5" x14ac:dyDescent="0.25">
      <c r="A1835">
        <v>1834</v>
      </c>
    </row>
    <row r="1836" spans="1:5" x14ac:dyDescent="0.25">
      <c r="A1836">
        <v>1835</v>
      </c>
    </row>
    <row r="1837" spans="1:5" x14ac:dyDescent="0.25">
      <c r="A1837">
        <v>1836</v>
      </c>
      <c r="C1837" s="2">
        <v>2</v>
      </c>
    </row>
    <row r="1838" spans="1:5" x14ac:dyDescent="0.25">
      <c r="A1838">
        <v>1837</v>
      </c>
      <c r="B1838" s="3">
        <v>1</v>
      </c>
      <c r="C1838" s="2">
        <v>2</v>
      </c>
    </row>
    <row r="1839" spans="1:5" x14ac:dyDescent="0.25">
      <c r="A1839">
        <v>1838</v>
      </c>
      <c r="B1839" s="3">
        <v>1</v>
      </c>
      <c r="C1839" s="2">
        <v>2</v>
      </c>
    </row>
    <row r="1840" spans="1:5" x14ac:dyDescent="0.25">
      <c r="A1840">
        <v>1839</v>
      </c>
      <c r="B1840" s="3">
        <v>1</v>
      </c>
      <c r="C1840" s="2">
        <v>2</v>
      </c>
    </row>
    <row r="1841" spans="1:5" x14ac:dyDescent="0.25">
      <c r="A1841">
        <v>1840</v>
      </c>
      <c r="B1841" s="3">
        <v>1</v>
      </c>
      <c r="C1841" s="2">
        <v>2</v>
      </c>
    </row>
    <row r="1842" spans="1:5" x14ac:dyDescent="0.25">
      <c r="A1842">
        <v>1841</v>
      </c>
      <c r="B1842" s="3">
        <v>1</v>
      </c>
      <c r="C1842" s="2">
        <v>2</v>
      </c>
    </row>
    <row r="1843" spans="1:5" x14ac:dyDescent="0.25">
      <c r="A1843">
        <v>1842</v>
      </c>
      <c r="B1843" s="3">
        <v>1</v>
      </c>
      <c r="C1843" s="2">
        <v>2</v>
      </c>
    </row>
    <row r="1844" spans="1:5" x14ac:dyDescent="0.25">
      <c r="A1844">
        <v>1843</v>
      </c>
      <c r="B1844" s="3">
        <v>1</v>
      </c>
    </row>
    <row r="1845" spans="1:5" x14ac:dyDescent="0.25">
      <c r="A1845">
        <v>1844</v>
      </c>
      <c r="D1845" s="5">
        <v>3</v>
      </c>
    </row>
    <row r="1846" spans="1:5" x14ac:dyDescent="0.25">
      <c r="A1846">
        <v>1845</v>
      </c>
      <c r="D1846" s="5">
        <v>3</v>
      </c>
      <c r="E1846" s="4">
        <v>4</v>
      </c>
    </row>
    <row r="1847" spans="1:5" x14ac:dyDescent="0.25">
      <c r="A1847">
        <v>1846</v>
      </c>
      <c r="D1847" s="5">
        <v>3</v>
      </c>
      <c r="E1847" s="4">
        <v>4</v>
      </c>
    </row>
    <row r="1848" spans="1:5" x14ac:dyDescent="0.25">
      <c r="A1848">
        <v>1847</v>
      </c>
      <c r="D1848" s="5">
        <v>3</v>
      </c>
      <c r="E1848" s="4">
        <v>4</v>
      </c>
    </row>
    <row r="1849" spans="1:5" x14ac:dyDescent="0.25">
      <c r="A1849">
        <v>1848</v>
      </c>
      <c r="D1849" s="5">
        <v>3</v>
      </c>
      <c r="E1849" s="4">
        <v>4</v>
      </c>
    </row>
    <row r="1850" spans="1:5" x14ac:dyDescent="0.25">
      <c r="A1850">
        <v>1849</v>
      </c>
      <c r="D1850" s="5">
        <v>3</v>
      </c>
      <c r="E1850" s="4">
        <v>4</v>
      </c>
    </row>
    <row r="1851" spans="1:5" x14ac:dyDescent="0.25">
      <c r="A1851">
        <v>1850</v>
      </c>
      <c r="D1851" s="5">
        <v>3</v>
      </c>
      <c r="E1851" s="4">
        <v>4</v>
      </c>
    </row>
    <row r="1852" spans="1:5" x14ac:dyDescent="0.25">
      <c r="A1852">
        <v>1851</v>
      </c>
      <c r="D1852" s="5">
        <v>3</v>
      </c>
      <c r="E1852" s="4">
        <v>4</v>
      </c>
    </row>
    <row r="1853" spans="1:5" x14ac:dyDescent="0.25">
      <c r="A1853">
        <v>1852</v>
      </c>
    </row>
    <row r="1854" spans="1:5" x14ac:dyDescent="0.25">
      <c r="A1854">
        <v>1853</v>
      </c>
    </row>
    <row r="1855" spans="1:5" x14ac:dyDescent="0.25">
      <c r="A1855">
        <v>1854</v>
      </c>
    </row>
    <row r="1856" spans="1:5" x14ac:dyDescent="0.25">
      <c r="A1856">
        <v>1855</v>
      </c>
    </row>
    <row r="1857" spans="1:5" x14ac:dyDescent="0.25">
      <c r="A1857">
        <v>1856</v>
      </c>
    </row>
    <row r="1858" spans="1:5" x14ac:dyDescent="0.25">
      <c r="A1858">
        <v>1857</v>
      </c>
    </row>
    <row r="1859" spans="1:5" x14ac:dyDescent="0.25">
      <c r="A1859">
        <v>1858</v>
      </c>
    </row>
    <row r="1860" spans="1:5" x14ac:dyDescent="0.25">
      <c r="A1860">
        <v>1859</v>
      </c>
      <c r="C1860" s="2">
        <v>2</v>
      </c>
    </row>
    <row r="1861" spans="1:5" x14ac:dyDescent="0.25">
      <c r="A1861">
        <v>1860</v>
      </c>
      <c r="B1861" s="3">
        <v>1</v>
      </c>
      <c r="C1861" s="2">
        <v>2</v>
      </c>
    </row>
    <row r="1862" spans="1:5" x14ac:dyDescent="0.25">
      <c r="A1862">
        <v>1861</v>
      </c>
      <c r="B1862" s="3">
        <v>1</v>
      </c>
      <c r="C1862" s="2">
        <v>2</v>
      </c>
    </row>
    <row r="1863" spans="1:5" x14ac:dyDescent="0.25">
      <c r="A1863">
        <v>1862</v>
      </c>
      <c r="B1863" s="3">
        <v>1</v>
      </c>
      <c r="C1863" s="2">
        <v>2</v>
      </c>
    </row>
    <row r="1864" spans="1:5" x14ac:dyDescent="0.25">
      <c r="A1864">
        <v>1863</v>
      </c>
      <c r="B1864" s="3">
        <v>1</v>
      </c>
      <c r="C1864" s="2">
        <v>2</v>
      </c>
    </row>
    <row r="1865" spans="1:5" x14ac:dyDescent="0.25">
      <c r="A1865">
        <v>1864</v>
      </c>
      <c r="B1865" s="3">
        <v>1</v>
      </c>
      <c r="C1865" s="2">
        <v>2</v>
      </c>
    </row>
    <row r="1866" spans="1:5" x14ac:dyDescent="0.25">
      <c r="A1866">
        <v>1865</v>
      </c>
      <c r="B1866" s="3">
        <v>1</v>
      </c>
      <c r="C1866" s="2">
        <v>2</v>
      </c>
    </row>
    <row r="1867" spans="1:5" x14ac:dyDescent="0.25">
      <c r="A1867">
        <v>1866</v>
      </c>
      <c r="B1867" s="3">
        <v>1</v>
      </c>
    </row>
    <row r="1868" spans="1:5" x14ac:dyDescent="0.25">
      <c r="A1868">
        <v>1867</v>
      </c>
    </row>
    <row r="1869" spans="1:5" x14ac:dyDescent="0.25">
      <c r="A1869">
        <v>1868</v>
      </c>
      <c r="E1869" s="4">
        <v>4</v>
      </c>
    </row>
    <row r="1870" spans="1:5" x14ac:dyDescent="0.25">
      <c r="A1870">
        <v>1869</v>
      </c>
      <c r="D1870" s="5">
        <v>3</v>
      </c>
      <c r="E1870" s="4">
        <v>4</v>
      </c>
    </row>
    <row r="1871" spans="1:5" x14ac:dyDescent="0.25">
      <c r="A1871">
        <v>1870</v>
      </c>
      <c r="D1871" s="5">
        <v>3</v>
      </c>
      <c r="E1871" s="4">
        <v>4</v>
      </c>
    </row>
    <row r="1872" spans="1:5" x14ac:dyDescent="0.25">
      <c r="A1872">
        <v>1871</v>
      </c>
      <c r="D1872" s="5">
        <v>3</v>
      </c>
      <c r="E1872" s="4">
        <v>4</v>
      </c>
    </row>
    <row r="1873" spans="1:5" x14ac:dyDescent="0.25">
      <c r="A1873">
        <v>1872</v>
      </c>
      <c r="D1873" s="5">
        <v>3</v>
      </c>
      <c r="E1873" s="4">
        <v>4</v>
      </c>
    </row>
    <row r="1874" spans="1:5" x14ac:dyDescent="0.25">
      <c r="A1874">
        <v>1873</v>
      </c>
      <c r="D1874" s="5">
        <v>3</v>
      </c>
      <c r="E1874" s="4">
        <v>4</v>
      </c>
    </row>
    <row r="1875" spans="1:5" x14ac:dyDescent="0.25">
      <c r="A1875">
        <v>1874</v>
      </c>
      <c r="D1875" s="5">
        <v>3</v>
      </c>
      <c r="E1875" s="4">
        <v>4</v>
      </c>
    </row>
    <row r="1876" spans="1:5" x14ac:dyDescent="0.25">
      <c r="A1876">
        <v>1875</v>
      </c>
      <c r="D1876" s="5">
        <v>3</v>
      </c>
      <c r="E1876" s="4">
        <v>4</v>
      </c>
    </row>
    <row r="1877" spans="1:5" x14ac:dyDescent="0.25">
      <c r="A1877">
        <v>1876</v>
      </c>
      <c r="D1877" s="5">
        <v>3</v>
      </c>
      <c r="E1877" s="4">
        <v>4</v>
      </c>
    </row>
    <row r="1878" spans="1:5" x14ac:dyDescent="0.25">
      <c r="A1878">
        <v>1877</v>
      </c>
    </row>
    <row r="1879" spans="1:5" x14ac:dyDescent="0.25">
      <c r="A1879">
        <v>1878</v>
      </c>
    </row>
    <row r="1880" spans="1:5" x14ac:dyDescent="0.25">
      <c r="A1880">
        <v>1879</v>
      </c>
    </row>
    <row r="1881" spans="1:5" x14ac:dyDescent="0.25">
      <c r="A1881">
        <v>1880</v>
      </c>
    </row>
    <row r="1882" spans="1:5" x14ac:dyDescent="0.25">
      <c r="A1882">
        <v>1881</v>
      </c>
    </row>
    <row r="1883" spans="1:5" x14ac:dyDescent="0.25">
      <c r="A1883">
        <v>1882</v>
      </c>
    </row>
    <row r="1884" spans="1:5" x14ac:dyDescent="0.25">
      <c r="A1884">
        <v>1883</v>
      </c>
      <c r="B1884" s="3">
        <v>1</v>
      </c>
      <c r="C1884" s="2">
        <v>2</v>
      </c>
    </row>
    <row r="1885" spans="1:5" x14ac:dyDescent="0.25">
      <c r="A1885">
        <v>1884</v>
      </c>
      <c r="B1885" s="3">
        <v>1</v>
      </c>
      <c r="C1885" s="2">
        <v>2</v>
      </c>
    </row>
    <row r="1886" spans="1:5" x14ac:dyDescent="0.25">
      <c r="A1886">
        <v>1885</v>
      </c>
      <c r="B1886" s="3">
        <v>1</v>
      </c>
      <c r="C1886" s="2">
        <v>2</v>
      </c>
    </row>
    <row r="1887" spans="1:5" x14ac:dyDescent="0.25">
      <c r="A1887">
        <v>1886</v>
      </c>
      <c r="B1887" s="3">
        <v>1</v>
      </c>
      <c r="C1887" s="2">
        <v>2</v>
      </c>
    </row>
    <row r="1888" spans="1:5" x14ac:dyDescent="0.25">
      <c r="A1888">
        <v>1887</v>
      </c>
      <c r="B1888" s="3">
        <v>1</v>
      </c>
      <c r="C1888" s="2">
        <v>2</v>
      </c>
    </row>
    <row r="1889" spans="1:6" x14ac:dyDescent="0.25">
      <c r="A1889">
        <v>1888</v>
      </c>
      <c r="B1889" s="3">
        <v>1</v>
      </c>
      <c r="C1889" s="2">
        <v>2</v>
      </c>
    </row>
    <row r="1890" spans="1:6" x14ac:dyDescent="0.25">
      <c r="A1890">
        <v>1889</v>
      </c>
      <c r="B1890" s="3">
        <v>1</v>
      </c>
      <c r="C1890" s="2">
        <v>2</v>
      </c>
    </row>
    <row r="1891" spans="1:6" x14ac:dyDescent="0.25">
      <c r="A1891">
        <v>1890</v>
      </c>
      <c r="B1891" s="3">
        <v>1</v>
      </c>
      <c r="C1891" s="2">
        <v>2</v>
      </c>
    </row>
    <row r="1892" spans="1:6" x14ac:dyDescent="0.25">
      <c r="A1892">
        <v>1891</v>
      </c>
      <c r="B1892" s="3">
        <v>1</v>
      </c>
    </row>
    <row r="1893" spans="1:6" x14ac:dyDescent="0.25">
      <c r="A1893">
        <v>1892</v>
      </c>
      <c r="B1893" s="3">
        <v>1</v>
      </c>
    </row>
    <row r="1894" spans="1:6" x14ac:dyDescent="0.25">
      <c r="A1894">
        <v>1893</v>
      </c>
      <c r="D1894" s="5">
        <v>3</v>
      </c>
    </row>
    <row r="1895" spans="1:6" x14ac:dyDescent="0.25">
      <c r="A1895">
        <v>1894</v>
      </c>
      <c r="D1895" s="5">
        <v>3</v>
      </c>
      <c r="F1895" t="s">
        <v>22</v>
      </c>
    </row>
    <row r="1896" spans="1:6" x14ac:dyDescent="0.25">
      <c r="A1896">
        <v>1895</v>
      </c>
    </row>
    <row r="1897" spans="1:6" x14ac:dyDescent="0.25">
      <c r="A1897">
        <v>1896</v>
      </c>
      <c r="F1897" t="s">
        <v>22</v>
      </c>
    </row>
    <row r="1898" spans="1:6" x14ac:dyDescent="0.25">
      <c r="A1898">
        <v>1897</v>
      </c>
      <c r="C1898" s="2">
        <v>2</v>
      </c>
    </row>
    <row r="1899" spans="1:6" x14ac:dyDescent="0.25">
      <c r="A1899">
        <v>1898</v>
      </c>
      <c r="C1899" s="2">
        <v>2</v>
      </c>
    </row>
    <row r="1900" spans="1:6" x14ac:dyDescent="0.25">
      <c r="A1900">
        <v>1899</v>
      </c>
      <c r="C1900" s="2">
        <v>2</v>
      </c>
    </row>
    <row r="1901" spans="1:6" x14ac:dyDescent="0.25">
      <c r="A1901">
        <v>1900</v>
      </c>
      <c r="C1901" s="2">
        <v>2</v>
      </c>
    </row>
    <row r="1902" spans="1:6" x14ac:dyDescent="0.25">
      <c r="A1902">
        <v>1901</v>
      </c>
      <c r="B1902" s="3">
        <v>1</v>
      </c>
      <c r="C1902" s="2">
        <v>2</v>
      </c>
    </row>
    <row r="1903" spans="1:6" x14ac:dyDescent="0.25">
      <c r="A1903">
        <v>1902</v>
      </c>
      <c r="B1903" s="3">
        <v>1</v>
      </c>
      <c r="C1903" s="2">
        <v>2</v>
      </c>
    </row>
    <row r="1904" spans="1:6" x14ac:dyDescent="0.25">
      <c r="A1904">
        <v>1903</v>
      </c>
      <c r="B1904" s="3">
        <v>1</v>
      </c>
      <c r="C1904" s="2">
        <v>2</v>
      </c>
    </row>
    <row r="1905" spans="1:5" x14ac:dyDescent="0.25">
      <c r="A1905">
        <v>1904</v>
      </c>
      <c r="B1905" s="3">
        <v>1</v>
      </c>
      <c r="C1905" s="2">
        <v>2</v>
      </c>
    </row>
    <row r="1906" spans="1:5" x14ac:dyDescent="0.25">
      <c r="A1906">
        <v>1905</v>
      </c>
      <c r="B1906" s="3">
        <v>1</v>
      </c>
    </row>
    <row r="1907" spans="1:5" x14ac:dyDescent="0.25">
      <c r="A1907">
        <v>1906</v>
      </c>
      <c r="B1907" s="3">
        <v>1</v>
      </c>
    </row>
    <row r="1908" spans="1:5" x14ac:dyDescent="0.25">
      <c r="A1908">
        <v>1907</v>
      </c>
      <c r="B1908" s="3">
        <v>1</v>
      </c>
    </row>
    <row r="1909" spans="1:5" x14ac:dyDescent="0.25">
      <c r="A1909">
        <v>1908</v>
      </c>
      <c r="D1909" s="5">
        <v>3</v>
      </c>
      <c r="E1909" s="4">
        <v>4</v>
      </c>
    </row>
    <row r="1910" spans="1:5" x14ac:dyDescent="0.25">
      <c r="A1910">
        <v>1909</v>
      </c>
      <c r="D1910" s="5">
        <v>3</v>
      </c>
      <c r="E1910" s="4">
        <v>4</v>
      </c>
    </row>
    <row r="1911" spans="1:5" x14ac:dyDescent="0.25">
      <c r="A1911">
        <v>1910</v>
      </c>
      <c r="D1911" s="5">
        <v>3</v>
      </c>
      <c r="E1911" s="4">
        <v>4</v>
      </c>
    </row>
    <row r="1912" spans="1:5" x14ac:dyDescent="0.25">
      <c r="A1912">
        <v>1911</v>
      </c>
      <c r="D1912" s="5">
        <v>3</v>
      </c>
      <c r="E1912" s="4">
        <v>4</v>
      </c>
    </row>
    <row r="1913" spans="1:5" x14ac:dyDescent="0.25">
      <c r="A1913">
        <v>1912</v>
      </c>
      <c r="D1913" s="5">
        <v>3</v>
      </c>
      <c r="E1913" s="4">
        <v>4</v>
      </c>
    </row>
    <row r="1914" spans="1:5" x14ac:dyDescent="0.25">
      <c r="A1914">
        <v>1913</v>
      </c>
      <c r="D1914" s="5">
        <v>3</v>
      </c>
      <c r="E1914" s="4">
        <v>4</v>
      </c>
    </row>
    <row r="1915" spans="1:5" x14ac:dyDescent="0.25">
      <c r="A1915">
        <v>1914</v>
      </c>
      <c r="D1915" s="5">
        <v>3</v>
      </c>
      <c r="E1915" s="4">
        <v>4</v>
      </c>
    </row>
    <row r="1916" spans="1:5" x14ac:dyDescent="0.25">
      <c r="A1916">
        <v>1915</v>
      </c>
      <c r="D1916" s="5">
        <v>3</v>
      </c>
      <c r="E1916" s="4">
        <v>4</v>
      </c>
    </row>
    <row r="1917" spans="1:5" x14ac:dyDescent="0.25">
      <c r="A1917">
        <v>1916</v>
      </c>
      <c r="E1917" s="4">
        <v>4</v>
      </c>
    </row>
    <row r="1918" spans="1:5" x14ac:dyDescent="0.25">
      <c r="A1918">
        <v>1917</v>
      </c>
    </row>
    <row r="1919" spans="1:5" x14ac:dyDescent="0.25">
      <c r="A1919">
        <v>1918</v>
      </c>
      <c r="C1919" s="2">
        <v>2</v>
      </c>
    </row>
    <row r="1920" spans="1:5" x14ac:dyDescent="0.25">
      <c r="A1920">
        <v>1919</v>
      </c>
      <c r="C1920" s="2">
        <v>2</v>
      </c>
    </row>
    <row r="1921" spans="1:5" x14ac:dyDescent="0.25">
      <c r="A1921">
        <v>1920</v>
      </c>
      <c r="C1921" s="2">
        <v>2</v>
      </c>
    </row>
    <row r="1922" spans="1:5" x14ac:dyDescent="0.25">
      <c r="A1922">
        <v>1921</v>
      </c>
      <c r="B1922" s="3">
        <v>1</v>
      </c>
      <c r="C1922" s="2">
        <v>2</v>
      </c>
    </row>
    <row r="1923" spans="1:5" x14ac:dyDescent="0.25">
      <c r="A1923">
        <v>1922</v>
      </c>
      <c r="B1923" s="3">
        <v>1</v>
      </c>
      <c r="C1923" s="2">
        <v>2</v>
      </c>
    </row>
    <row r="1924" spans="1:5" x14ac:dyDescent="0.25">
      <c r="A1924">
        <v>1923</v>
      </c>
      <c r="B1924" s="3">
        <v>1</v>
      </c>
      <c r="C1924" s="2">
        <v>2</v>
      </c>
    </row>
    <row r="1925" spans="1:5" x14ac:dyDescent="0.25">
      <c r="A1925">
        <v>1924</v>
      </c>
      <c r="B1925" s="3">
        <v>1</v>
      </c>
      <c r="C1925" s="2">
        <v>2</v>
      </c>
    </row>
    <row r="1926" spans="1:5" x14ac:dyDescent="0.25">
      <c r="A1926">
        <v>1925</v>
      </c>
      <c r="B1926" s="3">
        <v>1</v>
      </c>
      <c r="C1926" s="2">
        <v>2</v>
      </c>
    </row>
    <row r="1927" spans="1:5" x14ac:dyDescent="0.25">
      <c r="A1927">
        <v>1926</v>
      </c>
      <c r="B1927" s="3">
        <v>1</v>
      </c>
    </row>
    <row r="1928" spans="1:5" x14ac:dyDescent="0.25">
      <c r="A1928">
        <v>1927</v>
      </c>
      <c r="B1928" s="3">
        <v>1</v>
      </c>
    </row>
    <row r="1929" spans="1:5" x14ac:dyDescent="0.25">
      <c r="A1929">
        <v>1928</v>
      </c>
      <c r="B1929" s="3">
        <v>1</v>
      </c>
    </row>
    <row r="1930" spans="1:5" x14ac:dyDescent="0.25">
      <c r="A1930">
        <v>1929</v>
      </c>
    </row>
    <row r="1931" spans="1:5" x14ac:dyDescent="0.25">
      <c r="A1931">
        <v>1930</v>
      </c>
      <c r="D1931" s="5">
        <v>3</v>
      </c>
      <c r="E1931" s="4">
        <v>4</v>
      </c>
    </row>
    <row r="1932" spans="1:5" x14ac:dyDescent="0.25">
      <c r="A1932">
        <v>1931</v>
      </c>
      <c r="D1932" s="5">
        <v>3</v>
      </c>
      <c r="E1932" s="4">
        <v>4</v>
      </c>
    </row>
    <row r="1933" spans="1:5" x14ac:dyDescent="0.25">
      <c r="A1933">
        <v>1932</v>
      </c>
      <c r="D1933" s="5">
        <v>3</v>
      </c>
      <c r="E1933" s="4">
        <v>4</v>
      </c>
    </row>
    <row r="1934" spans="1:5" x14ac:dyDescent="0.25">
      <c r="A1934">
        <v>1933</v>
      </c>
      <c r="D1934" s="5">
        <v>3</v>
      </c>
      <c r="E1934" s="4">
        <v>4</v>
      </c>
    </row>
    <row r="1935" spans="1:5" x14ac:dyDescent="0.25">
      <c r="A1935">
        <v>1934</v>
      </c>
      <c r="D1935" s="5">
        <v>3</v>
      </c>
      <c r="E1935" s="4">
        <v>4</v>
      </c>
    </row>
    <row r="1936" spans="1:5" x14ac:dyDescent="0.25">
      <c r="A1936">
        <v>1935</v>
      </c>
      <c r="D1936" s="5">
        <v>3</v>
      </c>
      <c r="E1936" s="4">
        <v>4</v>
      </c>
    </row>
    <row r="1937" spans="1:5" x14ac:dyDescent="0.25">
      <c r="A1937">
        <v>1936</v>
      </c>
      <c r="D1937" s="5">
        <v>3</v>
      </c>
      <c r="E1937" s="4">
        <v>4</v>
      </c>
    </row>
    <row r="1938" spans="1:5" x14ac:dyDescent="0.25">
      <c r="A1938">
        <v>1937</v>
      </c>
      <c r="D1938" s="5">
        <v>3</v>
      </c>
      <c r="E1938" s="4">
        <v>4</v>
      </c>
    </row>
    <row r="1939" spans="1:5" x14ac:dyDescent="0.25">
      <c r="A1939">
        <v>1938</v>
      </c>
    </row>
    <row r="1940" spans="1:5" x14ac:dyDescent="0.25">
      <c r="A1940">
        <v>1939</v>
      </c>
    </row>
    <row r="1941" spans="1:5" x14ac:dyDescent="0.25">
      <c r="A1941">
        <v>1940</v>
      </c>
    </row>
    <row r="1942" spans="1:5" x14ac:dyDescent="0.25">
      <c r="A1942">
        <v>1941</v>
      </c>
    </row>
    <row r="1943" spans="1:5" x14ac:dyDescent="0.25">
      <c r="A1943">
        <v>1942</v>
      </c>
      <c r="C1943" s="2">
        <v>2</v>
      </c>
    </row>
    <row r="1944" spans="1:5" x14ac:dyDescent="0.25">
      <c r="A1944">
        <v>1943</v>
      </c>
      <c r="B1944" s="3">
        <v>1</v>
      </c>
      <c r="C1944" s="2">
        <v>2</v>
      </c>
    </row>
    <row r="1945" spans="1:5" x14ac:dyDescent="0.25">
      <c r="A1945">
        <v>1944</v>
      </c>
      <c r="B1945" s="3">
        <v>1</v>
      </c>
      <c r="C1945" s="2">
        <v>2</v>
      </c>
    </row>
    <row r="1946" spans="1:5" x14ac:dyDescent="0.25">
      <c r="A1946">
        <v>1945</v>
      </c>
      <c r="B1946" s="3">
        <v>1</v>
      </c>
      <c r="C1946" s="2">
        <v>2</v>
      </c>
    </row>
    <row r="1947" spans="1:5" x14ac:dyDescent="0.25">
      <c r="A1947">
        <v>1946</v>
      </c>
      <c r="B1947" s="3">
        <v>1</v>
      </c>
      <c r="C1947" s="2">
        <v>2</v>
      </c>
    </row>
    <row r="1948" spans="1:5" x14ac:dyDescent="0.25">
      <c r="A1948">
        <v>1947</v>
      </c>
      <c r="B1948" s="3">
        <v>1</v>
      </c>
      <c r="C1948" s="2">
        <v>2</v>
      </c>
    </row>
    <row r="1949" spans="1:5" x14ac:dyDescent="0.25">
      <c r="A1949">
        <v>1948</v>
      </c>
      <c r="B1949" s="3">
        <v>1</v>
      </c>
      <c r="C1949" s="2">
        <v>2</v>
      </c>
    </row>
    <row r="1950" spans="1:5" x14ac:dyDescent="0.25">
      <c r="A1950">
        <v>1949</v>
      </c>
      <c r="B1950" s="3">
        <v>1</v>
      </c>
    </row>
    <row r="1951" spans="1:5" x14ac:dyDescent="0.25">
      <c r="A1951">
        <v>1950</v>
      </c>
    </row>
    <row r="1952" spans="1:5" x14ac:dyDescent="0.25">
      <c r="A1952">
        <v>1951</v>
      </c>
      <c r="D1952" s="5">
        <v>3</v>
      </c>
    </row>
    <row r="1953" spans="1:5" x14ac:dyDescent="0.25">
      <c r="A1953">
        <v>1952</v>
      </c>
      <c r="D1953" s="5">
        <v>3</v>
      </c>
      <c r="E1953" s="4">
        <v>4</v>
      </c>
    </row>
    <row r="1954" spans="1:5" x14ac:dyDescent="0.25">
      <c r="A1954">
        <v>1953</v>
      </c>
      <c r="D1954" s="5">
        <v>3</v>
      </c>
      <c r="E1954" s="4">
        <v>4</v>
      </c>
    </row>
    <row r="1955" spans="1:5" x14ac:dyDescent="0.25">
      <c r="A1955">
        <v>1954</v>
      </c>
      <c r="D1955" s="5">
        <v>3</v>
      </c>
      <c r="E1955" s="4">
        <v>4</v>
      </c>
    </row>
    <row r="1956" spans="1:5" x14ac:dyDescent="0.25">
      <c r="A1956">
        <v>1955</v>
      </c>
      <c r="D1956" s="5">
        <v>3</v>
      </c>
      <c r="E1956" s="4">
        <v>4</v>
      </c>
    </row>
    <row r="1957" spans="1:5" x14ac:dyDescent="0.25">
      <c r="A1957">
        <v>1956</v>
      </c>
      <c r="D1957" s="5">
        <v>3</v>
      </c>
      <c r="E1957" s="4">
        <v>4</v>
      </c>
    </row>
    <row r="1958" spans="1:5" x14ac:dyDescent="0.25">
      <c r="A1958">
        <v>1957</v>
      </c>
      <c r="D1958" s="5">
        <v>3</v>
      </c>
      <c r="E1958" s="4">
        <v>4</v>
      </c>
    </row>
    <row r="1959" spans="1:5" x14ac:dyDescent="0.25">
      <c r="A1959">
        <v>1958</v>
      </c>
      <c r="D1959" s="5">
        <v>3</v>
      </c>
      <c r="E1959" s="4">
        <v>4</v>
      </c>
    </row>
    <row r="1960" spans="1:5" x14ac:dyDescent="0.25">
      <c r="A1960">
        <v>1959</v>
      </c>
      <c r="E1960" s="4">
        <v>4</v>
      </c>
    </row>
    <row r="1961" spans="1:5" x14ac:dyDescent="0.25">
      <c r="A1961">
        <v>1960</v>
      </c>
    </row>
    <row r="1962" spans="1:5" x14ac:dyDescent="0.25">
      <c r="A1962">
        <v>1961</v>
      </c>
    </row>
    <row r="1963" spans="1:5" x14ac:dyDescent="0.25">
      <c r="A1963">
        <v>1962</v>
      </c>
    </row>
    <row r="1964" spans="1:5" x14ac:dyDescent="0.25">
      <c r="A1964">
        <v>1963</v>
      </c>
      <c r="B1964" s="3">
        <v>1</v>
      </c>
    </row>
    <row r="1965" spans="1:5" x14ac:dyDescent="0.25">
      <c r="A1965">
        <v>1964</v>
      </c>
      <c r="B1965" s="3">
        <v>1</v>
      </c>
      <c r="C1965" s="2">
        <v>2</v>
      </c>
    </row>
    <row r="1966" spans="1:5" x14ac:dyDescent="0.25">
      <c r="A1966">
        <v>1965</v>
      </c>
      <c r="B1966" s="3">
        <v>1</v>
      </c>
      <c r="C1966" s="2">
        <v>2</v>
      </c>
    </row>
    <row r="1967" spans="1:5" x14ac:dyDescent="0.25">
      <c r="A1967">
        <v>1966</v>
      </c>
      <c r="B1967" s="3">
        <v>1</v>
      </c>
      <c r="C1967" s="2">
        <v>2</v>
      </c>
    </row>
    <row r="1968" spans="1:5" x14ac:dyDescent="0.25">
      <c r="A1968">
        <v>1967</v>
      </c>
      <c r="B1968" s="3">
        <v>1</v>
      </c>
      <c r="C1968" s="2">
        <v>2</v>
      </c>
    </row>
    <row r="1969" spans="1:5" x14ac:dyDescent="0.25">
      <c r="A1969">
        <v>1968</v>
      </c>
      <c r="B1969" s="3">
        <v>1</v>
      </c>
      <c r="C1969" s="2">
        <v>2</v>
      </c>
    </row>
    <row r="1970" spans="1:5" x14ac:dyDescent="0.25">
      <c r="A1970">
        <v>1969</v>
      </c>
      <c r="B1970" s="3">
        <v>1</v>
      </c>
      <c r="C1970" s="2">
        <v>2</v>
      </c>
    </row>
    <row r="1971" spans="1:5" x14ac:dyDescent="0.25">
      <c r="A1971">
        <v>1970</v>
      </c>
      <c r="C1971" s="2">
        <v>2</v>
      </c>
    </row>
    <row r="1972" spans="1:5" x14ac:dyDescent="0.25">
      <c r="A1972">
        <v>1971</v>
      </c>
      <c r="C1972" s="2">
        <v>2</v>
      </c>
      <c r="D1972" s="5">
        <v>3</v>
      </c>
      <c r="E1972" s="4">
        <v>4</v>
      </c>
    </row>
    <row r="1973" spans="1:5" x14ac:dyDescent="0.25">
      <c r="A1973">
        <v>1972</v>
      </c>
      <c r="D1973" s="5">
        <v>3</v>
      </c>
      <c r="E1973" s="4">
        <v>4</v>
      </c>
    </row>
    <row r="1974" spans="1:5" x14ac:dyDescent="0.25">
      <c r="A1974">
        <v>1973</v>
      </c>
      <c r="D1974" s="5">
        <v>3</v>
      </c>
      <c r="E1974" s="4">
        <v>4</v>
      </c>
    </row>
    <row r="1975" spans="1:5" x14ac:dyDescent="0.25">
      <c r="A1975">
        <v>1974</v>
      </c>
      <c r="D1975" s="5">
        <v>3</v>
      </c>
      <c r="E1975" s="4">
        <v>4</v>
      </c>
    </row>
    <row r="1976" spans="1:5" x14ac:dyDescent="0.25">
      <c r="A1976">
        <v>1975</v>
      </c>
      <c r="D1976" s="5">
        <v>3</v>
      </c>
      <c r="E1976" s="4">
        <v>4</v>
      </c>
    </row>
    <row r="1977" spans="1:5" x14ac:dyDescent="0.25">
      <c r="A1977">
        <v>1976</v>
      </c>
      <c r="D1977" s="5">
        <v>3</v>
      </c>
      <c r="E1977" s="4">
        <v>4</v>
      </c>
    </row>
    <row r="1978" spans="1:5" x14ac:dyDescent="0.25">
      <c r="A1978">
        <v>1977</v>
      </c>
      <c r="D1978" s="5">
        <v>3</v>
      </c>
      <c r="E1978" s="4">
        <v>4</v>
      </c>
    </row>
    <row r="1979" spans="1:5" x14ac:dyDescent="0.25">
      <c r="A1979">
        <v>1978</v>
      </c>
      <c r="D1979" s="5">
        <v>3</v>
      </c>
      <c r="E1979" s="4">
        <v>4</v>
      </c>
    </row>
    <row r="1980" spans="1:5" x14ac:dyDescent="0.25">
      <c r="A1980">
        <v>1979</v>
      </c>
    </row>
    <row r="1981" spans="1:5" x14ac:dyDescent="0.25">
      <c r="A1981">
        <v>1980</v>
      </c>
    </row>
    <row r="1982" spans="1:5" x14ac:dyDescent="0.25">
      <c r="A1982">
        <v>1981</v>
      </c>
    </row>
    <row r="1983" spans="1:5" x14ac:dyDescent="0.25">
      <c r="A1983">
        <v>1982</v>
      </c>
    </row>
    <row r="1984" spans="1:5" x14ac:dyDescent="0.25">
      <c r="A1984">
        <v>1983</v>
      </c>
    </row>
    <row r="1985" spans="1:5" x14ac:dyDescent="0.25">
      <c r="A1985">
        <v>1984</v>
      </c>
      <c r="C1985" s="2">
        <v>2</v>
      </c>
    </row>
    <row r="1986" spans="1:5" x14ac:dyDescent="0.25">
      <c r="A1986">
        <v>1985</v>
      </c>
      <c r="C1986" s="2">
        <v>2</v>
      </c>
    </row>
    <row r="1987" spans="1:5" x14ac:dyDescent="0.25">
      <c r="A1987">
        <v>1986</v>
      </c>
      <c r="C1987" s="2">
        <v>2</v>
      </c>
    </row>
    <row r="1988" spans="1:5" x14ac:dyDescent="0.25">
      <c r="A1988">
        <v>1987</v>
      </c>
      <c r="B1988" s="3">
        <v>1</v>
      </c>
      <c r="C1988" s="2">
        <v>2</v>
      </c>
    </row>
    <row r="1989" spans="1:5" x14ac:dyDescent="0.25">
      <c r="A1989">
        <v>1988</v>
      </c>
      <c r="B1989" s="3">
        <v>1</v>
      </c>
      <c r="C1989" s="2">
        <v>2</v>
      </c>
    </row>
    <row r="1990" spans="1:5" x14ac:dyDescent="0.25">
      <c r="A1990">
        <v>1989</v>
      </c>
      <c r="B1990" s="3">
        <v>1</v>
      </c>
      <c r="C1990" s="2">
        <v>2</v>
      </c>
    </row>
    <row r="1991" spans="1:5" x14ac:dyDescent="0.25">
      <c r="A1991">
        <v>1990</v>
      </c>
      <c r="B1991" s="3">
        <v>1</v>
      </c>
      <c r="C1991" s="2">
        <v>2</v>
      </c>
    </row>
    <row r="1992" spans="1:5" x14ac:dyDescent="0.25">
      <c r="A1992">
        <v>1991</v>
      </c>
      <c r="B1992" s="3">
        <v>1</v>
      </c>
    </row>
    <row r="1993" spans="1:5" x14ac:dyDescent="0.25">
      <c r="A1993">
        <v>1992</v>
      </c>
      <c r="B1993" s="3">
        <v>1</v>
      </c>
    </row>
    <row r="1994" spans="1:5" x14ac:dyDescent="0.25">
      <c r="A1994">
        <v>1993</v>
      </c>
      <c r="D1994" s="5">
        <v>3</v>
      </c>
      <c r="E1994" s="4">
        <v>4</v>
      </c>
    </row>
    <row r="1995" spans="1:5" x14ac:dyDescent="0.25">
      <c r="A1995">
        <v>1994</v>
      </c>
      <c r="D1995" s="5">
        <v>3</v>
      </c>
      <c r="E1995" s="4">
        <v>4</v>
      </c>
    </row>
    <row r="1996" spans="1:5" x14ac:dyDescent="0.25">
      <c r="A1996">
        <v>1995</v>
      </c>
      <c r="D1996" s="5">
        <v>3</v>
      </c>
      <c r="E1996" s="4">
        <v>4</v>
      </c>
    </row>
    <row r="1997" spans="1:5" x14ac:dyDescent="0.25">
      <c r="A1997">
        <v>1996</v>
      </c>
      <c r="D1997" s="5">
        <v>3</v>
      </c>
      <c r="E1997" s="4">
        <v>4</v>
      </c>
    </row>
    <row r="1998" spans="1:5" x14ac:dyDescent="0.25">
      <c r="A1998">
        <v>1997</v>
      </c>
      <c r="D1998" s="5">
        <v>3</v>
      </c>
      <c r="E1998" s="4">
        <v>4</v>
      </c>
    </row>
    <row r="1999" spans="1:5" x14ac:dyDescent="0.25">
      <c r="A1999">
        <v>1998</v>
      </c>
      <c r="D1999" s="5">
        <v>3</v>
      </c>
      <c r="E1999" s="4">
        <v>4</v>
      </c>
    </row>
    <row r="2000" spans="1:5" x14ac:dyDescent="0.25">
      <c r="A2000">
        <v>1999</v>
      </c>
      <c r="D2000" s="5">
        <v>3</v>
      </c>
      <c r="E2000" s="4">
        <v>4</v>
      </c>
    </row>
    <row r="2001" spans="1:5" x14ac:dyDescent="0.25">
      <c r="A2001">
        <v>2000</v>
      </c>
    </row>
    <row r="2002" spans="1:5" x14ac:dyDescent="0.25">
      <c r="A2002">
        <v>2001</v>
      </c>
    </row>
    <row r="2003" spans="1:5" x14ac:dyDescent="0.25">
      <c r="A2003">
        <v>2002</v>
      </c>
    </row>
    <row r="2004" spans="1:5" x14ac:dyDescent="0.25">
      <c r="A2004">
        <v>2003</v>
      </c>
    </row>
    <row r="2005" spans="1:5" x14ac:dyDescent="0.25">
      <c r="A2005">
        <v>2004</v>
      </c>
    </row>
    <row r="2006" spans="1:5" x14ac:dyDescent="0.25">
      <c r="A2006">
        <v>2005</v>
      </c>
      <c r="C2006" s="2">
        <v>2</v>
      </c>
    </row>
    <row r="2007" spans="1:5" x14ac:dyDescent="0.25">
      <c r="A2007">
        <v>2006</v>
      </c>
      <c r="C2007" s="2">
        <v>2</v>
      </c>
    </row>
    <row r="2008" spans="1:5" x14ac:dyDescent="0.25">
      <c r="A2008">
        <v>2007</v>
      </c>
      <c r="C2008" s="2">
        <v>2</v>
      </c>
    </row>
    <row r="2009" spans="1:5" x14ac:dyDescent="0.25">
      <c r="A2009">
        <v>2008</v>
      </c>
      <c r="B2009" s="3">
        <v>1</v>
      </c>
      <c r="C2009" s="2">
        <v>2</v>
      </c>
    </row>
    <row r="2010" spans="1:5" x14ac:dyDescent="0.25">
      <c r="A2010">
        <v>2009</v>
      </c>
      <c r="B2010" s="3">
        <v>1</v>
      </c>
      <c r="C2010" s="2">
        <v>2</v>
      </c>
    </row>
    <row r="2011" spans="1:5" x14ac:dyDescent="0.25">
      <c r="A2011">
        <v>2010</v>
      </c>
      <c r="B2011" s="3">
        <v>1</v>
      </c>
      <c r="C2011" s="2">
        <v>2</v>
      </c>
    </row>
    <row r="2012" spans="1:5" x14ac:dyDescent="0.25">
      <c r="A2012">
        <v>2011</v>
      </c>
      <c r="B2012" s="3">
        <v>1</v>
      </c>
      <c r="C2012" s="2">
        <v>2</v>
      </c>
    </row>
    <row r="2013" spans="1:5" x14ac:dyDescent="0.25">
      <c r="A2013">
        <v>2012</v>
      </c>
      <c r="B2013" s="3">
        <v>1</v>
      </c>
    </row>
    <row r="2014" spans="1:5" x14ac:dyDescent="0.25">
      <c r="A2014">
        <v>2013</v>
      </c>
      <c r="B2014" s="3">
        <v>1</v>
      </c>
    </row>
    <row r="2015" spans="1:5" x14ac:dyDescent="0.25">
      <c r="A2015">
        <v>2014</v>
      </c>
    </row>
    <row r="2016" spans="1:5" x14ac:dyDescent="0.25">
      <c r="A2016">
        <v>2015</v>
      </c>
      <c r="D2016" s="5">
        <v>3</v>
      </c>
      <c r="E2016" s="4">
        <v>4</v>
      </c>
    </row>
    <row r="2017" spans="1:5" x14ac:dyDescent="0.25">
      <c r="A2017">
        <v>2016</v>
      </c>
      <c r="D2017" s="5">
        <v>3</v>
      </c>
      <c r="E2017" s="4">
        <v>4</v>
      </c>
    </row>
    <row r="2018" spans="1:5" x14ac:dyDescent="0.25">
      <c r="A2018">
        <v>2017</v>
      </c>
      <c r="D2018" s="5">
        <v>3</v>
      </c>
      <c r="E2018" s="4">
        <v>4</v>
      </c>
    </row>
    <row r="2019" spans="1:5" x14ac:dyDescent="0.25">
      <c r="A2019">
        <v>2018</v>
      </c>
      <c r="D2019" s="5">
        <v>3</v>
      </c>
      <c r="E2019" s="4">
        <v>4</v>
      </c>
    </row>
    <row r="2020" spans="1:5" x14ac:dyDescent="0.25">
      <c r="A2020">
        <v>2019</v>
      </c>
      <c r="D2020" s="5">
        <v>3</v>
      </c>
      <c r="E2020" s="4">
        <v>4</v>
      </c>
    </row>
    <row r="2021" spans="1:5" x14ac:dyDescent="0.25">
      <c r="A2021">
        <v>2020</v>
      </c>
      <c r="D2021" s="5">
        <v>3</v>
      </c>
      <c r="E2021" s="4">
        <v>4</v>
      </c>
    </row>
    <row r="2022" spans="1:5" x14ac:dyDescent="0.25">
      <c r="A2022">
        <v>2021</v>
      </c>
      <c r="D2022" s="5">
        <v>3</v>
      </c>
      <c r="E2022" s="4">
        <v>4</v>
      </c>
    </row>
    <row r="2023" spans="1:5" x14ac:dyDescent="0.25">
      <c r="A2023">
        <v>2022</v>
      </c>
    </row>
    <row r="2024" spans="1:5" x14ac:dyDescent="0.25">
      <c r="A2024">
        <v>2023</v>
      </c>
      <c r="C2024" s="2">
        <v>2</v>
      </c>
    </row>
    <row r="2025" spans="1:5" x14ac:dyDescent="0.25">
      <c r="A2025">
        <v>2024</v>
      </c>
      <c r="C2025" s="2">
        <v>2</v>
      </c>
    </row>
    <row r="2026" spans="1:5" x14ac:dyDescent="0.25">
      <c r="A2026">
        <v>2025</v>
      </c>
      <c r="C2026" s="2">
        <v>2</v>
      </c>
    </row>
    <row r="2027" spans="1:5" x14ac:dyDescent="0.25">
      <c r="A2027">
        <v>2026</v>
      </c>
      <c r="C2027" s="2">
        <v>2</v>
      </c>
    </row>
    <row r="2028" spans="1:5" x14ac:dyDescent="0.25">
      <c r="A2028">
        <v>2027</v>
      </c>
      <c r="B2028" s="3">
        <v>1</v>
      </c>
      <c r="C2028" s="2">
        <v>2</v>
      </c>
    </row>
    <row r="2029" spans="1:5" x14ac:dyDescent="0.25">
      <c r="A2029">
        <v>2028</v>
      </c>
      <c r="B2029" s="3">
        <v>1</v>
      </c>
      <c r="C2029" s="2">
        <v>2</v>
      </c>
    </row>
    <row r="2030" spans="1:5" x14ac:dyDescent="0.25">
      <c r="A2030">
        <v>2029</v>
      </c>
      <c r="B2030" s="3">
        <v>1</v>
      </c>
      <c r="C2030" s="2">
        <v>2</v>
      </c>
    </row>
    <row r="2031" spans="1:5" x14ac:dyDescent="0.25">
      <c r="A2031">
        <v>2030</v>
      </c>
      <c r="B2031" s="3">
        <v>1</v>
      </c>
      <c r="C2031" s="2">
        <v>2</v>
      </c>
    </row>
    <row r="2032" spans="1:5" x14ac:dyDescent="0.25">
      <c r="A2032">
        <v>2031</v>
      </c>
      <c r="B2032" s="3">
        <v>1</v>
      </c>
      <c r="C2032" s="2">
        <v>2</v>
      </c>
    </row>
    <row r="2033" spans="1:6" x14ac:dyDescent="0.25">
      <c r="A2033">
        <v>2032</v>
      </c>
      <c r="B2033" s="3">
        <v>1</v>
      </c>
    </row>
    <row r="2034" spans="1:6" x14ac:dyDescent="0.25">
      <c r="A2034">
        <v>2033</v>
      </c>
      <c r="B2034" s="3">
        <v>1</v>
      </c>
    </row>
    <row r="2035" spans="1:6" x14ac:dyDescent="0.25">
      <c r="A2035">
        <v>2034</v>
      </c>
      <c r="B2035" s="3">
        <v>1</v>
      </c>
    </row>
    <row r="2036" spans="1:6" x14ac:dyDescent="0.25">
      <c r="A2036">
        <v>2035</v>
      </c>
      <c r="E2036" s="4">
        <v>4</v>
      </c>
    </row>
    <row r="2037" spans="1:6" x14ac:dyDescent="0.25">
      <c r="A2037">
        <v>2036</v>
      </c>
      <c r="E2037" s="4">
        <v>4</v>
      </c>
      <c r="F2037" t="s">
        <v>22</v>
      </c>
    </row>
    <row r="2038" spans="1:6" x14ac:dyDescent="0.25">
      <c r="A2038">
        <v>2037</v>
      </c>
    </row>
    <row r="2039" spans="1:6" x14ac:dyDescent="0.25">
      <c r="A2039">
        <v>2038</v>
      </c>
      <c r="F2039" t="s">
        <v>22</v>
      </c>
    </row>
    <row r="2040" spans="1:6" x14ac:dyDescent="0.25">
      <c r="A2040">
        <v>2039</v>
      </c>
      <c r="C2040" s="2">
        <v>2</v>
      </c>
    </row>
    <row r="2041" spans="1:6" x14ac:dyDescent="0.25">
      <c r="A2041">
        <v>2040</v>
      </c>
      <c r="C2041" s="2">
        <v>2</v>
      </c>
    </row>
    <row r="2042" spans="1:6" x14ac:dyDescent="0.25">
      <c r="A2042">
        <v>2041</v>
      </c>
      <c r="B2042" s="3">
        <v>1</v>
      </c>
      <c r="C2042" s="2">
        <v>2</v>
      </c>
    </row>
    <row r="2043" spans="1:6" x14ac:dyDescent="0.25">
      <c r="A2043">
        <v>2042</v>
      </c>
      <c r="B2043" s="3">
        <v>1</v>
      </c>
      <c r="C2043" s="2">
        <v>2</v>
      </c>
    </row>
    <row r="2044" spans="1:6" x14ac:dyDescent="0.25">
      <c r="A2044">
        <v>2043</v>
      </c>
      <c r="B2044" s="3">
        <v>1</v>
      </c>
      <c r="C2044" s="2">
        <v>2</v>
      </c>
    </row>
    <row r="2045" spans="1:6" x14ac:dyDescent="0.25">
      <c r="A2045">
        <v>2044</v>
      </c>
      <c r="B2045" s="3">
        <v>1</v>
      </c>
      <c r="C2045" s="2">
        <v>2</v>
      </c>
    </row>
    <row r="2046" spans="1:6" x14ac:dyDescent="0.25">
      <c r="A2046">
        <v>2045</v>
      </c>
      <c r="B2046" s="3">
        <v>1</v>
      </c>
      <c r="C2046" s="2">
        <v>2</v>
      </c>
    </row>
    <row r="2047" spans="1:6" x14ac:dyDescent="0.25">
      <c r="A2047">
        <v>2046</v>
      </c>
      <c r="B2047" s="3">
        <v>1</v>
      </c>
      <c r="C2047" s="2">
        <v>2</v>
      </c>
    </row>
    <row r="2048" spans="1:6" x14ac:dyDescent="0.25">
      <c r="A2048">
        <v>2047</v>
      </c>
      <c r="B2048" s="3">
        <v>1</v>
      </c>
      <c r="C2048" s="2">
        <v>2</v>
      </c>
    </row>
    <row r="2049" spans="1:5" x14ac:dyDescent="0.25">
      <c r="A2049">
        <v>2048</v>
      </c>
      <c r="B2049" s="3">
        <v>1</v>
      </c>
      <c r="C2049" s="2">
        <v>2</v>
      </c>
    </row>
    <row r="2050" spans="1:5" x14ac:dyDescent="0.25">
      <c r="A2050">
        <v>2049</v>
      </c>
      <c r="B2050" s="3">
        <v>1</v>
      </c>
      <c r="D2050" s="5">
        <v>3</v>
      </c>
      <c r="E2050" s="4">
        <v>4</v>
      </c>
    </row>
    <row r="2051" spans="1:5" x14ac:dyDescent="0.25">
      <c r="A2051">
        <v>2050</v>
      </c>
      <c r="B2051" s="3">
        <v>1</v>
      </c>
      <c r="D2051" s="5">
        <v>3</v>
      </c>
      <c r="E2051" s="4">
        <v>4</v>
      </c>
    </row>
    <row r="2052" spans="1:5" x14ac:dyDescent="0.25">
      <c r="A2052">
        <v>2051</v>
      </c>
      <c r="B2052" s="3">
        <v>1</v>
      </c>
      <c r="D2052" s="5">
        <v>3</v>
      </c>
      <c r="E2052" s="4">
        <v>4</v>
      </c>
    </row>
    <row r="2053" spans="1:5" x14ac:dyDescent="0.25">
      <c r="A2053">
        <v>2052</v>
      </c>
      <c r="D2053" s="5">
        <v>3</v>
      </c>
      <c r="E2053" s="4">
        <v>4</v>
      </c>
    </row>
    <row r="2054" spans="1:5" x14ac:dyDescent="0.25">
      <c r="A2054">
        <v>2053</v>
      </c>
      <c r="D2054" s="5">
        <v>3</v>
      </c>
      <c r="E2054" s="4">
        <v>4</v>
      </c>
    </row>
    <row r="2055" spans="1:5" x14ac:dyDescent="0.25">
      <c r="A2055">
        <v>2054</v>
      </c>
      <c r="D2055" s="5">
        <v>3</v>
      </c>
      <c r="E2055" s="4">
        <v>4</v>
      </c>
    </row>
    <row r="2056" spans="1:5" x14ac:dyDescent="0.25">
      <c r="A2056">
        <v>2055</v>
      </c>
      <c r="D2056" s="5">
        <v>3</v>
      </c>
      <c r="E2056" s="4">
        <v>4</v>
      </c>
    </row>
    <row r="2057" spans="1:5" x14ac:dyDescent="0.25">
      <c r="A2057">
        <v>2056</v>
      </c>
      <c r="D2057" s="5">
        <v>3</v>
      </c>
      <c r="E2057" s="4">
        <v>4</v>
      </c>
    </row>
    <row r="2058" spans="1:5" x14ac:dyDescent="0.25">
      <c r="A2058">
        <v>2057</v>
      </c>
      <c r="D2058" s="5">
        <v>3</v>
      </c>
      <c r="E2058" s="4">
        <v>4</v>
      </c>
    </row>
    <row r="2059" spans="1:5" x14ac:dyDescent="0.25">
      <c r="A2059">
        <v>2058</v>
      </c>
      <c r="D2059" s="5">
        <v>3</v>
      </c>
      <c r="E2059" s="4">
        <v>4</v>
      </c>
    </row>
    <row r="2060" spans="1:5" x14ac:dyDescent="0.25">
      <c r="A2060">
        <v>2059</v>
      </c>
    </row>
    <row r="2061" spans="1:5" x14ac:dyDescent="0.25">
      <c r="A2061">
        <v>2060</v>
      </c>
    </row>
    <row r="2062" spans="1:5" x14ac:dyDescent="0.25">
      <c r="A2062">
        <v>2061</v>
      </c>
    </row>
    <row r="2063" spans="1:5" x14ac:dyDescent="0.25">
      <c r="A2063">
        <v>2062</v>
      </c>
    </row>
    <row r="2064" spans="1:5" x14ac:dyDescent="0.25">
      <c r="A2064">
        <v>2063</v>
      </c>
    </row>
    <row r="2065" spans="1:5" x14ac:dyDescent="0.25">
      <c r="A2065">
        <v>2064</v>
      </c>
    </row>
    <row r="2066" spans="1:5" x14ac:dyDescent="0.25">
      <c r="A2066">
        <v>2065</v>
      </c>
      <c r="C2066" s="2">
        <v>2</v>
      </c>
    </row>
    <row r="2067" spans="1:5" x14ac:dyDescent="0.25">
      <c r="A2067">
        <v>2066</v>
      </c>
      <c r="B2067" s="3">
        <v>1</v>
      </c>
      <c r="C2067" s="2">
        <v>2</v>
      </c>
    </row>
    <row r="2068" spans="1:5" x14ac:dyDescent="0.25">
      <c r="A2068">
        <v>2067</v>
      </c>
      <c r="B2068" s="3">
        <v>1</v>
      </c>
      <c r="C2068" s="2">
        <v>2</v>
      </c>
    </row>
    <row r="2069" spans="1:5" x14ac:dyDescent="0.25">
      <c r="A2069">
        <v>2068</v>
      </c>
      <c r="B2069" s="3">
        <v>1</v>
      </c>
      <c r="C2069" s="2">
        <v>2</v>
      </c>
    </row>
    <row r="2070" spans="1:5" x14ac:dyDescent="0.25">
      <c r="A2070">
        <v>2069</v>
      </c>
      <c r="B2070" s="3">
        <v>1</v>
      </c>
      <c r="C2070" s="2">
        <v>2</v>
      </c>
    </row>
    <row r="2071" spans="1:5" x14ac:dyDescent="0.25">
      <c r="A2071">
        <v>2070</v>
      </c>
      <c r="B2071" s="3">
        <v>1</v>
      </c>
      <c r="C2071" s="2">
        <v>2</v>
      </c>
    </row>
    <row r="2072" spans="1:5" x14ac:dyDescent="0.25">
      <c r="A2072">
        <v>2071</v>
      </c>
      <c r="B2072" s="3">
        <v>1</v>
      </c>
      <c r="C2072" s="2">
        <v>2</v>
      </c>
    </row>
    <row r="2073" spans="1:5" x14ac:dyDescent="0.25">
      <c r="A2073">
        <v>2072</v>
      </c>
      <c r="B2073" s="3">
        <v>1</v>
      </c>
      <c r="C2073" s="2">
        <v>2</v>
      </c>
    </row>
    <row r="2074" spans="1:5" x14ac:dyDescent="0.25">
      <c r="A2074">
        <v>2073</v>
      </c>
      <c r="B2074" s="3">
        <v>1</v>
      </c>
    </row>
    <row r="2075" spans="1:5" x14ac:dyDescent="0.25">
      <c r="A2075">
        <v>2074</v>
      </c>
      <c r="D2075" s="5">
        <v>3</v>
      </c>
      <c r="E2075" s="4">
        <v>4</v>
      </c>
    </row>
    <row r="2076" spans="1:5" x14ac:dyDescent="0.25">
      <c r="A2076">
        <v>2075</v>
      </c>
      <c r="D2076" s="5">
        <v>3</v>
      </c>
      <c r="E2076" s="4">
        <v>4</v>
      </c>
    </row>
    <row r="2077" spans="1:5" x14ac:dyDescent="0.25">
      <c r="A2077">
        <v>2076</v>
      </c>
      <c r="D2077" s="5">
        <v>3</v>
      </c>
      <c r="E2077" s="4">
        <v>4</v>
      </c>
    </row>
    <row r="2078" spans="1:5" x14ac:dyDescent="0.25">
      <c r="A2078">
        <v>2077</v>
      </c>
      <c r="D2078" s="5">
        <v>3</v>
      </c>
      <c r="E2078" s="4">
        <v>4</v>
      </c>
    </row>
    <row r="2079" spans="1:5" x14ac:dyDescent="0.25">
      <c r="A2079">
        <v>2078</v>
      </c>
      <c r="D2079" s="5">
        <v>3</v>
      </c>
      <c r="E2079" s="4">
        <v>4</v>
      </c>
    </row>
    <row r="2080" spans="1:5" x14ac:dyDescent="0.25">
      <c r="A2080">
        <v>2079</v>
      </c>
      <c r="D2080" s="5">
        <v>3</v>
      </c>
      <c r="E2080" s="4">
        <v>4</v>
      </c>
    </row>
    <row r="2081" spans="1:5" x14ac:dyDescent="0.25">
      <c r="A2081">
        <v>2080</v>
      </c>
      <c r="D2081" s="5">
        <v>3</v>
      </c>
      <c r="E2081" s="4">
        <v>4</v>
      </c>
    </row>
    <row r="2082" spans="1:5" x14ac:dyDescent="0.25">
      <c r="A2082">
        <v>2081</v>
      </c>
    </row>
    <row r="2083" spans="1:5" x14ac:dyDescent="0.25">
      <c r="A2083">
        <v>2082</v>
      </c>
    </row>
    <row r="2084" spans="1:5" x14ac:dyDescent="0.25">
      <c r="A2084">
        <v>2083</v>
      </c>
    </row>
    <row r="2085" spans="1:5" x14ac:dyDescent="0.25">
      <c r="A2085">
        <v>2084</v>
      </c>
    </row>
    <row r="2086" spans="1:5" x14ac:dyDescent="0.25">
      <c r="A2086">
        <v>2085</v>
      </c>
    </row>
    <row r="2087" spans="1:5" x14ac:dyDescent="0.25">
      <c r="A2087">
        <v>2086</v>
      </c>
    </row>
    <row r="2088" spans="1:5" x14ac:dyDescent="0.25">
      <c r="A2088">
        <v>2087</v>
      </c>
    </row>
    <row r="2089" spans="1:5" x14ac:dyDescent="0.25">
      <c r="A2089">
        <v>2088</v>
      </c>
      <c r="C2089" s="2">
        <v>2</v>
      </c>
    </row>
    <row r="2090" spans="1:5" x14ac:dyDescent="0.25">
      <c r="A2090">
        <v>2089</v>
      </c>
      <c r="C2090" s="2">
        <v>2</v>
      </c>
    </row>
    <row r="2091" spans="1:5" x14ac:dyDescent="0.25">
      <c r="A2091">
        <v>2090</v>
      </c>
      <c r="B2091" s="3">
        <v>1</v>
      </c>
      <c r="C2091" s="2">
        <v>2</v>
      </c>
    </row>
    <row r="2092" spans="1:5" x14ac:dyDescent="0.25">
      <c r="A2092">
        <v>2091</v>
      </c>
      <c r="B2092" s="3">
        <v>1</v>
      </c>
      <c r="C2092" s="2">
        <v>2</v>
      </c>
    </row>
    <row r="2093" spans="1:5" x14ac:dyDescent="0.25">
      <c r="A2093">
        <v>2092</v>
      </c>
      <c r="B2093" s="3">
        <v>1</v>
      </c>
      <c r="C2093" s="2">
        <v>2</v>
      </c>
    </row>
    <row r="2094" spans="1:5" x14ac:dyDescent="0.25">
      <c r="A2094">
        <v>2093</v>
      </c>
      <c r="B2094" s="3">
        <v>1</v>
      </c>
      <c r="C2094" s="2">
        <v>2</v>
      </c>
    </row>
    <row r="2095" spans="1:5" x14ac:dyDescent="0.25">
      <c r="A2095">
        <v>2094</v>
      </c>
      <c r="B2095" s="3">
        <v>1</v>
      </c>
    </row>
    <row r="2096" spans="1:5" x14ac:dyDescent="0.25">
      <c r="A2096">
        <v>2095</v>
      </c>
      <c r="B2096" s="3">
        <v>1</v>
      </c>
    </row>
    <row r="2097" spans="1:5" x14ac:dyDescent="0.25">
      <c r="A2097">
        <v>2096</v>
      </c>
      <c r="D2097" s="5">
        <v>3</v>
      </c>
      <c r="E2097" s="4">
        <v>4</v>
      </c>
    </row>
    <row r="2098" spans="1:5" x14ac:dyDescent="0.25">
      <c r="A2098">
        <v>2097</v>
      </c>
      <c r="D2098" s="5">
        <v>3</v>
      </c>
      <c r="E2098" s="4">
        <v>4</v>
      </c>
    </row>
    <row r="2099" spans="1:5" x14ac:dyDescent="0.25">
      <c r="A2099">
        <v>2098</v>
      </c>
      <c r="D2099" s="5">
        <v>3</v>
      </c>
      <c r="E2099" s="4">
        <v>4</v>
      </c>
    </row>
    <row r="2100" spans="1:5" x14ac:dyDescent="0.25">
      <c r="A2100">
        <v>2099</v>
      </c>
      <c r="D2100" s="5">
        <v>3</v>
      </c>
      <c r="E2100" s="4">
        <v>4</v>
      </c>
    </row>
    <row r="2101" spans="1:5" x14ac:dyDescent="0.25">
      <c r="A2101">
        <v>2100</v>
      </c>
      <c r="D2101" s="5">
        <v>3</v>
      </c>
      <c r="E2101" s="4">
        <v>4</v>
      </c>
    </row>
    <row r="2102" spans="1:5" x14ac:dyDescent="0.25">
      <c r="A2102">
        <v>2101</v>
      </c>
      <c r="D2102" s="5">
        <v>3</v>
      </c>
      <c r="E2102" s="4">
        <v>4</v>
      </c>
    </row>
    <row r="2103" spans="1:5" x14ac:dyDescent="0.25">
      <c r="A2103">
        <v>2102</v>
      </c>
      <c r="D2103" s="5">
        <v>3</v>
      </c>
      <c r="E2103" s="4">
        <v>4</v>
      </c>
    </row>
    <row r="2104" spans="1:5" x14ac:dyDescent="0.25">
      <c r="A2104">
        <v>2103</v>
      </c>
    </row>
    <row r="2105" spans="1:5" x14ac:dyDescent="0.25">
      <c r="A2105">
        <v>2104</v>
      </c>
    </row>
    <row r="2106" spans="1:5" x14ac:dyDescent="0.25">
      <c r="A2106">
        <v>2105</v>
      </c>
    </row>
    <row r="2107" spans="1:5" x14ac:dyDescent="0.25">
      <c r="A2107">
        <v>2106</v>
      </c>
    </row>
    <row r="2108" spans="1:5" x14ac:dyDescent="0.25">
      <c r="A2108">
        <v>2107</v>
      </c>
    </row>
    <row r="2109" spans="1:5" x14ac:dyDescent="0.25">
      <c r="A2109">
        <v>2108</v>
      </c>
    </row>
    <row r="2110" spans="1:5" x14ac:dyDescent="0.25">
      <c r="A2110">
        <v>2109</v>
      </c>
    </row>
    <row r="2111" spans="1:5" x14ac:dyDescent="0.25">
      <c r="A2111">
        <v>2110</v>
      </c>
    </row>
    <row r="2112" spans="1:5" x14ac:dyDescent="0.25">
      <c r="A2112">
        <v>2111</v>
      </c>
    </row>
    <row r="2113" spans="1:5" x14ac:dyDescent="0.25">
      <c r="A2113">
        <v>2112</v>
      </c>
      <c r="B2113" s="3">
        <v>1</v>
      </c>
    </row>
    <row r="2114" spans="1:5" x14ac:dyDescent="0.25">
      <c r="A2114">
        <v>2113</v>
      </c>
      <c r="B2114" s="3">
        <v>1</v>
      </c>
      <c r="C2114" s="2">
        <v>2</v>
      </c>
    </row>
    <row r="2115" spans="1:5" x14ac:dyDescent="0.25">
      <c r="A2115">
        <v>2114</v>
      </c>
      <c r="B2115" s="3">
        <v>1</v>
      </c>
      <c r="C2115" s="2">
        <v>2</v>
      </c>
    </row>
    <row r="2116" spans="1:5" x14ac:dyDescent="0.25">
      <c r="A2116">
        <v>2115</v>
      </c>
      <c r="B2116" s="3">
        <v>1</v>
      </c>
      <c r="C2116" s="2">
        <v>2</v>
      </c>
    </row>
    <row r="2117" spans="1:5" x14ac:dyDescent="0.25">
      <c r="A2117">
        <v>2116</v>
      </c>
      <c r="B2117" s="3">
        <v>1</v>
      </c>
      <c r="C2117" s="2">
        <v>2</v>
      </c>
    </row>
    <row r="2118" spans="1:5" x14ac:dyDescent="0.25">
      <c r="A2118">
        <v>2117</v>
      </c>
      <c r="C2118" s="2">
        <v>2</v>
      </c>
    </row>
    <row r="2119" spans="1:5" x14ac:dyDescent="0.25">
      <c r="A2119">
        <v>2118</v>
      </c>
      <c r="C2119" s="2">
        <v>2</v>
      </c>
    </row>
    <row r="2120" spans="1:5" x14ac:dyDescent="0.25">
      <c r="A2120">
        <v>2119</v>
      </c>
      <c r="D2120" s="5">
        <v>3</v>
      </c>
      <c r="E2120" s="4">
        <v>4</v>
      </c>
    </row>
    <row r="2121" spans="1:5" x14ac:dyDescent="0.25">
      <c r="A2121">
        <v>2120</v>
      </c>
      <c r="D2121" s="5">
        <v>3</v>
      </c>
      <c r="E2121" s="4">
        <v>4</v>
      </c>
    </row>
    <row r="2122" spans="1:5" x14ac:dyDescent="0.25">
      <c r="A2122">
        <v>2121</v>
      </c>
      <c r="D2122" s="5">
        <v>3</v>
      </c>
      <c r="E2122" s="4">
        <v>4</v>
      </c>
    </row>
    <row r="2123" spans="1:5" x14ac:dyDescent="0.25">
      <c r="A2123">
        <v>2122</v>
      </c>
      <c r="D2123" s="5">
        <v>3</v>
      </c>
      <c r="E2123" s="4">
        <v>4</v>
      </c>
    </row>
    <row r="2124" spans="1:5" x14ac:dyDescent="0.25">
      <c r="A2124">
        <v>2123</v>
      </c>
      <c r="D2124" s="5">
        <v>3</v>
      </c>
      <c r="E2124" s="4">
        <v>4</v>
      </c>
    </row>
    <row r="2125" spans="1:5" x14ac:dyDescent="0.25">
      <c r="A2125">
        <v>2124</v>
      </c>
      <c r="D2125" s="5">
        <v>3</v>
      </c>
      <c r="E2125" s="4">
        <v>4</v>
      </c>
    </row>
    <row r="2126" spans="1:5" x14ac:dyDescent="0.25">
      <c r="A2126">
        <v>2125</v>
      </c>
    </row>
    <row r="2127" spans="1:5" x14ac:dyDescent="0.25">
      <c r="A2127">
        <v>2126</v>
      </c>
    </row>
    <row r="2128" spans="1:5" x14ac:dyDescent="0.25">
      <c r="A2128">
        <v>2127</v>
      </c>
    </row>
    <row r="2129" spans="1:5" x14ac:dyDescent="0.25">
      <c r="A2129">
        <v>2128</v>
      </c>
    </row>
    <row r="2130" spans="1:5" x14ac:dyDescent="0.25">
      <c r="A2130">
        <v>2129</v>
      </c>
    </row>
    <row r="2131" spans="1:5" x14ac:dyDescent="0.25">
      <c r="A2131">
        <v>2130</v>
      </c>
    </row>
    <row r="2132" spans="1:5" x14ac:dyDescent="0.25">
      <c r="A2132">
        <v>2131</v>
      </c>
    </row>
    <row r="2133" spans="1:5" x14ac:dyDescent="0.25">
      <c r="A2133">
        <v>2132</v>
      </c>
    </row>
    <row r="2134" spans="1:5" x14ac:dyDescent="0.25">
      <c r="A2134">
        <v>2133</v>
      </c>
    </row>
    <row r="2135" spans="1:5" x14ac:dyDescent="0.25">
      <c r="A2135">
        <v>2134</v>
      </c>
      <c r="C2135" s="2">
        <v>2</v>
      </c>
    </row>
    <row r="2136" spans="1:5" x14ac:dyDescent="0.25">
      <c r="A2136">
        <v>2135</v>
      </c>
      <c r="C2136" s="2">
        <v>2</v>
      </c>
    </row>
    <row r="2137" spans="1:5" x14ac:dyDescent="0.25">
      <c r="A2137">
        <v>2136</v>
      </c>
      <c r="B2137" s="3">
        <v>1</v>
      </c>
      <c r="C2137" s="2">
        <v>2</v>
      </c>
    </row>
    <row r="2138" spans="1:5" x14ac:dyDescent="0.25">
      <c r="A2138">
        <v>2137</v>
      </c>
      <c r="B2138" s="3">
        <v>1</v>
      </c>
      <c r="C2138" s="2">
        <v>2</v>
      </c>
    </row>
    <row r="2139" spans="1:5" x14ac:dyDescent="0.25">
      <c r="A2139">
        <v>2138</v>
      </c>
      <c r="B2139" s="3">
        <v>1</v>
      </c>
      <c r="C2139" s="2">
        <v>2</v>
      </c>
    </row>
    <row r="2140" spans="1:5" x14ac:dyDescent="0.25">
      <c r="A2140">
        <v>2139</v>
      </c>
      <c r="B2140" s="3">
        <v>1</v>
      </c>
      <c r="C2140" s="2">
        <v>2</v>
      </c>
    </row>
    <row r="2141" spans="1:5" x14ac:dyDescent="0.25">
      <c r="A2141">
        <v>2140</v>
      </c>
      <c r="B2141" s="3">
        <v>1</v>
      </c>
    </row>
    <row r="2142" spans="1:5" x14ac:dyDescent="0.25">
      <c r="A2142">
        <v>2141</v>
      </c>
      <c r="B2142" s="3">
        <v>1</v>
      </c>
      <c r="D2142" s="5">
        <v>3</v>
      </c>
      <c r="E2142" s="4">
        <v>4</v>
      </c>
    </row>
    <row r="2143" spans="1:5" x14ac:dyDescent="0.25">
      <c r="A2143">
        <v>2142</v>
      </c>
      <c r="D2143" s="5">
        <v>3</v>
      </c>
      <c r="E2143" s="4">
        <v>4</v>
      </c>
    </row>
    <row r="2144" spans="1:5" x14ac:dyDescent="0.25">
      <c r="A2144">
        <v>2143</v>
      </c>
      <c r="D2144" s="5">
        <v>3</v>
      </c>
      <c r="E2144" s="4">
        <v>4</v>
      </c>
    </row>
    <row r="2145" spans="1:5" x14ac:dyDescent="0.25">
      <c r="A2145">
        <v>2144</v>
      </c>
      <c r="D2145" s="5">
        <v>3</v>
      </c>
      <c r="E2145" s="4">
        <v>4</v>
      </c>
    </row>
    <row r="2146" spans="1:5" x14ac:dyDescent="0.25">
      <c r="A2146">
        <v>2145</v>
      </c>
      <c r="D2146" s="5">
        <v>3</v>
      </c>
      <c r="E2146" s="4">
        <v>4</v>
      </c>
    </row>
    <row r="2147" spans="1:5" x14ac:dyDescent="0.25">
      <c r="A2147">
        <v>2146</v>
      </c>
      <c r="D2147" s="5">
        <v>3</v>
      </c>
      <c r="E2147" s="4">
        <v>4</v>
      </c>
    </row>
    <row r="2148" spans="1:5" x14ac:dyDescent="0.25">
      <c r="A2148">
        <v>2147</v>
      </c>
      <c r="D2148" s="5">
        <v>3</v>
      </c>
      <c r="E2148" s="4">
        <v>4</v>
      </c>
    </row>
    <row r="2149" spans="1:5" x14ac:dyDescent="0.25">
      <c r="A2149">
        <v>2148</v>
      </c>
    </row>
    <row r="2150" spans="1:5" x14ac:dyDescent="0.25">
      <c r="A2150">
        <v>2149</v>
      </c>
    </row>
    <row r="2151" spans="1:5" x14ac:dyDescent="0.25">
      <c r="A2151">
        <v>2150</v>
      </c>
    </row>
    <row r="2152" spans="1:5" x14ac:dyDescent="0.25">
      <c r="A2152">
        <v>2151</v>
      </c>
    </row>
    <row r="2153" spans="1:5" x14ac:dyDescent="0.25">
      <c r="A2153">
        <v>2152</v>
      </c>
    </row>
    <row r="2154" spans="1:5" x14ac:dyDescent="0.25">
      <c r="A2154">
        <v>2153</v>
      </c>
    </row>
    <row r="2155" spans="1:5" x14ac:dyDescent="0.25">
      <c r="A2155">
        <v>2154</v>
      </c>
      <c r="C2155" s="2">
        <v>2</v>
      </c>
    </row>
    <row r="2156" spans="1:5" x14ac:dyDescent="0.25">
      <c r="A2156">
        <v>2155</v>
      </c>
      <c r="C2156" s="2">
        <v>2</v>
      </c>
    </row>
    <row r="2157" spans="1:5" x14ac:dyDescent="0.25">
      <c r="A2157">
        <v>2156</v>
      </c>
      <c r="C2157" s="2">
        <v>2</v>
      </c>
    </row>
    <row r="2158" spans="1:5" x14ac:dyDescent="0.25">
      <c r="A2158">
        <v>2157</v>
      </c>
      <c r="B2158" s="3">
        <v>1</v>
      </c>
      <c r="C2158" s="2">
        <v>2</v>
      </c>
    </row>
    <row r="2159" spans="1:5" x14ac:dyDescent="0.25">
      <c r="A2159">
        <v>2158</v>
      </c>
      <c r="B2159" s="3">
        <v>1</v>
      </c>
      <c r="C2159" s="2">
        <v>2</v>
      </c>
    </row>
    <row r="2160" spans="1:5" x14ac:dyDescent="0.25">
      <c r="A2160">
        <v>2159</v>
      </c>
      <c r="B2160" s="3">
        <v>1</v>
      </c>
      <c r="C2160" s="2">
        <v>2</v>
      </c>
    </row>
    <row r="2161" spans="1:5" x14ac:dyDescent="0.25">
      <c r="A2161">
        <v>2160</v>
      </c>
      <c r="B2161" s="3">
        <v>1</v>
      </c>
    </row>
    <row r="2162" spans="1:5" x14ac:dyDescent="0.25">
      <c r="A2162">
        <v>2161</v>
      </c>
      <c r="B2162" s="3">
        <v>1</v>
      </c>
    </row>
    <row r="2163" spans="1:5" x14ac:dyDescent="0.25">
      <c r="A2163">
        <v>2162</v>
      </c>
      <c r="B2163" s="3">
        <v>1</v>
      </c>
    </row>
    <row r="2164" spans="1:5" x14ac:dyDescent="0.25">
      <c r="A2164">
        <v>2163</v>
      </c>
    </row>
    <row r="2165" spans="1:5" x14ac:dyDescent="0.25">
      <c r="A2165">
        <v>2164</v>
      </c>
      <c r="E2165" s="4">
        <v>4</v>
      </c>
    </row>
    <row r="2166" spans="1:5" x14ac:dyDescent="0.25">
      <c r="A2166">
        <v>2165</v>
      </c>
      <c r="E2166" s="4">
        <v>4</v>
      </c>
    </row>
    <row r="2167" spans="1:5" x14ac:dyDescent="0.25">
      <c r="A2167">
        <v>2166</v>
      </c>
      <c r="D2167" s="5">
        <v>3</v>
      </c>
      <c r="E2167" s="4">
        <v>4</v>
      </c>
    </row>
    <row r="2168" spans="1:5" x14ac:dyDescent="0.25">
      <c r="A2168">
        <v>2167</v>
      </c>
      <c r="D2168" s="5">
        <v>3</v>
      </c>
      <c r="E2168" s="4">
        <v>4</v>
      </c>
    </row>
    <row r="2169" spans="1:5" x14ac:dyDescent="0.25">
      <c r="A2169">
        <v>2168</v>
      </c>
      <c r="D2169" s="5">
        <v>3</v>
      </c>
      <c r="E2169" s="4">
        <v>4</v>
      </c>
    </row>
    <row r="2170" spans="1:5" x14ac:dyDescent="0.25">
      <c r="A2170">
        <v>2169</v>
      </c>
      <c r="D2170" s="5">
        <v>3</v>
      </c>
      <c r="E2170" s="4">
        <v>4</v>
      </c>
    </row>
    <row r="2171" spans="1:5" x14ac:dyDescent="0.25">
      <c r="A2171">
        <v>2170</v>
      </c>
      <c r="D2171" s="5">
        <v>3</v>
      </c>
      <c r="E2171" s="4">
        <v>4</v>
      </c>
    </row>
    <row r="2172" spans="1:5" x14ac:dyDescent="0.25">
      <c r="A2172">
        <v>2171</v>
      </c>
      <c r="D2172" s="5">
        <v>3</v>
      </c>
      <c r="E2172" s="4">
        <v>4</v>
      </c>
    </row>
    <row r="2173" spans="1:5" x14ac:dyDescent="0.25">
      <c r="A2173">
        <v>2172</v>
      </c>
    </row>
    <row r="2174" spans="1:5" x14ac:dyDescent="0.25">
      <c r="A2174">
        <v>2173</v>
      </c>
    </row>
    <row r="2175" spans="1:5" x14ac:dyDescent="0.25">
      <c r="A2175">
        <v>2174</v>
      </c>
      <c r="C2175" s="2">
        <v>2</v>
      </c>
    </row>
    <row r="2176" spans="1:5" x14ac:dyDescent="0.25">
      <c r="A2176">
        <v>2175</v>
      </c>
      <c r="C2176" s="2">
        <v>2</v>
      </c>
    </row>
    <row r="2177" spans="1:5" x14ac:dyDescent="0.25">
      <c r="A2177">
        <v>2176</v>
      </c>
      <c r="B2177" s="3">
        <v>1</v>
      </c>
      <c r="C2177" s="2">
        <v>2</v>
      </c>
    </row>
    <row r="2178" spans="1:5" x14ac:dyDescent="0.25">
      <c r="A2178">
        <v>2177</v>
      </c>
      <c r="B2178" s="3">
        <v>1</v>
      </c>
      <c r="C2178" s="2">
        <v>2</v>
      </c>
    </row>
    <row r="2179" spans="1:5" x14ac:dyDescent="0.25">
      <c r="A2179">
        <v>2178</v>
      </c>
      <c r="B2179" s="3">
        <v>1</v>
      </c>
      <c r="C2179" s="2">
        <v>2</v>
      </c>
    </row>
    <row r="2180" spans="1:5" x14ac:dyDescent="0.25">
      <c r="A2180">
        <v>2179</v>
      </c>
      <c r="B2180" s="3">
        <v>1</v>
      </c>
      <c r="C2180" s="2">
        <v>2</v>
      </c>
    </row>
    <row r="2181" spans="1:5" x14ac:dyDescent="0.25">
      <c r="A2181">
        <v>2180</v>
      </c>
      <c r="B2181" s="3">
        <v>1</v>
      </c>
      <c r="C2181" s="2">
        <v>2</v>
      </c>
    </row>
    <row r="2182" spans="1:5" x14ac:dyDescent="0.25">
      <c r="A2182">
        <v>2181</v>
      </c>
      <c r="B2182" s="3">
        <v>1</v>
      </c>
      <c r="C2182" s="2">
        <v>2</v>
      </c>
    </row>
    <row r="2183" spans="1:5" x14ac:dyDescent="0.25">
      <c r="A2183">
        <v>2182</v>
      </c>
      <c r="B2183" s="3">
        <v>1</v>
      </c>
      <c r="C2183" s="2">
        <v>2</v>
      </c>
    </row>
    <row r="2184" spans="1:5" x14ac:dyDescent="0.25">
      <c r="A2184">
        <v>2183</v>
      </c>
      <c r="B2184" s="3">
        <v>1</v>
      </c>
      <c r="C2184" s="2">
        <v>2</v>
      </c>
    </row>
    <row r="2185" spans="1:5" x14ac:dyDescent="0.25">
      <c r="A2185">
        <v>2184</v>
      </c>
      <c r="B2185" s="3">
        <v>1</v>
      </c>
    </row>
    <row r="2186" spans="1:5" x14ac:dyDescent="0.25">
      <c r="A2186">
        <v>2185</v>
      </c>
      <c r="E2186" s="4">
        <v>4</v>
      </c>
    </row>
    <row r="2187" spans="1:5" x14ac:dyDescent="0.25">
      <c r="A2187">
        <v>2186</v>
      </c>
      <c r="E2187" s="4">
        <v>4</v>
      </c>
    </row>
    <row r="2188" spans="1:5" x14ac:dyDescent="0.25">
      <c r="A2188">
        <v>2187</v>
      </c>
      <c r="D2188" s="5">
        <v>3</v>
      </c>
      <c r="E2188" s="4">
        <v>4</v>
      </c>
    </row>
    <row r="2189" spans="1:5" x14ac:dyDescent="0.25">
      <c r="A2189">
        <v>2188</v>
      </c>
      <c r="D2189" s="5">
        <v>3</v>
      </c>
      <c r="E2189" s="4">
        <v>4</v>
      </c>
    </row>
    <row r="2190" spans="1:5" x14ac:dyDescent="0.25">
      <c r="A2190">
        <v>2189</v>
      </c>
      <c r="D2190" s="5">
        <v>3</v>
      </c>
      <c r="E2190" s="4">
        <v>4</v>
      </c>
    </row>
    <row r="2191" spans="1:5" x14ac:dyDescent="0.25">
      <c r="A2191">
        <v>2190</v>
      </c>
      <c r="D2191" s="5">
        <v>3</v>
      </c>
      <c r="E2191" s="4">
        <v>4</v>
      </c>
    </row>
    <row r="2192" spans="1:5" x14ac:dyDescent="0.25">
      <c r="A2192">
        <v>2191</v>
      </c>
      <c r="D2192" s="5">
        <v>3</v>
      </c>
      <c r="E2192" s="4">
        <v>4</v>
      </c>
    </row>
    <row r="2193" spans="1:5" x14ac:dyDescent="0.25">
      <c r="A2193">
        <v>2192</v>
      </c>
      <c r="D2193" s="5">
        <v>3</v>
      </c>
      <c r="E2193" s="4">
        <v>4</v>
      </c>
    </row>
    <row r="2194" spans="1:5" x14ac:dyDescent="0.25">
      <c r="A2194">
        <v>2193</v>
      </c>
      <c r="D2194" s="5">
        <v>3</v>
      </c>
      <c r="E2194" s="4">
        <v>4</v>
      </c>
    </row>
    <row r="2195" spans="1:5" x14ac:dyDescent="0.25">
      <c r="A2195">
        <v>2194</v>
      </c>
      <c r="D2195" s="5">
        <v>3</v>
      </c>
      <c r="E2195" s="4">
        <v>4</v>
      </c>
    </row>
    <row r="2196" spans="1:5" x14ac:dyDescent="0.25">
      <c r="A2196">
        <v>2195</v>
      </c>
      <c r="D2196" s="5">
        <v>3</v>
      </c>
      <c r="E2196" s="4">
        <v>4</v>
      </c>
    </row>
    <row r="2197" spans="1:5" x14ac:dyDescent="0.25">
      <c r="A2197">
        <v>2196</v>
      </c>
      <c r="D2197" s="5">
        <v>3</v>
      </c>
    </row>
    <row r="2198" spans="1:5" x14ac:dyDescent="0.25">
      <c r="A2198">
        <v>2197</v>
      </c>
    </row>
    <row r="2199" spans="1:5" x14ac:dyDescent="0.25">
      <c r="A2199">
        <v>2198</v>
      </c>
      <c r="C2199" s="2">
        <v>2</v>
      </c>
    </row>
    <row r="2200" spans="1:5" x14ac:dyDescent="0.25">
      <c r="A2200">
        <v>2199</v>
      </c>
      <c r="C2200" s="2">
        <v>2</v>
      </c>
    </row>
    <row r="2201" spans="1:5" x14ac:dyDescent="0.25">
      <c r="A2201">
        <v>2200</v>
      </c>
      <c r="B2201" s="3">
        <v>1</v>
      </c>
      <c r="C2201" s="2">
        <v>2</v>
      </c>
    </row>
    <row r="2202" spans="1:5" x14ac:dyDescent="0.25">
      <c r="A2202">
        <v>2201</v>
      </c>
      <c r="B2202" s="3">
        <v>1</v>
      </c>
      <c r="C2202" s="2">
        <v>2</v>
      </c>
    </row>
    <row r="2203" spans="1:5" x14ac:dyDescent="0.25">
      <c r="A2203">
        <v>2202</v>
      </c>
      <c r="B2203" s="3">
        <v>1</v>
      </c>
      <c r="C2203" s="2">
        <v>2</v>
      </c>
    </row>
    <row r="2204" spans="1:5" x14ac:dyDescent="0.25">
      <c r="A2204">
        <v>2203</v>
      </c>
      <c r="B2204" s="3">
        <v>1</v>
      </c>
      <c r="C2204" s="2">
        <v>2</v>
      </c>
    </row>
    <row r="2205" spans="1:5" x14ac:dyDescent="0.25">
      <c r="A2205">
        <v>2204</v>
      </c>
      <c r="B2205" s="3">
        <v>1</v>
      </c>
      <c r="C2205" s="2">
        <v>2</v>
      </c>
    </row>
    <row r="2206" spans="1:5" x14ac:dyDescent="0.25">
      <c r="A2206">
        <v>2205</v>
      </c>
      <c r="B2206" s="3">
        <v>1</v>
      </c>
      <c r="C2206" s="2">
        <v>2</v>
      </c>
    </row>
    <row r="2207" spans="1:5" x14ac:dyDescent="0.25">
      <c r="A2207">
        <v>2206</v>
      </c>
      <c r="B2207" s="3">
        <v>1</v>
      </c>
      <c r="C2207" s="2">
        <v>2</v>
      </c>
    </row>
    <row r="2208" spans="1:5" x14ac:dyDescent="0.25">
      <c r="A2208">
        <v>2207</v>
      </c>
      <c r="B2208" s="3">
        <v>1</v>
      </c>
      <c r="C2208" s="2">
        <v>2</v>
      </c>
    </row>
    <row r="2209" spans="1:6" x14ac:dyDescent="0.25">
      <c r="A2209">
        <v>2208</v>
      </c>
      <c r="B2209" s="3">
        <v>1</v>
      </c>
      <c r="C2209" s="2">
        <v>2</v>
      </c>
    </row>
    <row r="2210" spans="1:6" x14ac:dyDescent="0.25">
      <c r="A2210">
        <v>2209</v>
      </c>
      <c r="B2210" s="3">
        <v>1</v>
      </c>
    </row>
    <row r="2211" spans="1:6" x14ac:dyDescent="0.25">
      <c r="A2211">
        <v>2210</v>
      </c>
      <c r="F2211" t="s">
        <v>22</v>
      </c>
    </row>
    <row r="2212" spans="1:6" x14ac:dyDescent="0.25">
      <c r="A2212">
        <v>2211</v>
      </c>
    </row>
    <row r="2213" spans="1:6" x14ac:dyDescent="0.25">
      <c r="A2213">
        <v>2212</v>
      </c>
      <c r="F2213" t="s">
        <v>22</v>
      </c>
    </row>
    <row r="2214" spans="1:6" x14ac:dyDescent="0.25">
      <c r="A2214">
        <v>2213</v>
      </c>
      <c r="C2214" s="2">
        <v>2</v>
      </c>
    </row>
    <row r="2215" spans="1:6" x14ac:dyDescent="0.25">
      <c r="A2215">
        <v>2214</v>
      </c>
      <c r="C2215" s="2">
        <v>2</v>
      </c>
    </row>
    <row r="2216" spans="1:6" x14ac:dyDescent="0.25">
      <c r="A2216">
        <v>2215</v>
      </c>
      <c r="C2216" s="2">
        <v>2</v>
      </c>
    </row>
    <row r="2217" spans="1:6" x14ac:dyDescent="0.25">
      <c r="A2217">
        <v>2216</v>
      </c>
      <c r="B2217" s="3">
        <v>1</v>
      </c>
      <c r="C2217" s="2">
        <v>2</v>
      </c>
    </row>
    <row r="2218" spans="1:6" x14ac:dyDescent="0.25">
      <c r="A2218">
        <v>2217</v>
      </c>
      <c r="B2218" s="3">
        <v>1</v>
      </c>
      <c r="C2218" s="2">
        <v>2</v>
      </c>
    </row>
    <row r="2219" spans="1:6" x14ac:dyDescent="0.25">
      <c r="A2219">
        <v>2218</v>
      </c>
      <c r="B2219" s="3">
        <v>1</v>
      </c>
      <c r="C2219" s="2">
        <v>2</v>
      </c>
    </row>
    <row r="2220" spans="1:6" x14ac:dyDescent="0.25">
      <c r="A2220">
        <v>2219</v>
      </c>
      <c r="B2220" s="3">
        <v>1</v>
      </c>
      <c r="C2220" s="2">
        <v>2</v>
      </c>
    </row>
    <row r="2221" spans="1:6" x14ac:dyDescent="0.25">
      <c r="A2221">
        <v>2220</v>
      </c>
      <c r="B2221" s="3">
        <v>1</v>
      </c>
    </row>
    <row r="2222" spans="1:6" x14ac:dyDescent="0.25">
      <c r="A2222">
        <v>2221</v>
      </c>
      <c r="B2222" s="3">
        <v>1</v>
      </c>
    </row>
    <row r="2223" spans="1:6" x14ac:dyDescent="0.25">
      <c r="A2223">
        <v>2222</v>
      </c>
      <c r="D2223" s="5">
        <v>3</v>
      </c>
      <c r="E2223" s="4">
        <v>4</v>
      </c>
    </row>
    <row r="2224" spans="1:6" x14ac:dyDescent="0.25">
      <c r="A2224">
        <v>2223</v>
      </c>
      <c r="D2224" s="5">
        <v>3</v>
      </c>
      <c r="E2224" s="4">
        <v>4</v>
      </c>
    </row>
    <row r="2225" spans="1:5" x14ac:dyDescent="0.25">
      <c r="A2225">
        <v>2224</v>
      </c>
      <c r="D2225" s="5">
        <v>3</v>
      </c>
      <c r="E2225" s="4">
        <v>4</v>
      </c>
    </row>
    <row r="2226" spans="1:5" x14ac:dyDescent="0.25">
      <c r="A2226">
        <v>2225</v>
      </c>
      <c r="D2226" s="5">
        <v>3</v>
      </c>
      <c r="E2226" s="4">
        <v>4</v>
      </c>
    </row>
    <row r="2227" spans="1:5" x14ac:dyDescent="0.25">
      <c r="A2227">
        <v>2226</v>
      </c>
      <c r="D2227" s="5">
        <v>3</v>
      </c>
      <c r="E2227" s="4">
        <v>4</v>
      </c>
    </row>
    <row r="2228" spans="1:5" x14ac:dyDescent="0.25">
      <c r="A2228">
        <v>2227</v>
      </c>
      <c r="D2228" s="5">
        <v>3</v>
      </c>
      <c r="E2228" s="4">
        <v>4</v>
      </c>
    </row>
    <row r="2229" spans="1:5" x14ac:dyDescent="0.25">
      <c r="A2229">
        <v>2228</v>
      </c>
      <c r="D2229" s="5">
        <v>3</v>
      </c>
      <c r="E2229" s="4">
        <v>4</v>
      </c>
    </row>
    <row r="2230" spans="1:5" x14ac:dyDescent="0.25">
      <c r="A2230">
        <v>2229</v>
      </c>
      <c r="E2230" s="4">
        <v>4</v>
      </c>
    </row>
    <row r="2231" spans="1:5" x14ac:dyDescent="0.25">
      <c r="A2231">
        <v>2230</v>
      </c>
    </row>
    <row r="2232" spans="1:5" x14ac:dyDescent="0.25">
      <c r="A2232">
        <v>2231</v>
      </c>
    </row>
    <row r="2233" spans="1:5" x14ac:dyDescent="0.25">
      <c r="A2233">
        <v>2232</v>
      </c>
      <c r="C2233" s="2">
        <v>2</v>
      </c>
    </row>
    <row r="2234" spans="1:5" x14ac:dyDescent="0.25">
      <c r="A2234">
        <v>2233</v>
      </c>
      <c r="B2234" s="3">
        <v>1</v>
      </c>
      <c r="C2234" s="2">
        <v>2</v>
      </c>
    </row>
    <row r="2235" spans="1:5" x14ac:dyDescent="0.25">
      <c r="A2235">
        <v>2234</v>
      </c>
      <c r="B2235" s="3">
        <v>1</v>
      </c>
      <c r="C2235" s="2">
        <v>2</v>
      </c>
    </row>
    <row r="2236" spans="1:5" x14ac:dyDescent="0.25">
      <c r="A2236">
        <v>2235</v>
      </c>
      <c r="B2236" s="3">
        <v>1</v>
      </c>
      <c r="C2236" s="2">
        <v>2</v>
      </c>
    </row>
    <row r="2237" spans="1:5" x14ac:dyDescent="0.25">
      <c r="A2237">
        <v>2236</v>
      </c>
      <c r="B2237" s="3">
        <v>1</v>
      </c>
      <c r="C2237" s="2">
        <v>2</v>
      </c>
    </row>
    <row r="2238" spans="1:5" x14ac:dyDescent="0.25">
      <c r="A2238">
        <v>2237</v>
      </c>
      <c r="B2238" s="3">
        <v>1</v>
      </c>
      <c r="C2238" s="2">
        <v>2</v>
      </c>
    </row>
    <row r="2239" spans="1:5" x14ac:dyDescent="0.25">
      <c r="A2239">
        <v>2238</v>
      </c>
      <c r="B2239" s="3">
        <v>1</v>
      </c>
      <c r="C2239" s="2">
        <v>2</v>
      </c>
    </row>
    <row r="2240" spans="1:5" x14ac:dyDescent="0.25">
      <c r="A2240">
        <v>2239</v>
      </c>
      <c r="B2240" s="3">
        <v>1</v>
      </c>
      <c r="C2240" s="2">
        <v>2</v>
      </c>
    </row>
    <row r="2241" spans="1:5" x14ac:dyDescent="0.25">
      <c r="A2241">
        <v>2240</v>
      </c>
      <c r="B2241" s="3">
        <v>1</v>
      </c>
    </row>
    <row r="2242" spans="1:5" x14ac:dyDescent="0.25">
      <c r="A2242">
        <v>2241</v>
      </c>
      <c r="D2242" s="5">
        <v>3</v>
      </c>
      <c r="E2242" s="4">
        <v>4</v>
      </c>
    </row>
    <row r="2243" spans="1:5" x14ac:dyDescent="0.25">
      <c r="A2243">
        <v>2242</v>
      </c>
      <c r="D2243" s="5">
        <v>3</v>
      </c>
      <c r="E2243" s="4">
        <v>4</v>
      </c>
    </row>
    <row r="2244" spans="1:5" x14ac:dyDescent="0.25">
      <c r="A2244">
        <v>2243</v>
      </c>
      <c r="D2244" s="5">
        <v>3</v>
      </c>
      <c r="E2244" s="4">
        <v>4</v>
      </c>
    </row>
    <row r="2245" spans="1:5" x14ac:dyDescent="0.25">
      <c r="A2245">
        <v>2244</v>
      </c>
      <c r="D2245" s="5">
        <v>3</v>
      </c>
      <c r="E2245" s="4">
        <v>4</v>
      </c>
    </row>
    <row r="2246" spans="1:5" x14ac:dyDescent="0.25">
      <c r="A2246">
        <v>2245</v>
      </c>
      <c r="D2246" s="5">
        <v>3</v>
      </c>
      <c r="E2246" s="4">
        <v>4</v>
      </c>
    </row>
    <row r="2247" spans="1:5" x14ac:dyDescent="0.25">
      <c r="A2247">
        <v>2246</v>
      </c>
      <c r="D2247" s="5">
        <v>3</v>
      </c>
      <c r="E2247" s="4">
        <v>4</v>
      </c>
    </row>
    <row r="2248" spans="1:5" x14ac:dyDescent="0.25">
      <c r="A2248">
        <v>2247</v>
      </c>
      <c r="D2248" s="5">
        <v>3</v>
      </c>
      <c r="E2248" s="4">
        <v>4</v>
      </c>
    </row>
    <row r="2249" spans="1:5" x14ac:dyDescent="0.25">
      <c r="A2249">
        <v>2248</v>
      </c>
      <c r="D2249" s="5">
        <v>3</v>
      </c>
      <c r="E2249" s="4">
        <v>4</v>
      </c>
    </row>
    <row r="2250" spans="1:5" x14ac:dyDescent="0.25">
      <c r="A2250">
        <v>2249</v>
      </c>
      <c r="D2250" s="5">
        <v>3</v>
      </c>
      <c r="E2250" s="4">
        <v>4</v>
      </c>
    </row>
    <row r="2251" spans="1:5" x14ac:dyDescent="0.25">
      <c r="A2251">
        <v>2250</v>
      </c>
    </row>
    <row r="2252" spans="1:5" x14ac:dyDescent="0.25">
      <c r="A2252">
        <v>2251</v>
      </c>
    </row>
    <row r="2253" spans="1:5" x14ac:dyDescent="0.25">
      <c r="A2253">
        <v>2252</v>
      </c>
    </row>
    <row r="2254" spans="1:5" x14ac:dyDescent="0.25">
      <c r="A2254">
        <v>2253</v>
      </c>
    </row>
    <row r="2255" spans="1:5" x14ac:dyDescent="0.25">
      <c r="A2255">
        <v>2254</v>
      </c>
      <c r="C2255" s="2">
        <v>2</v>
      </c>
    </row>
    <row r="2256" spans="1:5" x14ac:dyDescent="0.25">
      <c r="A2256">
        <v>2255</v>
      </c>
      <c r="C2256" s="2">
        <v>2</v>
      </c>
    </row>
    <row r="2257" spans="1:5" x14ac:dyDescent="0.25">
      <c r="A2257">
        <v>2256</v>
      </c>
      <c r="B2257" s="3">
        <v>1</v>
      </c>
      <c r="C2257" s="2">
        <v>2</v>
      </c>
    </row>
    <row r="2258" spans="1:5" x14ac:dyDescent="0.25">
      <c r="A2258">
        <v>2257</v>
      </c>
      <c r="B2258" s="3">
        <v>1</v>
      </c>
      <c r="C2258" s="2">
        <v>2</v>
      </c>
    </row>
    <row r="2259" spans="1:5" x14ac:dyDescent="0.25">
      <c r="A2259">
        <v>2258</v>
      </c>
      <c r="B2259" s="3">
        <v>1</v>
      </c>
      <c r="C2259" s="2">
        <v>2</v>
      </c>
    </row>
    <row r="2260" spans="1:5" x14ac:dyDescent="0.25">
      <c r="A2260">
        <v>2259</v>
      </c>
      <c r="B2260" s="3">
        <v>1</v>
      </c>
      <c r="C2260" s="2">
        <v>2</v>
      </c>
    </row>
    <row r="2261" spans="1:5" x14ac:dyDescent="0.25">
      <c r="A2261">
        <v>2260</v>
      </c>
      <c r="B2261" s="3">
        <v>1</v>
      </c>
      <c r="C2261" s="2">
        <v>2</v>
      </c>
    </row>
    <row r="2262" spans="1:5" x14ac:dyDescent="0.25">
      <c r="A2262">
        <v>2261</v>
      </c>
      <c r="B2262" s="3">
        <v>1</v>
      </c>
      <c r="C2262" s="2">
        <v>2</v>
      </c>
    </row>
    <row r="2263" spans="1:5" x14ac:dyDescent="0.25">
      <c r="A2263">
        <v>2262</v>
      </c>
      <c r="B2263" s="3">
        <v>1</v>
      </c>
    </row>
    <row r="2264" spans="1:5" x14ac:dyDescent="0.25">
      <c r="A2264">
        <v>2263</v>
      </c>
      <c r="B2264" s="3">
        <v>1</v>
      </c>
    </row>
    <row r="2265" spans="1:5" x14ac:dyDescent="0.25">
      <c r="A2265">
        <v>2264</v>
      </c>
    </row>
    <row r="2266" spans="1:5" x14ac:dyDescent="0.25">
      <c r="A2266">
        <v>2265</v>
      </c>
      <c r="D2266" s="5">
        <v>3</v>
      </c>
      <c r="E2266" s="4">
        <v>4</v>
      </c>
    </row>
    <row r="2267" spans="1:5" x14ac:dyDescent="0.25">
      <c r="A2267">
        <v>2266</v>
      </c>
      <c r="D2267" s="5">
        <v>3</v>
      </c>
      <c r="E2267" s="4">
        <v>4</v>
      </c>
    </row>
    <row r="2268" spans="1:5" x14ac:dyDescent="0.25">
      <c r="A2268">
        <v>2267</v>
      </c>
      <c r="D2268" s="5">
        <v>3</v>
      </c>
      <c r="E2268" s="4">
        <v>4</v>
      </c>
    </row>
    <row r="2269" spans="1:5" x14ac:dyDescent="0.25">
      <c r="A2269">
        <v>2268</v>
      </c>
      <c r="D2269" s="5">
        <v>3</v>
      </c>
      <c r="E2269" s="4">
        <v>4</v>
      </c>
    </row>
    <row r="2270" spans="1:5" x14ac:dyDescent="0.25">
      <c r="A2270">
        <v>2269</v>
      </c>
      <c r="D2270" s="5">
        <v>3</v>
      </c>
      <c r="E2270" s="4">
        <v>4</v>
      </c>
    </row>
    <row r="2271" spans="1:5" x14ac:dyDescent="0.25">
      <c r="A2271">
        <v>2270</v>
      </c>
      <c r="D2271" s="5">
        <v>3</v>
      </c>
      <c r="E2271" s="4">
        <v>4</v>
      </c>
    </row>
    <row r="2272" spans="1:5" x14ac:dyDescent="0.25">
      <c r="A2272">
        <v>2271</v>
      </c>
      <c r="D2272" s="5">
        <v>3</v>
      </c>
      <c r="E2272" s="4">
        <v>4</v>
      </c>
    </row>
    <row r="2273" spans="1:3" x14ac:dyDescent="0.25">
      <c r="A2273">
        <v>2272</v>
      </c>
    </row>
    <row r="2274" spans="1:3" x14ac:dyDescent="0.25">
      <c r="A2274">
        <v>2273</v>
      </c>
    </row>
    <row r="2275" spans="1:3" x14ac:dyDescent="0.25">
      <c r="A2275">
        <v>2274</v>
      </c>
    </row>
    <row r="2276" spans="1:3" x14ac:dyDescent="0.25">
      <c r="A2276">
        <v>2275</v>
      </c>
    </row>
    <row r="2277" spans="1:3" x14ac:dyDescent="0.25">
      <c r="A2277">
        <v>2276</v>
      </c>
    </row>
    <row r="2278" spans="1:3" x14ac:dyDescent="0.25">
      <c r="A2278">
        <v>2277</v>
      </c>
    </row>
    <row r="2279" spans="1:3" x14ac:dyDescent="0.25">
      <c r="A2279">
        <v>2278</v>
      </c>
    </row>
    <row r="2280" spans="1:3" x14ac:dyDescent="0.25">
      <c r="A2280">
        <v>2279</v>
      </c>
    </row>
    <row r="2281" spans="1:3" x14ac:dyDescent="0.25">
      <c r="A2281">
        <v>2280</v>
      </c>
      <c r="C2281" s="2">
        <v>2</v>
      </c>
    </row>
    <row r="2282" spans="1:3" x14ac:dyDescent="0.25">
      <c r="A2282">
        <v>2281</v>
      </c>
      <c r="C2282" s="2">
        <v>2</v>
      </c>
    </row>
    <row r="2283" spans="1:3" x14ac:dyDescent="0.25">
      <c r="A2283">
        <v>2282</v>
      </c>
      <c r="B2283" s="3">
        <v>1</v>
      </c>
      <c r="C2283" s="2">
        <v>2</v>
      </c>
    </row>
    <row r="2284" spans="1:3" x14ac:dyDescent="0.25">
      <c r="A2284">
        <v>2283</v>
      </c>
      <c r="B2284" s="3">
        <v>1</v>
      </c>
      <c r="C2284" s="2">
        <v>2</v>
      </c>
    </row>
    <row r="2285" spans="1:3" x14ac:dyDescent="0.25">
      <c r="A2285">
        <v>2284</v>
      </c>
      <c r="B2285" s="3">
        <v>1</v>
      </c>
      <c r="C2285" s="2">
        <v>2</v>
      </c>
    </row>
    <row r="2286" spans="1:3" x14ac:dyDescent="0.25">
      <c r="A2286">
        <v>2285</v>
      </c>
      <c r="B2286" s="3">
        <v>1</v>
      </c>
      <c r="C2286" s="2">
        <v>2</v>
      </c>
    </row>
    <row r="2287" spans="1:3" x14ac:dyDescent="0.25">
      <c r="A2287">
        <v>2286</v>
      </c>
      <c r="B2287" s="3">
        <v>1</v>
      </c>
      <c r="C2287" s="2">
        <v>2</v>
      </c>
    </row>
    <row r="2288" spans="1:3" x14ac:dyDescent="0.25">
      <c r="A2288">
        <v>2287</v>
      </c>
      <c r="B2288" s="3">
        <v>1</v>
      </c>
    </row>
    <row r="2289" spans="1:5" x14ac:dyDescent="0.25">
      <c r="A2289">
        <v>2288</v>
      </c>
      <c r="B2289" s="3">
        <v>1</v>
      </c>
    </row>
    <row r="2290" spans="1:5" x14ac:dyDescent="0.25">
      <c r="A2290">
        <v>2289</v>
      </c>
      <c r="D2290" s="5">
        <v>3</v>
      </c>
      <c r="E2290" s="4">
        <v>4</v>
      </c>
    </row>
    <row r="2291" spans="1:5" x14ac:dyDescent="0.25">
      <c r="A2291">
        <v>2290</v>
      </c>
      <c r="D2291" s="5">
        <v>3</v>
      </c>
      <c r="E2291" s="4">
        <v>4</v>
      </c>
    </row>
    <row r="2292" spans="1:5" x14ac:dyDescent="0.25">
      <c r="A2292">
        <v>2291</v>
      </c>
      <c r="D2292" s="5">
        <v>3</v>
      </c>
      <c r="E2292" s="4">
        <v>4</v>
      </c>
    </row>
    <row r="2293" spans="1:5" x14ac:dyDescent="0.25">
      <c r="A2293">
        <v>2292</v>
      </c>
      <c r="D2293" s="5">
        <v>3</v>
      </c>
      <c r="E2293" s="4">
        <v>4</v>
      </c>
    </row>
    <row r="2294" spans="1:5" x14ac:dyDescent="0.25">
      <c r="A2294">
        <v>2293</v>
      </c>
      <c r="D2294" s="5">
        <v>3</v>
      </c>
      <c r="E2294" s="4">
        <v>4</v>
      </c>
    </row>
    <row r="2295" spans="1:5" x14ac:dyDescent="0.25">
      <c r="A2295">
        <v>2294</v>
      </c>
      <c r="D2295" s="5">
        <v>3</v>
      </c>
      <c r="E2295" s="4">
        <v>4</v>
      </c>
    </row>
    <row r="2296" spans="1:5" x14ac:dyDescent="0.25">
      <c r="A2296">
        <v>2295</v>
      </c>
      <c r="D2296" s="5">
        <v>3</v>
      </c>
      <c r="E2296" s="4">
        <v>4</v>
      </c>
    </row>
    <row r="2297" spans="1:5" x14ac:dyDescent="0.25">
      <c r="A2297">
        <v>2296</v>
      </c>
      <c r="E2297" s="4">
        <v>4</v>
      </c>
    </row>
    <row r="2298" spans="1:5" x14ac:dyDescent="0.25">
      <c r="A2298">
        <v>2297</v>
      </c>
    </row>
    <row r="2299" spans="1:5" x14ac:dyDescent="0.25">
      <c r="A2299">
        <v>2298</v>
      </c>
    </row>
    <row r="2300" spans="1:5" x14ac:dyDescent="0.25">
      <c r="A2300">
        <v>2299</v>
      </c>
    </row>
    <row r="2301" spans="1:5" x14ac:dyDescent="0.25">
      <c r="A2301">
        <v>2300</v>
      </c>
    </row>
    <row r="2302" spans="1:5" x14ac:dyDescent="0.25">
      <c r="A2302">
        <v>2301</v>
      </c>
    </row>
    <row r="2303" spans="1:5" x14ac:dyDescent="0.25">
      <c r="A2303">
        <v>2302</v>
      </c>
      <c r="C2303" s="2">
        <v>2</v>
      </c>
    </row>
    <row r="2304" spans="1:5" x14ac:dyDescent="0.25">
      <c r="A2304">
        <v>2303</v>
      </c>
      <c r="C2304" s="2">
        <v>2</v>
      </c>
    </row>
    <row r="2305" spans="1:5" x14ac:dyDescent="0.25">
      <c r="A2305">
        <v>2304</v>
      </c>
      <c r="C2305" s="2">
        <v>2</v>
      </c>
    </row>
    <row r="2306" spans="1:5" x14ac:dyDescent="0.25">
      <c r="A2306">
        <v>2305</v>
      </c>
      <c r="C2306" s="2">
        <v>2</v>
      </c>
    </row>
    <row r="2307" spans="1:5" x14ac:dyDescent="0.25">
      <c r="A2307">
        <v>2306</v>
      </c>
      <c r="B2307" s="3">
        <v>1</v>
      </c>
      <c r="C2307" s="2">
        <v>2</v>
      </c>
    </row>
    <row r="2308" spans="1:5" x14ac:dyDescent="0.25">
      <c r="A2308">
        <v>2307</v>
      </c>
      <c r="B2308" s="3">
        <v>1</v>
      </c>
      <c r="C2308" s="2">
        <v>2</v>
      </c>
    </row>
    <row r="2309" spans="1:5" x14ac:dyDescent="0.25">
      <c r="A2309">
        <v>2308</v>
      </c>
      <c r="B2309" s="3">
        <v>1</v>
      </c>
      <c r="C2309" s="2">
        <v>2</v>
      </c>
    </row>
    <row r="2310" spans="1:5" x14ac:dyDescent="0.25">
      <c r="A2310">
        <v>2309</v>
      </c>
      <c r="B2310" s="3">
        <v>1</v>
      </c>
    </row>
    <row r="2311" spans="1:5" x14ac:dyDescent="0.25">
      <c r="A2311">
        <v>2310</v>
      </c>
      <c r="B2311" s="3">
        <v>1</v>
      </c>
    </row>
    <row r="2312" spans="1:5" x14ac:dyDescent="0.25">
      <c r="A2312">
        <v>2311</v>
      </c>
      <c r="B2312" s="3">
        <v>1</v>
      </c>
    </row>
    <row r="2313" spans="1:5" x14ac:dyDescent="0.25">
      <c r="A2313">
        <v>2312</v>
      </c>
      <c r="D2313" s="5">
        <v>3</v>
      </c>
      <c r="E2313" s="4">
        <v>4</v>
      </c>
    </row>
    <row r="2314" spans="1:5" x14ac:dyDescent="0.25">
      <c r="A2314">
        <v>2313</v>
      </c>
      <c r="D2314" s="5">
        <v>3</v>
      </c>
      <c r="E2314" s="4">
        <v>4</v>
      </c>
    </row>
    <row r="2315" spans="1:5" x14ac:dyDescent="0.25">
      <c r="A2315">
        <v>2314</v>
      </c>
      <c r="D2315" s="5">
        <v>3</v>
      </c>
      <c r="E2315" s="4">
        <v>4</v>
      </c>
    </row>
    <row r="2316" spans="1:5" x14ac:dyDescent="0.25">
      <c r="A2316">
        <v>2315</v>
      </c>
      <c r="D2316" s="5">
        <v>3</v>
      </c>
      <c r="E2316" s="4">
        <v>4</v>
      </c>
    </row>
    <row r="2317" spans="1:5" x14ac:dyDescent="0.25">
      <c r="A2317">
        <v>2316</v>
      </c>
      <c r="D2317" s="5">
        <v>3</v>
      </c>
      <c r="E2317" s="4">
        <v>4</v>
      </c>
    </row>
    <row r="2318" spans="1:5" x14ac:dyDescent="0.25">
      <c r="A2318">
        <v>2317</v>
      </c>
      <c r="D2318" s="5">
        <v>3</v>
      </c>
      <c r="E2318" s="4">
        <v>4</v>
      </c>
    </row>
    <row r="2319" spans="1:5" x14ac:dyDescent="0.25">
      <c r="A2319">
        <v>2318</v>
      </c>
      <c r="D2319" s="5">
        <v>3</v>
      </c>
      <c r="E2319" s="4">
        <v>4</v>
      </c>
    </row>
    <row r="2320" spans="1:5" x14ac:dyDescent="0.25">
      <c r="A2320">
        <v>2319</v>
      </c>
      <c r="D2320" s="5">
        <v>3</v>
      </c>
      <c r="E2320" s="4">
        <v>4</v>
      </c>
    </row>
    <row r="2321" spans="1:3" x14ac:dyDescent="0.25">
      <c r="A2321">
        <v>2320</v>
      </c>
    </row>
    <row r="2322" spans="1:3" x14ac:dyDescent="0.25">
      <c r="A2322">
        <v>2321</v>
      </c>
    </row>
    <row r="2323" spans="1:3" x14ac:dyDescent="0.25">
      <c r="A2323">
        <v>2322</v>
      </c>
    </row>
    <row r="2324" spans="1:3" x14ac:dyDescent="0.25">
      <c r="A2324">
        <v>2323</v>
      </c>
      <c r="C2324" s="2">
        <v>2</v>
      </c>
    </row>
    <row r="2325" spans="1:3" x14ac:dyDescent="0.25">
      <c r="A2325">
        <v>2324</v>
      </c>
      <c r="C2325" s="2">
        <v>2</v>
      </c>
    </row>
    <row r="2326" spans="1:3" x14ac:dyDescent="0.25">
      <c r="A2326">
        <v>2325</v>
      </c>
      <c r="C2326" s="2">
        <v>2</v>
      </c>
    </row>
    <row r="2327" spans="1:3" x14ac:dyDescent="0.25">
      <c r="A2327">
        <v>2326</v>
      </c>
      <c r="C2327" s="2">
        <v>2</v>
      </c>
    </row>
    <row r="2328" spans="1:3" x14ac:dyDescent="0.25">
      <c r="A2328">
        <v>2327</v>
      </c>
      <c r="B2328" s="3">
        <v>1</v>
      </c>
      <c r="C2328" s="2">
        <v>2</v>
      </c>
    </row>
    <row r="2329" spans="1:3" x14ac:dyDescent="0.25">
      <c r="A2329">
        <v>2328</v>
      </c>
      <c r="B2329" s="3">
        <v>1</v>
      </c>
      <c r="C2329" s="2">
        <v>2</v>
      </c>
    </row>
    <row r="2330" spans="1:3" x14ac:dyDescent="0.25">
      <c r="A2330">
        <v>2329</v>
      </c>
      <c r="B2330" s="3">
        <v>1</v>
      </c>
      <c r="C2330" s="2">
        <v>2</v>
      </c>
    </row>
    <row r="2331" spans="1:3" x14ac:dyDescent="0.25">
      <c r="A2331">
        <v>2330</v>
      </c>
      <c r="B2331" s="3">
        <v>1</v>
      </c>
      <c r="C2331" s="2">
        <v>2</v>
      </c>
    </row>
    <row r="2332" spans="1:3" x14ac:dyDescent="0.25">
      <c r="A2332">
        <v>2331</v>
      </c>
      <c r="B2332" s="3">
        <v>1</v>
      </c>
    </row>
    <row r="2333" spans="1:3" x14ac:dyDescent="0.25">
      <c r="A2333">
        <v>2332</v>
      </c>
      <c r="B2333" s="3">
        <v>1</v>
      </c>
    </row>
    <row r="2334" spans="1:3" x14ac:dyDescent="0.25">
      <c r="A2334">
        <v>2333</v>
      </c>
      <c r="B2334" s="3">
        <v>1</v>
      </c>
    </row>
    <row r="2335" spans="1:3" x14ac:dyDescent="0.25">
      <c r="A2335">
        <v>2334</v>
      </c>
    </row>
    <row r="2336" spans="1:3" x14ac:dyDescent="0.25">
      <c r="A2336">
        <v>2335</v>
      </c>
    </row>
    <row r="2337" spans="1:5" x14ac:dyDescent="0.25">
      <c r="A2337">
        <v>2336</v>
      </c>
      <c r="E2337" s="4">
        <v>4</v>
      </c>
    </row>
    <row r="2338" spans="1:5" x14ac:dyDescent="0.25">
      <c r="A2338">
        <v>2337</v>
      </c>
      <c r="D2338" s="5">
        <v>3</v>
      </c>
      <c r="E2338" s="4">
        <v>4</v>
      </c>
    </row>
    <row r="2339" spans="1:5" x14ac:dyDescent="0.25">
      <c r="A2339">
        <v>2338</v>
      </c>
      <c r="D2339" s="5">
        <v>3</v>
      </c>
      <c r="E2339" s="4">
        <v>4</v>
      </c>
    </row>
    <row r="2340" spans="1:5" x14ac:dyDescent="0.25">
      <c r="A2340">
        <v>2339</v>
      </c>
      <c r="D2340" s="5">
        <v>3</v>
      </c>
      <c r="E2340" s="4">
        <v>4</v>
      </c>
    </row>
    <row r="2341" spans="1:5" x14ac:dyDescent="0.25">
      <c r="A2341">
        <v>2340</v>
      </c>
      <c r="D2341" s="5">
        <v>3</v>
      </c>
      <c r="E2341" s="4">
        <v>4</v>
      </c>
    </row>
    <row r="2342" spans="1:5" x14ac:dyDescent="0.25">
      <c r="A2342">
        <v>2341</v>
      </c>
      <c r="D2342" s="5">
        <v>3</v>
      </c>
      <c r="E2342" s="4">
        <v>4</v>
      </c>
    </row>
    <row r="2343" spans="1:5" x14ac:dyDescent="0.25">
      <c r="A2343">
        <v>2342</v>
      </c>
      <c r="D2343" s="5">
        <v>3</v>
      </c>
      <c r="E2343" s="4">
        <v>4</v>
      </c>
    </row>
    <row r="2344" spans="1:5" x14ac:dyDescent="0.25">
      <c r="A2344">
        <v>2343</v>
      </c>
      <c r="C2344" s="2">
        <v>2</v>
      </c>
      <c r="D2344" s="5">
        <v>3</v>
      </c>
      <c r="E2344" s="4">
        <v>4</v>
      </c>
    </row>
    <row r="2345" spans="1:5" x14ac:dyDescent="0.25">
      <c r="A2345">
        <v>2344</v>
      </c>
      <c r="C2345" s="2">
        <v>2</v>
      </c>
      <c r="D2345" s="5">
        <v>3</v>
      </c>
    </row>
    <row r="2346" spans="1:5" x14ac:dyDescent="0.25">
      <c r="A2346">
        <v>2345</v>
      </c>
      <c r="C2346" s="2">
        <v>2</v>
      </c>
    </row>
    <row r="2347" spans="1:5" x14ac:dyDescent="0.25">
      <c r="A2347">
        <v>2346</v>
      </c>
      <c r="C2347" s="2">
        <v>2</v>
      </c>
    </row>
    <row r="2348" spans="1:5" x14ac:dyDescent="0.25">
      <c r="A2348">
        <v>2347</v>
      </c>
      <c r="C2348" s="2">
        <v>2</v>
      </c>
    </row>
    <row r="2349" spans="1:5" x14ac:dyDescent="0.25">
      <c r="A2349">
        <v>2348</v>
      </c>
      <c r="B2349" s="3">
        <v>1</v>
      </c>
      <c r="C2349" s="2">
        <v>2</v>
      </c>
    </row>
    <row r="2350" spans="1:5" x14ac:dyDescent="0.25">
      <c r="A2350">
        <v>2349</v>
      </c>
      <c r="B2350" s="3">
        <v>1</v>
      </c>
      <c r="C2350" s="2">
        <v>2</v>
      </c>
    </row>
    <row r="2351" spans="1:5" x14ac:dyDescent="0.25">
      <c r="A2351">
        <v>2350</v>
      </c>
      <c r="B2351" s="3">
        <v>1</v>
      </c>
      <c r="C2351" s="2">
        <v>2</v>
      </c>
    </row>
    <row r="2352" spans="1:5" x14ac:dyDescent="0.25">
      <c r="A2352">
        <v>2351</v>
      </c>
      <c r="B2352" s="3">
        <v>1</v>
      </c>
      <c r="C2352" s="2">
        <v>2</v>
      </c>
    </row>
    <row r="2353" spans="1:6" x14ac:dyDescent="0.25">
      <c r="A2353">
        <v>2352</v>
      </c>
      <c r="B2353" s="3">
        <v>1</v>
      </c>
    </row>
    <row r="2354" spans="1:6" x14ac:dyDescent="0.25">
      <c r="A2354">
        <v>2353</v>
      </c>
      <c r="B2354" s="3">
        <v>1</v>
      </c>
      <c r="F2354" t="s">
        <v>22</v>
      </c>
    </row>
    <row r="2355" spans="1:6" x14ac:dyDescent="0.25">
      <c r="A2355">
        <v>2354</v>
      </c>
    </row>
    <row r="2356" spans="1:6" x14ac:dyDescent="0.25">
      <c r="A2356">
        <v>2355</v>
      </c>
      <c r="F2356" t="s">
        <v>22</v>
      </c>
    </row>
    <row r="2357" spans="1:6" x14ac:dyDescent="0.25">
      <c r="A2357">
        <v>2356</v>
      </c>
      <c r="C2357" s="2">
        <v>2</v>
      </c>
    </row>
    <row r="2358" spans="1:6" x14ac:dyDescent="0.25">
      <c r="A2358">
        <v>2357</v>
      </c>
      <c r="C2358" s="2">
        <v>2</v>
      </c>
    </row>
    <row r="2359" spans="1:6" x14ac:dyDescent="0.25">
      <c r="A2359">
        <v>2358</v>
      </c>
      <c r="C2359" s="2">
        <v>2</v>
      </c>
    </row>
    <row r="2360" spans="1:6" x14ac:dyDescent="0.25">
      <c r="A2360">
        <v>2359</v>
      </c>
      <c r="B2360" s="3">
        <v>1</v>
      </c>
      <c r="C2360" s="2">
        <v>2</v>
      </c>
    </row>
    <row r="2361" spans="1:6" x14ac:dyDescent="0.25">
      <c r="A2361">
        <v>2360</v>
      </c>
      <c r="B2361" s="3">
        <v>1</v>
      </c>
      <c r="C2361" s="2">
        <v>2</v>
      </c>
    </row>
    <row r="2362" spans="1:6" x14ac:dyDescent="0.25">
      <c r="A2362">
        <v>2361</v>
      </c>
      <c r="B2362" s="3">
        <v>1</v>
      </c>
      <c r="C2362" s="2">
        <v>2</v>
      </c>
    </row>
    <row r="2363" spans="1:6" x14ac:dyDescent="0.25">
      <c r="A2363">
        <v>2362</v>
      </c>
      <c r="B2363" s="3">
        <v>1</v>
      </c>
      <c r="C2363" s="2">
        <v>2</v>
      </c>
    </row>
    <row r="2364" spans="1:6" x14ac:dyDescent="0.25">
      <c r="A2364">
        <v>2363</v>
      </c>
      <c r="B2364" s="3">
        <v>1</v>
      </c>
      <c r="C2364" s="2">
        <v>2</v>
      </c>
    </row>
    <row r="2365" spans="1:6" x14ac:dyDescent="0.25">
      <c r="A2365">
        <v>2364</v>
      </c>
      <c r="B2365" s="3">
        <v>1</v>
      </c>
      <c r="C2365" s="2">
        <v>2</v>
      </c>
    </row>
    <row r="2366" spans="1:6" x14ac:dyDescent="0.25">
      <c r="A2366">
        <v>2365</v>
      </c>
      <c r="B2366" s="3">
        <v>1</v>
      </c>
    </row>
    <row r="2367" spans="1:6" x14ac:dyDescent="0.25">
      <c r="A2367">
        <v>2366</v>
      </c>
      <c r="B2367" s="3">
        <v>1</v>
      </c>
      <c r="D2367" s="5">
        <v>3</v>
      </c>
    </row>
    <row r="2368" spans="1:6" x14ac:dyDescent="0.25">
      <c r="A2368">
        <v>2367</v>
      </c>
      <c r="B2368" s="3">
        <v>1</v>
      </c>
      <c r="D2368" s="5">
        <v>3</v>
      </c>
      <c r="E2368" s="4">
        <v>4</v>
      </c>
    </row>
    <row r="2369" spans="1:5" x14ac:dyDescent="0.25">
      <c r="A2369">
        <v>2368</v>
      </c>
      <c r="D2369" s="5">
        <v>3</v>
      </c>
      <c r="E2369" s="4">
        <v>4</v>
      </c>
    </row>
    <row r="2370" spans="1:5" x14ac:dyDescent="0.25">
      <c r="A2370">
        <v>2369</v>
      </c>
      <c r="D2370" s="5">
        <v>3</v>
      </c>
      <c r="E2370" s="4">
        <v>4</v>
      </c>
    </row>
    <row r="2371" spans="1:5" x14ac:dyDescent="0.25">
      <c r="A2371">
        <v>2370</v>
      </c>
      <c r="D2371" s="5">
        <v>3</v>
      </c>
      <c r="E2371" s="4">
        <v>4</v>
      </c>
    </row>
    <row r="2372" spans="1:5" x14ac:dyDescent="0.25">
      <c r="A2372">
        <v>2371</v>
      </c>
      <c r="D2372" s="5">
        <v>3</v>
      </c>
      <c r="E2372" s="4">
        <v>4</v>
      </c>
    </row>
    <row r="2373" spans="1:5" x14ac:dyDescent="0.25">
      <c r="A2373">
        <v>2372</v>
      </c>
      <c r="D2373" s="5">
        <v>3</v>
      </c>
      <c r="E2373" s="4">
        <v>4</v>
      </c>
    </row>
    <row r="2374" spans="1:5" x14ac:dyDescent="0.25">
      <c r="A2374">
        <v>2373</v>
      </c>
      <c r="D2374" s="5">
        <v>3</v>
      </c>
      <c r="E2374" s="4">
        <v>4</v>
      </c>
    </row>
    <row r="2375" spans="1:5" x14ac:dyDescent="0.25">
      <c r="A2375">
        <v>2374</v>
      </c>
      <c r="E2375" s="4">
        <v>4</v>
      </c>
    </row>
    <row r="2376" spans="1:5" x14ac:dyDescent="0.25">
      <c r="A2376">
        <v>2375</v>
      </c>
    </row>
    <row r="2377" spans="1:5" x14ac:dyDescent="0.25">
      <c r="A2377">
        <v>2376</v>
      </c>
    </row>
    <row r="2378" spans="1:5" x14ac:dyDescent="0.25">
      <c r="A2378">
        <v>2377</v>
      </c>
    </row>
    <row r="2379" spans="1:5" x14ac:dyDescent="0.25">
      <c r="A2379">
        <v>2378</v>
      </c>
    </row>
    <row r="2380" spans="1:5" x14ac:dyDescent="0.25">
      <c r="A2380">
        <v>2379</v>
      </c>
    </row>
    <row r="2381" spans="1:5" x14ac:dyDescent="0.25">
      <c r="A2381">
        <v>2380</v>
      </c>
      <c r="C2381" s="2">
        <v>2</v>
      </c>
    </row>
    <row r="2382" spans="1:5" x14ac:dyDescent="0.25">
      <c r="A2382">
        <v>2381</v>
      </c>
      <c r="B2382" s="3">
        <v>1</v>
      </c>
      <c r="C2382" s="2">
        <v>2</v>
      </c>
    </row>
    <row r="2383" spans="1:5" x14ac:dyDescent="0.25">
      <c r="A2383">
        <v>2382</v>
      </c>
      <c r="B2383" s="3">
        <v>1</v>
      </c>
      <c r="C2383" s="2">
        <v>2</v>
      </c>
    </row>
    <row r="2384" spans="1:5" x14ac:dyDescent="0.25">
      <c r="A2384">
        <v>2383</v>
      </c>
      <c r="B2384" s="3">
        <v>1</v>
      </c>
      <c r="C2384" s="2">
        <v>2</v>
      </c>
    </row>
    <row r="2385" spans="1:5" x14ac:dyDescent="0.25">
      <c r="A2385">
        <v>2384</v>
      </c>
      <c r="B2385" s="3">
        <v>1</v>
      </c>
      <c r="C2385" s="2">
        <v>2</v>
      </c>
    </row>
    <row r="2386" spans="1:5" x14ac:dyDescent="0.25">
      <c r="A2386">
        <v>2385</v>
      </c>
      <c r="B2386" s="3">
        <v>1</v>
      </c>
      <c r="C2386" s="2">
        <v>2</v>
      </c>
    </row>
    <row r="2387" spans="1:5" x14ac:dyDescent="0.25">
      <c r="A2387">
        <v>2386</v>
      </c>
      <c r="B2387" s="3">
        <v>1</v>
      </c>
      <c r="C2387" s="2">
        <v>2</v>
      </c>
    </row>
    <row r="2388" spans="1:5" x14ac:dyDescent="0.25">
      <c r="A2388">
        <v>2387</v>
      </c>
      <c r="B2388" s="3">
        <v>1</v>
      </c>
    </row>
    <row r="2389" spans="1:5" x14ac:dyDescent="0.25">
      <c r="A2389">
        <v>2388</v>
      </c>
      <c r="D2389" s="5">
        <v>3</v>
      </c>
      <c r="E2389" s="4">
        <v>4</v>
      </c>
    </row>
    <row r="2390" spans="1:5" x14ac:dyDescent="0.25">
      <c r="A2390">
        <v>2389</v>
      </c>
      <c r="D2390" s="5">
        <v>3</v>
      </c>
      <c r="E2390" s="4">
        <v>4</v>
      </c>
    </row>
    <row r="2391" spans="1:5" x14ac:dyDescent="0.25">
      <c r="A2391">
        <v>2390</v>
      </c>
      <c r="D2391" s="5">
        <v>3</v>
      </c>
      <c r="E2391" s="4">
        <v>4</v>
      </c>
    </row>
    <row r="2392" spans="1:5" x14ac:dyDescent="0.25">
      <c r="A2392">
        <v>2391</v>
      </c>
      <c r="D2392" s="5">
        <v>3</v>
      </c>
      <c r="E2392" s="4">
        <v>4</v>
      </c>
    </row>
    <row r="2393" spans="1:5" x14ac:dyDescent="0.25">
      <c r="A2393">
        <v>2392</v>
      </c>
      <c r="D2393" s="5">
        <v>3</v>
      </c>
      <c r="E2393" s="4">
        <v>4</v>
      </c>
    </row>
    <row r="2394" spans="1:5" x14ac:dyDescent="0.25">
      <c r="A2394">
        <v>2393</v>
      </c>
      <c r="D2394" s="5">
        <v>3</v>
      </c>
      <c r="E2394" s="4">
        <v>4</v>
      </c>
    </row>
    <row r="2395" spans="1:5" x14ac:dyDescent="0.25">
      <c r="A2395">
        <v>2394</v>
      </c>
      <c r="D2395" s="5">
        <v>3</v>
      </c>
      <c r="E2395" s="4">
        <v>4</v>
      </c>
    </row>
    <row r="2396" spans="1:5" x14ac:dyDescent="0.25">
      <c r="A2396">
        <v>2395</v>
      </c>
      <c r="E2396" s="4">
        <v>4</v>
      </c>
    </row>
    <row r="2397" spans="1:5" x14ac:dyDescent="0.25">
      <c r="A2397">
        <v>2396</v>
      </c>
    </row>
    <row r="2398" spans="1:5" x14ac:dyDescent="0.25">
      <c r="A2398">
        <v>2397</v>
      </c>
    </row>
    <row r="2399" spans="1:5" x14ac:dyDescent="0.25">
      <c r="A2399">
        <v>2398</v>
      </c>
    </row>
    <row r="2400" spans="1:5" x14ac:dyDescent="0.25">
      <c r="A2400">
        <v>2399</v>
      </c>
    </row>
    <row r="2401" spans="1:5" x14ac:dyDescent="0.25">
      <c r="A2401">
        <v>2400</v>
      </c>
      <c r="C2401" s="2">
        <v>2</v>
      </c>
    </row>
    <row r="2402" spans="1:5" x14ac:dyDescent="0.25">
      <c r="A2402">
        <v>2401</v>
      </c>
      <c r="C2402" s="2">
        <v>2</v>
      </c>
    </row>
    <row r="2403" spans="1:5" x14ac:dyDescent="0.25">
      <c r="A2403">
        <v>2402</v>
      </c>
      <c r="B2403" s="3">
        <v>1</v>
      </c>
      <c r="C2403" s="2">
        <v>2</v>
      </c>
    </row>
    <row r="2404" spans="1:5" x14ac:dyDescent="0.25">
      <c r="A2404">
        <v>2403</v>
      </c>
      <c r="B2404" s="3">
        <v>1</v>
      </c>
      <c r="C2404" s="2">
        <v>2</v>
      </c>
    </row>
    <row r="2405" spans="1:5" x14ac:dyDescent="0.25">
      <c r="A2405">
        <v>2404</v>
      </c>
      <c r="B2405" s="3">
        <v>1</v>
      </c>
      <c r="C2405" s="2">
        <v>2</v>
      </c>
    </row>
    <row r="2406" spans="1:5" x14ac:dyDescent="0.25">
      <c r="A2406">
        <v>2405</v>
      </c>
      <c r="B2406" s="3">
        <v>1</v>
      </c>
      <c r="C2406" s="2">
        <v>2</v>
      </c>
    </row>
    <row r="2407" spans="1:5" x14ac:dyDescent="0.25">
      <c r="A2407">
        <v>2406</v>
      </c>
      <c r="B2407" s="3">
        <v>1</v>
      </c>
      <c r="C2407" s="2">
        <v>2</v>
      </c>
    </row>
    <row r="2408" spans="1:5" x14ac:dyDescent="0.25">
      <c r="A2408">
        <v>2407</v>
      </c>
      <c r="B2408" s="3">
        <v>1</v>
      </c>
    </row>
    <row r="2409" spans="1:5" x14ac:dyDescent="0.25">
      <c r="A2409">
        <v>2408</v>
      </c>
      <c r="D2409" s="5">
        <v>3</v>
      </c>
      <c r="E2409" s="4">
        <v>4</v>
      </c>
    </row>
    <row r="2410" spans="1:5" x14ac:dyDescent="0.25">
      <c r="A2410">
        <v>2409</v>
      </c>
      <c r="D2410" s="5">
        <v>3</v>
      </c>
      <c r="E2410" s="4">
        <v>4</v>
      </c>
    </row>
    <row r="2411" spans="1:5" x14ac:dyDescent="0.25">
      <c r="A2411">
        <v>2410</v>
      </c>
      <c r="D2411" s="5">
        <v>3</v>
      </c>
      <c r="E2411" s="4">
        <v>4</v>
      </c>
    </row>
    <row r="2412" spans="1:5" x14ac:dyDescent="0.25">
      <c r="A2412">
        <v>2411</v>
      </c>
      <c r="D2412" s="5">
        <v>3</v>
      </c>
      <c r="E2412" s="4">
        <v>4</v>
      </c>
    </row>
    <row r="2413" spans="1:5" x14ac:dyDescent="0.25">
      <c r="A2413">
        <v>2412</v>
      </c>
      <c r="D2413" s="5">
        <v>3</v>
      </c>
      <c r="E2413" s="4">
        <v>4</v>
      </c>
    </row>
    <row r="2414" spans="1:5" x14ac:dyDescent="0.25">
      <c r="A2414">
        <v>2413</v>
      </c>
      <c r="D2414" s="5">
        <v>3</v>
      </c>
      <c r="E2414" s="4">
        <v>4</v>
      </c>
    </row>
    <row r="2415" spans="1:5" x14ac:dyDescent="0.25">
      <c r="A2415">
        <v>2414</v>
      </c>
      <c r="D2415" s="5">
        <v>3</v>
      </c>
      <c r="E2415" s="4">
        <v>4</v>
      </c>
    </row>
    <row r="2416" spans="1:5" x14ac:dyDescent="0.25">
      <c r="A2416">
        <v>2415</v>
      </c>
    </row>
    <row r="2417" spans="1:5" x14ac:dyDescent="0.25">
      <c r="A2417">
        <v>2416</v>
      </c>
    </row>
    <row r="2418" spans="1:5" x14ac:dyDescent="0.25">
      <c r="A2418">
        <v>2417</v>
      </c>
    </row>
    <row r="2419" spans="1:5" x14ac:dyDescent="0.25">
      <c r="A2419">
        <v>2418</v>
      </c>
    </row>
    <row r="2420" spans="1:5" x14ac:dyDescent="0.25">
      <c r="A2420">
        <v>2419</v>
      </c>
    </row>
    <row r="2421" spans="1:5" x14ac:dyDescent="0.25">
      <c r="A2421">
        <v>2420</v>
      </c>
      <c r="B2421" s="3">
        <v>1</v>
      </c>
      <c r="C2421" s="2">
        <v>2</v>
      </c>
    </row>
    <row r="2422" spans="1:5" x14ac:dyDescent="0.25">
      <c r="A2422">
        <v>2421</v>
      </c>
      <c r="B2422" s="3">
        <v>1</v>
      </c>
      <c r="C2422" s="2">
        <v>2</v>
      </c>
    </row>
    <row r="2423" spans="1:5" x14ac:dyDescent="0.25">
      <c r="A2423">
        <v>2422</v>
      </c>
      <c r="B2423" s="3">
        <v>1</v>
      </c>
      <c r="C2423" s="2">
        <v>2</v>
      </c>
    </row>
    <row r="2424" spans="1:5" x14ac:dyDescent="0.25">
      <c r="A2424">
        <v>2423</v>
      </c>
      <c r="B2424" s="3">
        <v>1</v>
      </c>
      <c r="C2424" s="2">
        <v>2</v>
      </c>
    </row>
    <row r="2425" spans="1:5" x14ac:dyDescent="0.25">
      <c r="A2425">
        <v>2424</v>
      </c>
      <c r="B2425" s="3">
        <v>1</v>
      </c>
      <c r="C2425" s="2">
        <v>2</v>
      </c>
    </row>
    <row r="2426" spans="1:5" x14ac:dyDescent="0.25">
      <c r="A2426">
        <v>2425</v>
      </c>
      <c r="B2426" s="3">
        <v>1</v>
      </c>
      <c r="C2426" s="2">
        <v>2</v>
      </c>
    </row>
    <row r="2427" spans="1:5" x14ac:dyDescent="0.25">
      <c r="A2427">
        <v>2426</v>
      </c>
      <c r="B2427" s="3">
        <v>1</v>
      </c>
    </row>
    <row r="2428" spans="1:5" x14ac:dyDescent="0.25">
      <c r="A2428">
        <v>2427</v>
      </c>
    </row>
    <row r="2429" spans="1:5" x14ac:dyDescent="0.25">
      <c r="A2429">
        <v>2428</v>
      </c>
    </row>
    <row r="2430" spans="1:5" x14ac:dyDescent="0.25">
      <c r="A2430">
        <v>2429</v>
      </c>
      <c r="D2430" s="5">
        <v>3</v>
      </c>
      <c r="E2430" s="4">
        <v>4</v>
      </c>
    </row>
    <row r="2431" spans="1:5" x14ac:dyDescent="0.25">
      <c r="A2431">
        <v>2430</v>
      </c>
      <c r="D2431" s="5">
        <v>3</v>
      </c>
      <c r="E2431" s="4">
        <v>4</v>
      </c>
    </row>
    <row r="2432" spans="1:5" x14ac:dyDescent="0.25">
      <c r="A2432">
        <v>2431</v>
      </c>
      <c r="D2432" s="5">
        <v>3</v>
      </c>
      <c r="E2432" s="4">
        <v>4</v>
      </c>
    </row>
    <row r="2433" spans="1:5" x14ac:dyDescent="0.25">
      <c r="A2433">
        <v>2432</v>
      </c>
      <c r="D2433" s="5">
        <v>3</v>
      </c>
      <c r="E2433" s="4">
        <v>4</v>
      </c>
    </row>
    <row r="2434" spans="1:5" x14ac:dyDescent="0.25">
      <c r="A2434">
        <v>2433</v>
      </c>
      <c r="D2434" s="5">
        <v>3</v>
      </c>
      <c r="E2434" s="4">
        <v>4</v>
      </c>
    </row>
    <row r="2435" spans="1:5" x14ac:dyDescent="0.25">
      <c r="A2435">
        <v>2434</v>
      </c>
      <c r="D2435" s="5">
        <v>3</v>
      </c>
      <c r="E2435" s="4">
        <v>4</v>
      </c>
    </row>
    <row r="2436" spans="1:5" x14ac:dyDescent="0.25">
      <c r="A2436">
        <v>2435</v>
      </c>
    </row>
    <row r="2437" spans="1:5" x14ac:dyDescent="0.25">
      <c r="A2437">
        <v>2436</v>
      </c>
    </row>
    <row r="2438" spans="1:5" x14ac:dyDescent="0.25">
      <c r="A2438">
        <v>2437</v>
      </c>
      <c r="B2438" s="3">
        <v>1</v>
      </c>
    </row>
    <row r="2439" spans="1:5" x14ac:dyDescent="0.25">
      <c r="A2439">
        <v>2438</v>
      </c>
      <c r="B2439" s="3">
        <v>1</v>
      </c>
    </row>
    <row r="2440" spans="1:5" x14ac:dyDescent="0.25">
      <c r="A2440">
        <v>2439</v>
      </c>
      <c r="B2440" s="3">
        <v>1</v>
      </c>
      <c r="C2440" s="2">
        <v>2</v>
      </c>
    </row>
    <row r="2441" spans="1:5" x14ac:dyDescent="0.25">
      <c r="A2441">
        <v>2440</v>
      </c>
      <c r="B2441" s="3">
        <v>1</v>
      </c>
      <c r="C2441" s="2">
        <v>2</v>
      </c>
    </row>
    <row r="2442" spans="1:5" x14ac:dyDescent="0.25">
      <c r="A2442">
        <v>2441</v>
      </c>
      <c r="B2442" s="3">
        <v>1</v>
      </c>
      <c r="C2442" s="2">
        <v>2</v>
      </c>
    </row>
    <row r="2443" spans="1:5" x14ac:dyDescent="0.25">
      <c r="A2443">
        <v>2442</v>
      </c>
      <c r="B2443" s="3">
        <v>1</v>
      </c>
      <c r="C2443" s="2">
        <v>2</v>
      </c>
    </row>
    <row r="2444" spans="1:5" x14ac:dyDescent="0.25">
      <c r="A2444">
        <v>2443</v>
      </c>
      <c r="B2444" s="3">
        <v>1</v>
      </c>
      <c r="C2444" s="2">
        <v>2</v>
      </c>
    </row>
    <row r="2445" spans="1:5" x14ac:dyDescent="0.25">
      <c r="A2445">
        <v>2444</v>
      </c>
      <c r="C2445" s="2">
        <v>2</v>
      </c>
    </row>
    <row r="2446" spans="1:5" x14ac:dyDescent="0.25">
      <c r="A2446">
        <v>2445</v>
      </c>
      <c r="C2446" s="2">
        <v>2</v>
      </c>
    </row>
    <row r="2447" spans="1:5" x14ac:dyDescent="0.25">
      <c r="A2447">
        <v>2446</v>
      </c>
      <c r="D2447" s="5">
        <v>3</v>
      </c>
    </row>
    <row r="2448" spans="1:5" x14ac:dyDescent="0.25">
      <c r="A2448">
        <v>2447</v>
      </c>
      <c r="D2448" s="5">
        <v>3</v>
      </c>
      <c r="E2448" s="4">
        <v>4</v>
      </c>
    </row>
    <row r="2449" spans="1:5" x14ac:dyDescent="0.25">
      <c r="A2449">
        <v>2448</v>
      </c>
      <c r="D2449" s="5">
        <v>3</v>
      </c>
      <c r="E2449" s="4">
        <v>4</v>
      </c>
    </row>
    <row r="2450" spans="1:5" x14ac:dyDescent="0.25">
      <c r="A2450">
        <v>2449</v>
      </c>
      <c r="D2450" s="5">
        <v>3</v>
      </c>
      <c r="E2450" s="4">
        <v>4</v>
      </c>
    </row>
    <row r="2451" spans="1:5" x14ac:dyDescent="0.25">
      <c r="A2451">
        <v>2450</v>
      </c>
      <c r="D2451" s="5">
        <v>3</v>
      </c>
      <c r="E2451" s="4">
        <v>4</v>
      </c>
    </row>
    <row r="2452" spans="1:5" x14ac:dyDescent="0.25">
      <c r="A2452">
        <v>2451</v>
      </c>
      <c r="D2452" s="5">
        <v>3</v>
      </c>
      <c r="E2452" s="4">
        <v>4</v>
      </c>
    </row>
    <row r="2453" spans="1:5" x14ac:dyDescent="0.25">
      <c r="A2453">
        <v>2452</v>
      </c>
      <c r="D2453" s="5">
        <v>3</v>
      </c>
      <c r="E2453" s="4">
        <v>4</v>
      </c>
    </row>
    <row r="2454" spans="1:5" x14ac:dyDescent="0.25">
      <c r="A2454">
        <v>2453</v>
      </c>
      <c r="D2454" s="5">
        <v>3</v>
      </c>
      <c r="E2454" s="4">
        <v>4</v>
      </c>
    </row>
    <row r="2455" spans="1:5" x14ac:dyDescent="0.25">
      <c r="A2455">
        <v>2454</v>
      </c>
    </row>
    <row r="2456" spans="1:5" x14ac:dyDescent="0.25">
      <c r="A2456">
        <v>2455</v>
      </c>
    </row>
    <row r="2457" spans="1:5" x14ac:dyDescent="0.25">
      <c r="A2457">
        <v>2456</v>
      </c>
    </row>
    <row r="2458" spans="1:5" x14ac:dyDescent="0.25">
      <c r="A2458">
        <v>2457</v>
      </c>
    </row>
    <row r="2459" spans="1:5" x14ac:dyDescent="0.25">
      <c r="A2459">
        <v>2458</v>
      </c>
    </row>
    <row r="2460" spans="1:5" x14ac:dyDescent="0.25">
      <c r="A2460">
        <v>2459</v>
      </c>
      <c r="B2460" s="3">
        <v>1</v>
      </c>
    </row>
    <row r="2461" spans="1:5" x14ac:dyDescent="0.25">
      <c r="A2461">
        <v>2460</v>
      </c>
      <c r="B2461" s="3">
        <v>1</v>
      </c>
    </row>
    <row r="2462" spans="1:5" x14ac:dyDescent="0.25">
      <c r="A2462">
        <v>2461</v>
      </c>
      <c r="B2462" s="3">
        <v>1</v>
      </c>
      <c r="C2462" s="2">
        <v>2</v>
      </c>
    </row>
    <row r="2463" spans="1:5" x14ac:dyDescent="0.25">
      <c r="A2463">
        <v>2462</v>
      </c>
      <c r="B2463" s="3">
        <v>1</v>
      </c>
      <c r="C2463" s="2">
        <v>2</v>
      </c>
    </row>
    <row r="2464" spans="1:5" x14ac:dyDescent="0.25">
      <c r="A2464">
        <v>2463</v>
      </c>
      <c r="B2464" s="3">
        <v>1</v>
      </c>
      <c r="C2464" s="2">
        <v>2</v>
      </c>
    </row>
    <row r="2465" spans="1:5" x14ac:dyDescent="0.25">
      <c r="A2465">
        <v>2464</v>
      </c>
      <c r="B2465" s="3">
        <v>1</v>
      </c>
      <c r="C2465" s="2">
        <v>2</v>
      </c>
    </row>
    <row r="2466" spans="1:5" x14ac:dyDescent="0.25">
      <c r="A2466">
        <v>2465</v>
      </c>
      <c r="B2466" s="3">
        <v>1</v>
      </c>
      <c r="C2466" s="2">
        <v>2</v>
      </c>
    </row>
    <row r="2467" spans="1:5" x14ac:dyDescent="0.25">
      <c r="A2467">
        <v>2466</v>
      </c>
      <c r="C2467" s="2">
        <v>2</v>
      </c>
    </row>
    <row r="2468" spans="1:5" x14ac:dyDescent="0.25">
      <c r="A2468">
        <v>2467</v>
      </c>
      <c r="C2468" s="2">
        <v>2</v>
      </c>
    </row>
    <row r="2469" spans="1:5" x14ac:dyDescent="0.25">
      <c r="A2469">
        <v>2468</v>
      </c>
      <c r="E2469" s="4">
        <v>4</v>
      </c>
    </row>
    <row r="2470" spans="1:5" x14ac:dyDescent="0.25">
      <c r="A2470">
        <v>2469</v>
      </c>
      <c r="D2470" s="5">
        <v>3</v>
      </c>
      <c r="E2470" s="4">
        <v>4</v>
      </c>
    </row>
    <row r="2471" spans="1:5" x14ac:dyDescent="0.25">
      <c r="A2471">
        <v>2470</v>
      </c>
      <c r="D2471" s="5">
        <v>3</v>
      </c>
      <c r="E2471" s="4">
        <v>4</v>
      </c>
    </row>
    <row r="2472" spans="1:5" x14ac:dyDescent="0.25">
      <c r="A2472">
        <v>2471</v>
      </c>
      <c r="D2472" s="5">
        <v>3</v>
      </c>
      <c r="E2472" s="4">
        <v>4</v>
      </c>
    </row>
    <row r="2473" spans="1:5" x14ac:dyDescent="0.25">
      <c r="A2473">
        <v>2472</v>
      </c>
      <c r="D2473" s="5">
        <v>3</v>
      </c>
      <c r="E2473" s="4">
        <v>4</v>
      </c>
    </row>
    <row r="2474" spans="1:5" x14ac:dyDescent="0.25">
      <c r="A2474">
        <v>2473</v>
      </c>
      <c r="D2474" s="5">
        <v>3</v>
      </c>
      <c r="E2474" s="4">
        <v>4</v>
      </c>
    </row>
    <row r="2475" spans="1:5" x14ac:dyDescent="0.25">
      <c r="A2475">
        <v>2474</v>
      </c>
      <c r="D2475" s="5">
        <v>3</v>
      </c>
      <c r="E2475" s="4">
        <v>4</v>
      </c>
    </row>
    <row r="2476" spans="1:5" x14ac:dyDescent="0.25">
      <c r="A2476">
        <v>2475</v>
      </c>
    </row>
    <row r="2477" spans="1:5" x14ac:dyDescent="0.25">
      <c r="A2477">
        <v>2476</v>
      </c>
    </row>
    <row r="2478" spans="1:5" x14ac:dyDescent="0.25">
      <c r="A2478">
        <v>2477</v>
      </c>
      <c r="B2478" s="3">
        <v>1</v>
      </c>
    </row>
    <row r="2479" spans="1:5" x14ac:dyDescent="0.25">
      <c r="A2479">
        <v>2478</v>
      </c>
      <c r="B2479" s="3">
        <v>1</v>
      </c>
    </row>
    <row r="2480" spans="1:5" x14ac:dyDescent="0.25">
      <c r="A2480">
        <v>2479</v>
      </c>
      <c r="B2480" s="3">
        <v>1</v>
      </c>
    </row>
    <row r="2481" spans="1:6" x14ac:dyDescent="0.25">
      <c r="A2481">
        <v>2480</v>
      </c>
      <c r="B2481" s="3">
        <v>1</v>
      </c>
    </row>
    <row r="2482" spans="1:6" x14ac:dyDescent="0.25">
      <c r="A2482">
        <v>2481</v>
      </c>
      <c r="B2482" s="3">
        <v>1</v>
      </c>
    </row>
    <row r="2483" spans="1:6" x14ac:dyDescent="0.25">
      <c r="A2483">
        <v>2482</v>
      </c>
      <c r="B2483" s="3">
        <v>1</v>
      </c>
      <c r="C2483" s="2">
        <v>2</v>
      </c>
    </row>
    <row r="2484" spans="1:6" x14ac:dyDescent="0.25">
      <c r="A2484">
        <v>2483</v>
      </c>
      <c r="B2484" s="3">
        <v>1</v>
      </c>
      <c r="C2484" s="2">
        <v>2</v>
      </c>
    </row>
    <row r="2485" spans="1:6" x14ac:dyDescent="0.25">
      <c r="A2485">
        <v>2484</v>
      </c>
      <c r="B2485" s="3">
        <v>1</v>
      </c>
      <c r="C2485" s="2">
        <v>2</v>
      </c>
    </row>
    <row r="2486" spans="1:6" x14ac:dyDescent="0.25">
      <c r="A2486">
        <v>2485</v>
      </c>
      <c r="C2486" s="2">
        <v>2</v>
      </c>
    </row>
    <row r="2487" spans="1:6" x14ac:dyDescent="0.25">
      <c r="A2487">
        <v>2486</v>
      </c>
      <c r="C2487" s="2">
        <v>2</v>
      </c>
    </row>
    <row r="2488" spans="1:6" x14ac:dyDescent="0.25">
      <c r="A2488">
        <v>2487</v>
      </c>
      <c r="C2488" s="2">
        <v>2</v>
      </c>
    </row>
    <row r="2489" spans="1:6" x14ac:dyDescent="0.25">
      <c r="A2489">
        <v>2488</v>
      </c>
      <c r="C2489" s="2">
        <v>2</v>
      </c>
    </row>
    <row r="2490" spans="1:6" x14ac:dyDescent="0.25">
      <c r="A2490">
        <v>2489</v>
      </c>
      <c r="E2490" s="4">
        <v>4</v>
      </c>
    </row>
    <row r="2491" spans="1:6" x14ac:dyDescent="0.25">
      <c r="A2491">
        <v>2490</v>
      </c>
      <c r="D2491" s="5">
        <v>3</v>
      </c>
      <c r="E2491" s="4">
        <v>4</v>
      </c>
      <c r="F2491" t="s">
        <v>22</v>
      </c>
    </row>
    <row r="2492" spans="1:6" x14ac:dyDescent="0.25">
      <c r="A2492">
        <v>2491</v>
      </c>
    </row>
    <row r="2493" spans="1:6" x14ac:dyDescent="0.25">
      <c r="A2493">
        <v>2492</v>
      </c>
      <c r="F2493" t="s">
        <v>22</v>
      </c>
    </row>
    <row r="2494" spans="1:6" x14ac:dyDescent="0.25">
      <c r="A2494">
        <v>2493</v>
      </c>
      <c r="B2494" s="3">
        <v>1</v>
      </c>
      <c r="E2494" s="4">
        <v>4</v>
      </c>
    </row>
    <row r="2495" spans="1:6" x14ac:dyDescent="0.25">
      <c r="A2495">
        <v>2494</v>
      </c>
      <c r="B2495" s="3">
        <v>1</v>
      </c>
      <c r="E2495" s="4">
        <v>4</v>
      </c>
    </row>
    <row r="2496" spans="1:6" x14ac:dyDescent="0.25">
      <c r="A2496">
        <v>2495</v>
      </c>
      <c r="B2496" s="3">
        <v>1</v>
      </c>
      <c r="E2496" s="4">
        <v>4</v>
      </c>
    </row>
    <row r="2497" spans="1:5" x14ac:dyDescent="0.25">
      <c r="A2497">
        <v>2496</v>
      </c>
      <c r="B2497" s="3">
        <v>1</v>
      </c>
      <c r="E2497" s="4">
        <v>4</v>
      </c>
    </row>
    <row r="2498" spans="1:5" x14ac:dyDescent="0.25">
      <c r="A2498">
        <v>2497</v>
      </c>
      <c r="B2498" s="3">
        <v>1</v>
      </c>
      <c r="E2498" s="4">
        <v>4</v>
      </c>
    </row>
    <row r="2499" spans="1:5" x14ac:dyDescent="0.25">
      <c r="A2499">
        <v>2498</v>
      </c>
      <c r="B2499" s="3">
        <v>1</v>
      </c>
      <c r="E2499" s="4">
        <v>4</v>
      </c>
    </row>
    <row r="2500" spans="1:5" x14ac:dyDescent="0.25">
      <c r="A2500">
        <v>2499</v>
      </c>
      <c r="B2500" s="3">
        <v>1</v>
      </c>
      <c r="E2500" s="4">
        <v>4</v>
      </c>
    </row>
    <row r="2501" spans="1:5" x14ac:dyDescent="0.25">
      <c r="A2501">
        <v>2500</v>
      </c>
      <c r="B2501" s="3">
        <v>1</v>
      </c>
      <c r="E2501" s="4">
        <v>4</v>
      </c>
    </row>
    <row r="2502" spans="1:5" x14ac:dyDescent="0.25">
      <c r="A2502">
        <v>2501</v>
      </c>
      <c r="B2502" s="3">
        <v>1</v>
      </c>
      <c r="E2502" s="4">
        <v>4</v>
      </c>
    </row>
    <row r="2503" spans="1:5" x14ac:dyDescent="0.25">
      <c r="A2503">
        <v>2502</v>
      </c>
      <c r="B2503" s="3">
        <v>1</v>
      </c>
      <c r="E2503" s="4">
        <v>4</v>
      </c>
    </row>
    <row r="2504" spans="1:5" x14ac:dyDescent="0.25">
      <c r="A2504">
        <v>2503</v>
      </c>
      <c r="B2504" s="3">
        <v>1</v>
      </c>
      <c r="E2504" s="4">
        <v>4</v>
      </c>
    </row>
    <row r="2505" spans="1:5" x14ac:dyDescent="0.25">
      <c r="A2505">
        <v>2504</v>
      </c>
      <c r="B2505" s="3">
        <v>1</v>
      </c>
      <c r="E2505" s="4">
        <v>4</v>
      </c>
    </row>
    <row r="2506" spans="1:5" x14ac:dyDescent="0.25">
      <c r="A2506">
        <v>2505</v>
      </c>
      <c r="E2506" s="4">
        <v>4</v>
      </c>
    </row>
    <row r="2507" spans="1:5" x14ac:dyDescent="0.25">
      <c r="A2507">
        <v>2506</v>
      </c>
      <c r="D2507" s="5">
        <v>3</v>
      </c>
    </row>
    <row r="2508" spans="1:5" x14ac:dyDescent="0.25">
      <c r="A2508">
        <v>2507</v>
      </c>
      <c r="D2508" s="5">
        <v>3</v>
      </c>
    </row>
    <row r="2509" spans="1:5" x14ac:dyDescent="0.25">
      <c r="A2509">
        <v>2508</v>
      </c>
      <c r="D2509" s="5">
        <v>3</v>
      </c>
    </row>
    <row r="2510" spans="1:5" x14ac:dyDescent="0.25">
      <c r="A2510">
        <v>2509</v>
      </c>
      <c r="D2510" s="5">
        <v>3</v>
      </c>
    </row>
    <row r="2511" spans="1:5" x14ac:dyDescent="0.25">
      <c r="A2511">
        <v>2510</v>
      </c>
      <c r="C2511" s="2">
        <v>2</v>
      </c>
      <c r="D2511" s="5">
        <v>3</v>
      </c>
    </row>
    <row r="2512" spans="1:5" x14ac:dyDescent="0.25">
      <c r="A2512">
        <v>2511</v>
      </c>
      <c r="C2512" s="2">
        <v>2</v>
      </c>
      <c r="D2512" s="5">
        <v>3</v>
      </c>
    </row>
    <row r="2513" spans="1:5" x14ac:dyDescent="0.25">
      <c r="A2513">
        <v>2512</v>
      </c>
      <c r="C2513" s="2">
        <v>2</v>
      </c>
      <c r="D2513" s="5">
        <v>3</v>
      </c>
    </row>
    <row r="2514" spans="1:5" x14ac:dyDescent="0.25">
      <c r="A2514">
        <v>2513</v>
      </c>
      <c r="C2514" s="2">
        <v>2</v>
      </c>
      <c r="D2514" s="5">
        <v>3</v>
      </c>
    </row>
    <row r="2515" spans="1:5" x14ac:dyDescent="0.25">
      <c r="A2515">
        <v>2514</v>
      </c>
      <c r="C2515" s="2">
        <v>2</v>
      </c>
      <c r="D2515" s="5">
        <v>3</v>
      </c>
    </row>
    <row r="2516" spans="1:5" x14ac:dyDescent="0.25">
      <c r="A2516">
        <v>2515</v>
      </c>
      <c r="C2516" s="2">
        <v>2</v>
      </c>
      <c r="D2516" s="5">
        <v>3</v>
      </c>
    </row>
    <row r="2517" spans="1:5" x14ac:dyDescent="0.25">
      <c r="A2517">
        <v>2516</v>
      </c>
      <c r="C2517" s="2">
        <v>2</v>
      </c>
    </row>
    <row r="2518" spans="1:5" x14ac:dyDescent="0.25">
      <c r="A2518">
        <v>2517</v>
      </c>
      <c r="C2518" s="2">
        <v>2</v>
      </c>
    </row>
    <row r="2519" spans="1:5" x14ac:dyDescent="0.25">
      <c r="A2519">
        <v>2518</v>
      </c>
      <c r="C2519" s="2">
        <v>2</v>
      </c>
    </row>
    <row r="2520" spans="1:5" x14ac:dyDescent="0.25">
      <c r="A2520">
        <v>2519</v>
      </c>
      <c r="C2520" s="2">
        <v>2</v>
      </c>
    </row>
    <row r="2521" spans="1:5" x14ac:dyDescent="0.25">
      <c r="A2521">
        <v>2520</v>
      </c>
      <c r="B2521" s="3">
        <v>1</v>
      </c>
    </row>
    <row r="2522" spans="1:5" x14ac:dyDescent="0.25">
      <c r="A2522">
        <v>2521</v>
      </c>
      <c r="B2522" s="3">
        <v>1</v>
      </c>
    </row>
    <row r="2523" spans="1:5" x14ac:dyDescent="0.25">
      <c r="A2523">
        <v>2522</v>
      </c>
      <c r="B2523" s="3">
        <v>1</v>
      </c>
    </row>
    <row r="2524" spans="1:5" x14ac:dyDescent="0.25">
      <c r="A2524">
        <v>2523</v>
      </c>
      <c r="B2524" s="3">
        <v>1</v>
      </c>
    </row>
    <row r="2525" spans="1:5" x14ac:dyDescent="0.25">
      <c r="A2525">
        <v>2524</v>
      </c>
      <c r="B2525" s="3">
        <v>1</v>
      </c>
      <c r="E2525" s="4">
        <v>4</v>
      </c>
    </row>
    <row r="2526" spans="1:5" x14ac:dyDescent="0.25">
      <c r="A2526">
        <v>2525</v>
      </c>
      <c r="B2526" s="3">
        <v>1</v>
      </c>
      <c r="E2526" s="4">
        <v>4</v>
      </c>
    </row>
    <row r="2527" spans="1:5" x14ac:dyDescent="0.25">
      <c r="A2527">
        <v>2526</v>
      </c>
      <c r="B2527" s="3">
        <v>1</v>
      </c>
      <c r="E2527" s="4">
        <v>4</v>
      </c>
    </row>
    <row r="2528" spans="1:5" x14ac:dyDescent="0.25">
      <c r="A2528">
        <v>2527</v>
      </c>
      <c r="B2528" s="3">
        <v>1</v>
      </c>
      <c r="E2528" s="4">
        <v>4</v>
      </c>
    </row>
    <row r="2529" spans="1:5" x14ac:dyDescent="0.25">
      <c r="A2529">
        <v>2528</v>
      </c>
      <c r="D2529" s="5">
        <v>3</v>
      </c>
      <c r="E2529" s="4">
        <v>4</v>
      </c>
    </row>
    <row r="2530" spans="1:5" x14ac:dyDescent="0.25">
      <c r="A2530">
        <v>2529</v>
      </c>
      <c r="D2530" s="5">
        <v>3</v>
      </c>
      <c r="E2530" s="4">
        <v>4</v>
      </c>
    </row>
    <row r="2531" spans="1:5" x14ac:dyDescent="0.25">
      <c r="A2531">
        <v>2530</v>
      </c>
      <c r="D2531" s="5">
        <v>3</v>
      </c>
      <c r="E2531" s="4">
        <v>4</v>
      </c>
    </row>
    <row r="2532" spans="1:5" x14ac:dyDescent="0.25">
      <c r="A2532">
        <v>2531</v>
      </c>
      <c r="D2532" s="5">
        <v>3</v>
      </c>
      <c r="E2532" s="4">
        <v>4</v>
      </c>
    </row>
    <row r="2533" spans="1:5" x14ac:dyDescent="0.25">
      <c r="A2533">
        <v>2532</v>
      </c>
      <c r="D2533" s="5">
        <v>3</v>
      </c>
      <c r="E2533" s="4">
        <v>4</v>
      </c>
    </row>
    <row r="2534" spans="1:5" x14ac:dyDescent="0.25">
      <c r="A2534">
        <v>2533</v>
      </c>
      <c r="D2534" s="5">
        <v>3</v>
      </c>
    </row>
    <row r="2535" spans="1:5" x14ac:dyDescent="0.25">
      <c r="A2535">
        <v>2534</v>
      </c>
      <c r="D2535" s="5">
        <v>3</v>
      </c>
    </row>
    <row r="2536" spans="1:5" x14ac:dyDescent="0.25">
      <c r="A2536">
        <v>2535</v>
      </c>
      <c r="D2536" s="5">
        <v>3</v>
      </c>
    </row>
    <row r="2537" spans="1:5" x14ac:dyDescent="0.25">
      <c r="A2537">
        <v>2536</v>
      </c>
      <c r="C2537" s="2">
        <v>2</v>
      </c>
    </row>
    <row r="2538" spans="1:5" x14ac:dyDescent="0.25">
      <c r="A2538">
        <v>2537</v>
      </c>
      <c r="C2538" s="2">
        <v>2</v>
      </c>
    </row>
    <row r="2539" spans="1:5" x14ac:dyDescent="0.25">
      <c r="A2539">
        <v>2538</v>
      </c>
      <c r="C2539" s="2">
        <v>2</v>
      </c>
    </row>
    <row r="2540" spans="1:5" x14ac:dyDescent="0.25">
      <c r="A2540">
        <v>2539</v>
      </c>
      <c r="C2540" s="2">
        <v>2</v>
      </c>
    </row>
    <row r="2541" spans="1:5" x14ac:dyDescent="0.25">
      <c r="A2541">
        <v>2540</v>
      </c>
      <c r="C2541" s="2">
        <v>2</v>
      </c>
    </row>
    <row r="2542" spans="1:5" x14ac:dyDescent="0.25">
      <c r="A2542">
        <v>2541</v>
      </c>
      <c r="C2542" s="2">
        <v>2</v>
      </c>
    </row>
    <row r="2543" spans="1:5" x14ac:dyDescent="0.25">
      <c r="A2543">
        <v>2542</v>
      </c>
      <c r="C2543" s="2">
        <v>2</v>
      </c>
    </row>
    <row r="2544" spans="1:5" x14ac:dyDescent="0.25">
      <c r="A2544">
        <v>2543</v>
      </c>
      <c r="B2544" s="3">
        <v>1</v>
      </c>
      <c r="C2544" s="2">
        <v>2</v>
      </c>
    </row>
    <row r="2545" spans="1:5" x14ac:dyDescent="0.25">
      <c r="A2545">
        <v>2544</v>
      </c>
      <c r="B2545" s="3">
        <v>1</v>
      </c>
      <c r="C2545" s="2">
        <v>2</v>
      </c>
    </row>
    <row r="2546" spans="1:5" x14ac:dyDescent="0.25">
      <c r="A2546">
        <v>2545</v>
      </c>
      <c r="B2546" s="3">
        <v>1</v>
      </c>
    </row>
    <row r="2547" spans="1:5" x14ac:dyDescent="0.25">
      <c r="A2547">
        <v>2546</v>
      </c>
      <c r="B2547" s="3">
        <v>1</v>
      </c>
    </row>
    <row r="2548" spans="1:5" x14ac:dyDescent="0.25">
      <c r="A2548">
        <v>2547</v>
      </c>
      <c r="B2548" s="3">
        <v>1</v>
      </c>
    </row>
    <row r="2549" spans="1:5" x14ac:dyDescent="0.25">
      <c r="A2549">
        <v>2548</v>
      </c>
      <c r="B2549" s="3">
        <v>1</v>
      </c>
    </row>
    <row r="2550" spans="1:5" x14ac:dyDescent="0.25">
      <c r="A2550">
        <v>2549</v>
      </c>
      <c r="B2550" s="3">
        <v>1</v>
      </c>
      <c r="E2550" s="4">
        <v>4</v>
      </c>
    </row>
    <row r="2551" spans="1:5" x14ac:dyDescent="0.25">
      <c r="A2551">
        <v>2550</v>
      </c>
      <c r="B2551" s="3">
        <v>1</v>
      </c>
      <c r="E2551" s="4">
        <v>4</v>
      </c>
    </row>
    <row r="2552" spans="1:5" x14ac:dyDescent="0.25">
      <c r="A2552">
        <v>2551</v>
      </c>
      <c r="D2552" s="5">
        <v>3</v>
      </c>
      <c r="E2552" s="4">
        <v>4</v>
      </c>
    </row>
    <row r="2553" spans="1:5" x14ac:dyDescent="0.25">
      <c r="A2553">
        <v>2552</v>
      </c>
      <c r="D2553" s="5">
        <v>3</v>
      </c>
      <c r="E2553" s="4">
        <v>4</v>
      </c>
    </row>
    <row r="2554" spans="1:5" x14ac:dyDescent="0.25">
      <c r="A2554">
        <v>2553</v>
      </c>
      <c r="D2554" s="5">
        <v>3</v>
      </c>
      <c r="E2554" s="4">
        <v>4</v>
      </c>
    </row>
    <row r="2555" spans="1:5" x14ac:dyDescent="0.25">
      <c r="A2555">
        <v>2554</v>
      </c>
      <c r="D2555" s="5">
        <v>3</v>
      </c>
      <c r="E2555" s="4">
        <v>4</v>
      </c>
    </row>
    <row r="2556" spans="1:5" x14ac:dyDescent="0.25">
      <c r="A2556">
        <v>2555</v>
      </c>
      <c r="D2556" s="5">
        <v>3</v>
      </c>
      <c r="E2556" s="4">
        <v>4</v>
      </c>
    </row>
    <row r="2557" spans="1:5" x14ac:dyDescent="0.25">
      <c r="A2557">
        <v>2556</v>
      </c>
      <c r="D2557" s="5">
        <v>3</v>
      </c>
      <c r="E2557" s="4">
        <v>4</v>
      </c>
    </row>
    <row r="2558" spans="1:5" x14ac:dyDescent="0.25">
      <c r="A2558">
        <v>2557</v>
      </c>
      <c r="D2558" s="5">
        <v>3</v>
      </c>
      <c r="E2558" s="4">
        <v>4</v>
      </c>
    </row>
    <row r="2559" spans="1:5" x14ac:dyDescent="0.25">
      <c r="A2559">
        <v>2558</v>
      </c>
      <c r="D2559" s="5">
        <v>3</v>
      </c>
      <c r="E2559" s="4">
        <v>4</v>
      </c>
    </row>
    <row r="2560" spans="1:5" x14ac:dyDescent="0.25">
      <c r="A2560">
        <v>2559</v>
      </c>
      <c r="D2560" s="5">
        <v>3</v>
      </c>
      <c r="E2560" s="4">
        <v>4</v>
      </c>
    </row>
    <row r="2561" spans="1:5" x14ac:dyDescent="0.25">
      <c r="A2561">
        <v>2560</v>
      </c>
    </row>
    <row r="2562" spans="1:5" x14ac:dyDescent="0.25">
      <c r="A2562">
        <v>2561</v>
      </c>
    </row>
    <row r="2563" spans="1:5" x14ac:dyDescent="0.25">
      <c r="A2563">
        <v>2562</v>
      </c>
      <c r="C2563" s="2">
        <v>2</v>
      </c>
    </row>
    <row r="2564" spans="1:5" x14ac:dyDescent="0.25">
      <c r="A2564">
        <v>2563</v>
      </c>
      <c r="C2564" s="2">
        <v>2</v>
      </c>
    </row>
    <row r="2565" spans="1:5" x14ac:dyDescent="0.25">
      <c r="A2565">
        <v>2564</v>
      </c>
      <c r="C2565" s="2">
        <v>2</v>
      </c>
    </row>
    <row r="2566" spans="1:5" x14ac:dyDescent="0.25">
      <c r="A2566">
        <v>2565</v>
      </c>
      <c r="C2566" s="2">
        <v>2</v>
      </c>
    </row>
    <row r="2567" spans="1:5" x14ac:dyDescent="0.25">
      <c r="A2567">
        <v>2566</v>
      </c>
      <c r="C2567" s="2">
        <v>2</v>
      </c>
    </row>
    <row r="2568" spans="1:5" x14ac:dyDescent="0.25">
      <c r="A2568">
        <v>2567</v>
      </c>
      <c r="B2568" s="3">
        <v>1</v>
      </c>
      <c r="C2568" s="2">
        <v>2</v>
      </c>
    </row>
    <row r="2569" spans="1:5" x14ac:dyDescent="0.25">
      <c r="A2569">
        <v>2568</v>
      </c>
      <c r="B2569" s="3">
        <v>1</v>
      </c>
      <c r="C2569" s="2">
        <v>2</v>
      </c>
    </row>
    <row r="2570" spans="1:5" x14ac:dyDescent="0.25">
      <c r="A2570">
        <v>2569</v>
      </c>
      <c r="B2570" s="3">
        <v>1</v>
      </c>
      <c r="C2570" s="2">
        <v>2</v>
      </c>
    </row>
    <row r="2571" spans="1:5" x14ac:dyDescent="0.25">
      <c r="A2571">
        <v>2570</v>
      </c>
      <c r="B2571" s="3">
        <v>1</v>
      </c>
      <c r="C2571" s="2">
        <v>2</v>
      </c>
    </row>
    <row r="2572" spans="1:5" x14ac:dyDescent="0.25">
      <c r="A2572">
        <v>2571</v>
      </c>
      <c r="B2572" s="3">
        <v>1</v>
      </c>
    </row>
    <row r="2573" spans="1:5" x14ac:dyDescent="0.25">
      <c r="A2573">
        <v>2572</v>
      </c>
      <c r="B2573" s="3">
        <v>1</v>
      </c>
    </row>
    <row r="2574" spans="1:5" x14ac:dyDescent="0.25">
      <c r="A2574">
        <v>2573</v>
      </c>
      <c r="B2574" s="3">
        <v>1</v>
      </c>
      <c r="E2574" s="4">
        <v>4</v>
      </c>
    </row>
    <row r="2575" spans="1:5" x14ac:dyDescent="0.25">
      <c r="A2575">
        <v>2574</v>
      </c>
      <c r="B2575" s="3">
        <v>1</v>
      </c>
      <c r="E2575" s="4">
        <v>4</v>
      </c>
    </row>
    <row r="2576" spans="1:5" x14ac:dyDescent="0.25">
      <c r="A2576">
        <v>2575</v>
      </c>
      <c r="D2576" s="5">
        <v>3</v>
      </c>
      <c r="E2576" s="4">
        <v>4</v>
      </c>
    </row>
    <row r="2577" spans="1:5" x14ac:dyDescent="0.25">
      <c r="A2577">
        <v>2576</v>
      </c>
      <c r="D2577" s="5">
        <v>3</v>
      </c>
      <c r="E2577" s="4">
        <v>4</v>
      </c>
    </row>
    <row r="2578" spans="1:5" x14ac:dyDescent="0.25">
      <c r="A2578">
        <v>2577</v>
      </c>
      <c r="D2578" s="5">
        <v>3</v>
      </c>
      <c r="E2578" s="4">
        <v>4</v>
      </c>
    </row>
    <row r="2579" spans="1:5" x14ac:dyDescent="0.25">
      <c r="A2579">
        <v>2578</v>
      </c>
      <c r="D2579" s="5">
        <v>3</v>
      </c>
      <c r="E2579" s="4">
        <v>4</v>
      </c>
    </row>
    <row r="2580" spans="1:5" x14ac:dyDescent="0.25">
      <c r="A2580">
        <v>2579</v>
      </c>
      <c r="D2580" s="5">
        <v>3</v>
      </c>
      <c r="E2580" s="4">
        <v>4</v>
      </c>
    </row>
    <row r="2581" spans="1:5" x14ac:dyDescent="0.25">
      <c r="A2581">
        <v>2580</v>
      </c>
      <c r="D2581" s="5">
        <v>3</v>
      </c>
      <c r="E2581" s="4">
        <v>4</v>
      </c>
    </row>
    <row r="2582" spans="1:5" x14ac:dyDescent="0.25">
      <c r="A2582">
        <v>2581</v>
      </c>
      <c r="D2582" s="5">
        <v>3</v>
      </c>
      <c r="E2582" s="4">
        <v>4</v>
      </c>
    </row>
    <row r="2583" spans="1:5" x14ac:dyDescent="0.25">
      <c r="A2583">
        <v>2582</v>
      </c>
      <c r="D2583" s="5">
        <v>3</v>
      </c>
      <c r="E2583" s="4">
        <v>4</v>
      </c>
    </row>
    <row r="2584" spans="1:5" x14ac:dyDescent="0.25">
      <c r="A2584">
        <v>2583</v>
      </c>
      <c r="D2584" s="5">
        <v>3</v>
      </c>
    </row>
    <row r="2585" spans="1:5" x14ac:dyDescent="0.25">
      <c r="A2585">
        <v>2584</v>
      </c>
    </row>
    <row r="2586" spans="1:5" x14ac:dyDescent="0.25">
      <c r="A2586">
        <v>2585</v>
      </c>
    </row>
    <row r="2587" spans="1:5" x14ac:dyDescent="0.25">
      <c r="A2587">
        <v>2586</v>
      </c>
      <c r="C2587" s="2">
        <v>2</v>
      </c>
    </row>
    <row r="2588" spans="1:5" x14ac:dyDescent="0.25">
      <c r="A2588">
        <v>2587</v>
      </c>
      <c r="C2588" s="2">
        <v>2</v>
      </c>
    </row>
    <row r="2589" spans="1:5" x14ac:dyDescent="0.25">
      <c r="A2589">
        <v>2588</v>
      </c>
      <c r="C2589" s="2">
        <v>2</v>
      </c>
    </row>
    <row r="2590" spans="1:5" x14ac:dyDescent="0.25">
      <c r="A2590">
        <v>2589</v>
      </c>
      <c r="C2590" s="2">
        <v>2</v>
      </c>
    </row>
    <row r="2591" spans="1:5" x14ac:dyDescent="0.25">
      <c r="A2591">
        <v>2590</v>
      </c>
      <c r="C2591" s="2">
        <v>2</v>
      </c>
    </row>
    <row r="2592" spans="1:5" x14ac:dyDescent="0.25">
      <c r="A2592">
        <v>2591</v>
      </c>
      <c r="B2592" s="3">
        <v>1</v>
      </c>
      <c r="C2592" s="2">
        <v>2</v>
      </c>
    </row>
    <row r="2593" spans="1:5" x14ac:dyDescent="0.25">
      <c r="A2593">
        <v>2592</v>
      </c>
      <c r="B2593" s="3">
        <v>1</v>
      </c>
      <c r="C2593" s="2">
        <v>2</v>
      </c>
    </row>
    <row r="2594" spans="1:5" x14ac:dyDescent="0.25">
      <c r="A2594">
        <v>2593</v>
      </c>
      <c r="B2594" s="3">
        <v>1</v>
      </c>
      <c r="C2594" s="2">
        <v>2</v>
      </c>
    </row>
    <row r="2595" spans="1:5" x14ac:dyDescent="0.25">
      <c r="A2595">
        <v>2594</v>
      </c>
      <c r="B2595" s="3">
        <v>1</v>
      </c>
    </row>
    <row r="2596" spans="1:5" x14ac:dyDescent="0.25">
      <c r="A2596">
        <v>2595</v>
      </c>
      <c r="B2596" s="3">
        <v>1</v>
      </c>
    </row>
    <row r="2597" spans="1:5" x14ac:dyDescent="0.25">
      <c r="A2597">
        <v>2596</v>
      </c>
      <c r="B2597" s="3">
        <v>1</v>
      </c>
    </row>
    <row r="2598" spans="1:5" x14ac:dyDescent="0.25">
      <c r="A2598">
        <v>2597</v>
      </c>
      <c r="B2598" s="3">
        <v>1</v>
      </c>
    </row>
    <row r="2599" spans="1:5" x14ac:dyDescent="0.25">
      <c r="A2599">
        <v>2598</v>
      </c>
      <c r="B2599" s="3">
        <v>1</v>
      </c>
      <c r="E2599" s="4">
        <v>4</v>
      </c>
    </row>
    <row r="2600" spans="1:5" x14ac:dyDescent="0.25">
      <c r="A2600">
        <v>2599</v>
      </c>
      <c r="D2600" s="5">
        <v>3</v>
      </c>
      <c r="E2600" s="4">
        <v>4</v>
      </c>
    </row>
    <row r="2601" spans="1:5" x14ac:dyDescent="0.25">
      <c r="A2601">
        <v>2600</v>
      </c>
      <c r="D2601" s="5">
        <v>3</v>
      </c>
      <c r="E2601" s="4">
        <v>4</v>
      </c>
    </row>
    <row r="2602" spans="1:5" x14ac:dyDescent="0.25">
      <c r="A2602">
        <v>2601</v>
      </c>
      <c r="D2602" s="5">
        <v>3</v>
      </c>
      <c r="E2602" s="4">
        <v>4</v>
      </c>
    </row>
    <row r="2603" spans="1:5" x14ac:dyDescent="0.25">
      <c r="A2603">
        <v>2602</v>
      </c>
      <c r="D2603" s="5">
        <v>3</v>
      </c>
      <c r="E2603" s="4">
        <v>4</v>
      </c>
    </row>
    <row r="2604" spans="1:5" x14ac:dyDescent="0.25">
      <c r="A2604">
        <v>2603</v>
      </c>
      <c r="D2604" s="5">
        <v>3</v>
      </c>
      <c r="E2604" s="4">
        <v>4</v>
      </c>
    </row>
    <row r="2605" spans="1:5" x14ac:dyDescent="0.25">
      <c r="A2605">
        <v>2604</v>
      </c>
      <c r="D2605" s="5">
        <v>3</v>
      </c>
      <c r="E2605" s="4">
        <v>4</v>
      </c>
    </row>
    <row r="2606" spans="1:5" x14ac:dyDescent="0.25">
      <c r="A2606">
        <v>2605</v>
      </c>
      <c r="D2606" s="5">
        <v>3</v>
      </c>
      <c r="E2606" s="4">
        <v>4</v>
      </c>
    </row>
    <row r="2607" spans="1:5" x14ac:dyDescent="0.25">
      <c r="A2607">
        <v>2606</v>
      </c>
      <c r="D2607" s="5">
        <v>3</v>
      </c>
      <c r="E2607" s="4">
        <v>4</v>
      </c>
    </row>
    <row r="2608" spans="1:5" x14ac:dyDescent="0.25">
      <c r="A2608">
        <v>2607</v>
      </c>
      <c r="D2608" s="5">
        <v>3</v>
      </c>
    </row>
    <row r="2609" spans="1:5" x14ac:dyDescent="0.25">
      <c r="A2609">
        <v>2608</v>
      </c>
    </row>
    <row r="2610" spans="1:5" x14ac:dyDescent="0.25">
      <c r="A2610">
        <v>2609</v>
      </c>
    </row>
    <row r="2611" spans="1:5" x14ac:dyDescent="0.25">
      <c r="A2611">
        <v>2610</v>
      </c>
    </row>
    <row r="2612" spans="1:5" x14ac:dyDescent="0.25">
      <c r="A2612">
        <v>2611</v>
      </c>
      <c r="C2612" s="2">
        <v>2</v>
      </c>
    </row>
    <row r="2613" spans="1:5" x14ac:dyDescent="0.25">
      <c r="A2613">
        <v>2612</v>
      </c>
      <c r="C2613" s="2">
        <v>2</v>
      </c>
    </row>
    <row r="2614" spans="1:5" x14ac:dyDescent="0.25">
      <c r="A2614">
        <v>2613</v>
      </c>
      <c r="C2614" s="2">
        <v>2</v>
      </c>
    </row>
    <row r="2615" spans="1:5" x14ac:dyDescent="0.25">
      <c r="A2615">
        <v>2614</v>
      </c>
      <c r="C2615" s="2">
        <v>2</v>
      </c>
    </row>
    <row r="2616" spans="1:5" x14ac:dyDescent="0.25">
      <c r="A2616">
        <v>2615</v>
      </c>
      <c r="B2616" s="3">
        <v>1</v>
      </c>
      <c r="C2616" s="2">
        <v>2</v>
      </c>
    </row>
    <row r="2617" spans="1:5" x14ac:dyDescent="0.25">
      <c r="A2617">
        <v>2616</v>
      </c>
      <c r="B2617" s="3">
        <v>1</v>
      </c>
      <c r="C2617" s="2">
        <v>2</v>
      </c>
    </row>
    <row r="2618" spans="1:5" x14ac:dyDescent="0.25">
      <c r="A2618">
        <v>2617</v>
      </c>
      <c r="B2618" s="3">
        <v>1</v>
      </c>
      <c r="C2618" s="2">
        <v>2</v>
      </c>
    </row>
    <row r="2619" spans="1:5" x14ac:dyDescent="0.25">
      <c r="A2619">
        <v>2618</v>
      </c>
      <c r="B2619" s="3">
        <v>1</v>
      </c>
      <c r="C2619" s="2">
        <v>2</v>
      </c>
    </row>
    <row r="2620" spans="1:5" x14ac:dyDescent="0.25">
      <c r="A2620">
        <v>2619</v>
      </c>
      <c r="B2620" s="3">
        <v>1</v>
      </c>
      <c r="C2620" s="2">
        <v>2</v>
      </c>
    </row>
    <row r="2621" spans="1:5" x14ac:dyDescent="0.25">
      <c r="A2621">
        <v>2620</v>
      </c>
      <c r="B2621" s="3">
        <v>1</v>
      </c>
    </row>
    <row r="2622" spans="1:5" x14ac:dyDescent="0.25">
      <c r="A2622">
        <v>2621</v>
      </c>
      <c r="B2622" s="3">
        <v>1</v>
      </c>
    </row>
    <row r="2623" spans="1:5" x14ac:dyDescent="0.25">
      <c r="A2623">
        <v>2622</v>
      </c>
      <c r="B2623" s="3">
        <v>1</v>
      </c>
      <c r="E2623" s="4">
        <v>4</v>
      </c>
    </row>
    <row r="2624" spans="1:5" x14ac:dyDescent="0.25">
      <c r="A2624">
        <v>2623</v>
      </c>
      <c r="D2624" s="5">
        <v>3</v>
      </c>
      <c r="E2624" s="4">
        <v>4</v>
      </c>
    </row>
    <row r="2625" spans="1:5" x14ac:dyDescent="0.25">
      <c r="A2625">
        <v>2624</v>
      </c>
      <c r="D2625" s="5">
        <v>3</v>
      </c>
      <c r="E2625" s="4">
        <v>4</v>
      </c>
    </row>
    <row r="2626" spans="1:5" x14ac:dyDescent="0.25">
      <c r="A2626">
        <v>2625</v>
      </c>
      <c r="D2626" s="5">
        <v>3</v>
      </c>
      <c r="E2626" s="4">
        <v>4</v>
      </c>
    </row>
    <row r="2627" spans="1:5" x14ac:dyDescent="0.25">
      <c r="A2627">
        <v>2626</v>
      </c>
      <c r="D2627" s="5">
        <v>3</v>
      </c>
      <c r="E2627" s="4">
        <v>4</v>
      </c>
    </row>
    <row r="2628" spans="1:5" x14ac:dyDescent="0.25">
      <c r="A2628">
        <v>2627</v>
      </c>
      <c r="D2628" s="5">
        <v>3</v>
      </c>
      <c r="E2628" s="4">
        <v>4</v>
      </c>
    </row>
    <row r="2629" spans="1:5" x14ac:dyDescent="0.25">
      <c r="A2629">
        <v>2628</v>
      </c>
      <c r="D2629" s="5">
        <v>3</v>
      </c>
      <c r="E2629" s="4">
        <v>4</v>
      </c>
    </row>
    <row r="2630" spans="1:5" x14ac:dyDescent="0.25">
      <c r="A2630">
        <v>2629</v>
      </c>
      <c r="D2630" s="5">
        <v>3</v>
      </c>
      <c r="E2630" s="4">
        <v>4</v>
      </c>
    </row>
    <row r="2631" spans="1:5" x14ac:dyDescent="0.25">
      <c r="A2631">
        <v>2630</v>
      </c>
      <c r="D2631" s="5">
        <v>3</v>
      </c>
      <c r="E2631" s="4">
        <v>4</v>
      </c>
    </row>
    <row r="2632" spans="1:5" x14ac:dyDescent="0.25">
      <c r="A2632">
        <v>2631</v>
      </c>
      <c r="E2632" s="4">
        <v>4</v>
      </c>
    </row>
    <row r="2633" spans="1:5" x14ac:dyDescent="0.25">
      <c r="A2633">
        <v>2632</v>
      </c>
    </row>
    <row r="2634" spans="1:5" x14ac:dyDescent="0.25">
      <c r="A2634">
        <v>2633</v>
      </c>
    </row>
    <row r="2635" spans="1:5" x14ac:dyDescent="0.25">
      <c r="A2635">
        <v>2634</v>
      </c>
    </row>
    <row r="2636" spans="1:5" x14ac:dyDescent="0.25">
      <c r="A2636">
        <v>2635</v>
      </c>
      <c r="C2636" s="2">
        <v>2</v>
      </c>
    </row>
    <row r="2637" spans="1:5" x14ac:dyDescent="0.25">
      <c r="A2637">
        <v>2636</v>
      </c>
      <c r="C2637" s="2">
        <v>2</v>
      </c>
    </row>
    <row r="2638" spans="1:5" x14ac:dyDescent="0.25">
      <c r="A2638">
        <v>2637</v>
      </c>
      <c r="C2638" s="2">
        <v>2</v>
      </c>
    </row>
    <row r="2639" spans="1:5" x14ac:dyDescent="0.25">
      <c r="A2639">
        <v>2638</v>
      </c>
      <c r="C2639" s="2">
        <v>2</v>
      </c>
    </row>
    <row r="2640" spans="1:5" x14ac:dyDescent="0.25">
      <c r="A2640">
        <v>2639</v>
      </c>
      <c r="B2640" s="3">
        <v>1</v>
      </c>
      <c r="C2640" s="2">
        <v>2</v>
      </c>
    </row>
    <row r="2641" spans="1:5" x14ac:dyDescent="0.25">
      <c r="A2641">
        <v>2640</v>
      </c>
      <c r="B2641" s="3">
        <v>1</v>
      </c>
      <c r="C2641" s="2">
        <v>2</v>
      </c>
    </row>
    <row r="2642" spans="1:5" x14ac:dyDescent="0.25">
      <c r="A2642">
        <v>2641</v>
      </c>
      <c r="B2642" s="3">
        <v>1</v>
      </c>
      <c r="C2642" s="2">
        <v>2</v>
      </c>
    </row>
    <row r="2643" spans="1:5" x14ac:dyDescent="0.25">
      <c r="A2643">
        <v>2642</v>
      </c>
      <c r="B2643" s="3">
        <v>1</v>
      </c>
      <c r="C2643" s="2">
        <v>2</v>
      </c>
    </row>
    <row r="2644" spans="1:5" x14ac:dyDescent="0.25">
      <c r="A2644">
        <v>2643</v>
      </c>
      <c r="B2644" s="3">
        <v>1</v>
      </c>
      <c r="C2644" s="2">
        <v>2</v>
      </c>
    </row>
    <row r="2645" spans="1:5" x14ac:dyDescent="0.25">
      <c r="A2645">
        <v>2644</v>
      </c>
      <c r="B2645" s="3">
        <v>1</v>
      </c>
    </row>
    <row r="2646" spans="1:5" x14ac:dyDescent="0.25">
      <c r="A2646">
        <v>2645</v>
      </c>
      <c r="B2646" s="3">
        <v>1</v>
      </c>
    </row>
    <row r="2647" spans="1:5" x14ac:dyDescent="0.25">
      <c r="A2647">
        <v>2646</v>
      </c>
      <c r="B2647" s="3">
        <v>1</v>
      </c>
    </row>
    <row r="2648" spans="1:5" x14ac:dyDescent="0.25">
      <c r="A2648">
        <v>2647</v>
      </c>
      <c r="D2648" s="5">
        <v>3</v>
      </c>
      <c r="E2648" s="4">
        <v>4</v>
      </c>
    </row>
    <row r="2649" spans="1:5" x14ac:dyDescent="0.25">
      <c r="A2649">
        <v>2648</v>
      </c>
      <c r="D2649" s="5">
        <v>3</v>
      </c>
      <c r="E2649" s="4">
        <v>4</v>
      </c>
    </row>
    <row r="2650" spans="1:5" x14ac:dyDescent="0.25">
      <c r="A2650">
        <v>2649</v>
      </c>
      <c r="D2650" s="5">
        <v>3</v>
      </c>
      <c r="E2650" s="4">
        <v>4</v>
      </c>
    </row>
    <row r="2651" spans="1:5" x14ac:dyDescent="0.25">
      <c r="A2651">
        <v>2650</v>
      </c>
      <c r="D2651" s="5">
        <v>3</v>
      </c>
      <c r="E2651" s="4">
        <v>4</v>
      </c>
    </row>
    <row r="2652" spans="1:5" x14ac:dyDescent="0.25">
      <c r="A2652">
        <v>2651</v>
      </c>
      <c r="D2652" s="5">
        <v>3</v>
      </c>
      <c r="E2652" s="4">
        <v>4</v>
      </c>
    </row>
    <row r="2653" spans="1:5" x14ac:dyDescent="0.25">
      <c r="A2653">
        <v>2652</v>
      </c>
      <c r="D2653" s="5">
        <v>3</v>
      </c>
      <c r="E2653" s="4">
        <v>4</v>
      </c>
    </row>
    <row r="2654" spans="1:5" x14ac:dyDescent="0.25">
      <c r="A2654">
        <v>2653</v>
      </c>
      <c r="D2654" s="5">
        <v>3</v>
      </c>
      <c r="E2654" s="4">
        <v>4</v>
      </c>
    </row>
    <row r="2655" spans="1:5" x14ac:dyDescent="0.25">
      <c r="A2655">
        <v>2654</v>
      </c>
      <c r="D2655" s="5">
        <v>3</v>
      </c>
      <c r="E2655" s="4">
        <v>4</v>
      </c>
    </row>
    <row r="2656" spans="1:5" x14ac:dyDescent="0.25">
      <c r="A2656">
        <v>2655</v>
      </c>
    </row>
    <row r="2657" spans="1:5" x14ac:dyDescent="0.25">
      <c r="A2657">
        <v>2656</v>
      </c>
    </row>
    <row r="2658" spans="1:5" x14ac:dyDescent="0.25">
      <c r="A2658">
        <v>2657</v>
      </c>
    </row>
    <row r="2659" spans="1:5" x14ac:dyDescent="0.25">
      <c r="A2659">
        <v>2658</v>
      </c>
      <c r="C2659" s="2">
        <v>2</v>
      </c>
    </row>
    <row r="2660" spans="1:5" x14ac:dyDescent="0.25">
      <c r="A2660">
        <v>2659</v>
      </c>
      <c r="C2660" s="2">
        <v>2</v>
      </c>
    </row>
    <row r="2661" spans="1:5" x14ac:dyDescent="0.25">
      <c r="A2661">
        <v>2660</v>
      </c>
      <c r="B2661" s="3">
        <v>1</v>
      </c>
      <c r="C2661" s="2">
        <v>2</v>
      </c>
    </row>
    <row r="2662" spans="1:5" x14ac:dyDescent="0.25">
      <c r="A2662">
        <v>2661</v>
      </c>
      <c r="B2662" s="3">
        <v>1</v>
      </c>
      <c r="C2662" s="2">
        <v>2</v>
      </c>
    </row>
    <row r="2663" spans="1:5" x14ac:dyDescent="0.25">
      <c r="A2663">
        <v>2662</v>
      </c>
      <c r="B2663" s="3">
        <v>1</v>
      </c>
      <c r="C2663" s="2">
        <v>2</v>
      </c>
    </row>
    <row r="2664" spans="1:5" x14ac:dyDescent="0.25">
      <c r="A2664">
        <v>2663</v>
      </c>
      <c r="B2664" s="3">
        <v>1</v>
      </c>
      <c r="C2664" s="2">
        <v>2</v>
      </c>
    </row>
    <row r="2665" spans="1:5" x14ac:dyDescent="0.25">
      <c r="A2665">
        <v>2664</v>
      </c>
      <c r="B2665" s="3">
        <v>1</v>
      </c>
      <c r="C2665" s="2">
        <v>2</v>
      </c>
    </row>
    <row r="2666" spans="1:5" x14ac:dyDescent="0.25">
      <c r="A2666">
        <v>2665</v>
      </c>
      <c r="B2666" s="3">
        <v>1</v>
      </c>
    </row>
    <row r="2667" spans="1:5" x14ac:dyDescent="0.25">
      <c r="A2667">
        <v>2666</v>
      </c>
      <c r="B2667" s="3">
        <v>1</v>
      </c>
    </row>
    <row r="2668" spans="1:5" x14ac:dyDescent="0.25">
      <c r="A2668">
        <v>2667</v>
      </c>
      <c r="B2668" s="3">
        <v>1</v>
      </c>
    </row>
    <row r="2669" spans="1:5" x14ac:dyDescent="0.25">
      <c r="A2669">
        <v>2668</v>
      </c>
      <c r="B2669" s="3">
        <v>1</v>
      </c>
    </row>
    <row r="2670" spans="1:5" x14ac:dyDescent="0.25">
      <c r="A2670">
        <v>2669</v>
      </c>
      <c r="D2670" s="5">
        <v>3</v>
      </c>
    </row>
    <row r="2671" spans="1:5" x14ac:dyDescent="0.25">
      <c r="A2671">
        <v>2670</v>
      </c>
      <c r="D2671" s="5">
        <v>3</v>
      </c>
      <c r="E2671" s="4">
        <v>4</v>
      </c>
    </row>
    <row r="2672" spans="1:5" x14ac:dyDescent="0.25">
      <c r="A2672">
        <v>2671</v>
      </c>
      <c r="D2672" s="5">
        <v>3</v>
      </c>
      <c r="E2672" s="4">
        <v>4</v>
      </c>
    </row>
    <row r="2673" spans="1:5" x14ac:dyDescent="0.25">
      <c r="A2673">
        <v>2672</v>
      </c>
      <c r="D2673" s="5">
        <v>3</v>
      </c>
      <c r="E2673" s="4">
        <v>4</v>
      </c>
    </row>
    <row r="2674" spans="1:5" x14ac:dyDescent="0.25">
      <c r="A2674">
        <v>2673</v>
      </c>
      <c r="D2674" s="5">
        <v>3</v>
      </c>
      <c r="E2674" s="4">
        <v>4</v>
      </c>
    </row>
    <row r="2675" spans="1:5" x14ac:dyDescent="0.25">
      <c r="A2675">
        <v>2674</v>
      </c>
      <c r="D2675" s="5">
        <v>3</v>
      </c>
      <c r="E2675" s="4">
        <v>4</v>
      </c>
    </row>
    <row r="2676" spans="1:5" x14ac:dyDescent="0.25">
      <c r="A2676">
        <v>2675</v>
      </c>
      <c r="D2676" s="5">
        <v>3</v>
      </c>
      <c r="E2676" s="4">
        <v>4</v>
      </c>
    </row>
    <row r="2677" spans="1:5" x14ac:dyDescent="0.25">
      <c r="A2677">
        <v>2676</v>
      </c>
      <c r="D2677" s="5">
        <v>3</v>
      </c>
      <c r="E2677" s="4">
        <v>4</v>
      </c>
    </row>
    <row r="2678" spans="1:5" x14ac:dyDescent="0.25">
      <c r="A2678">
        <v>2677</v>
      </c>
      <c r="D2678" s="5">
        <v>3</v>
      </c>
      <c r="E2678" s="4">
        <v>4</v>
      </c>
    </row>
    <row r="2679" spans="1:5" x14ac:dyDescent="0.25">
      <c r="A2679">
        <v>2678</v>
      </c>
      <c r="D2679" s="5">
        <v>3</v>
      </c>
      <c r="E2679" s="4">
        <v>4</v>
      </c>
    </row>
    <row r="2680" spans="1:5" x14ac:dyDescent="0.25">
      <c r="A2680">
        <v>2679</v>
      </c>
    </row>
    <row r="2681" spans="1:5" x14ac:dyDescent="0.25">
      <c r="A2681">
        <v>2680</v>
      </c>
      <c r="C2681" s="2">
        <v>2</v>
      </c>
    </row>
    <row r="2682" spans="1:5" x14ac:dyDescent="0.25">
      <c r="A2682">
        <v>2681</v>
      </c>
      <c r="C2682" s="2">
        <v>2</v>
      </c>
    </row>
    <row r="2683" spans="1:5" x14ac:dyDescent="0.25">
      <c r="A2683">
        <v>2682</v>
      </c>
      <c r="C2683" s="2">
        <v>2</v>
      </c>
    </row>
    <row r="2684" spans="1:5" x14ac:dyDescent="0.25">
      <c r="A2684">
        <v>2683</v>
      </c>
      <c r="C2684" s="2">
        <v>2</v>
      </c>
    </row>
    <row r="2685" spans="1:5" x14ac:dyDescent="0.25">
      <c r="A2685">
        <v>2684</v>
      </c>
      <c r="B2685" s="3">
        <v>1</v>
      </c>
      <c r="C2685" s="2">
        <v>2</v>
      </c>
    </row>
    <row r="2686" spans="1:5" x14ac:dyDescent="0.25">
      <c r="A2686">
        <v>2685</v>
      </c>
      <c r="B2686" s="3">
        <v>1</v>
      </c>
      <c r="C2686" s="2">
        <v>2</v>
      </c>
    </row>
    <row r="2687" spans="1:5" x14ac:dyDescent="0.25">
      <c r="A2687">
        <v>2686</v>
      </c>
      <c r="B2687" s="3">
        <v>1</v>
      </c>
      <c r="C2687" s="2">
        <v>2</v>
      </c>
    </row>
    <row r="2688" spans="1:5" x14ac:dyDescent="0.25">
      <c r="A2688">
        <v>2687</v>
      </c>
      <c r="B2688" s="3">
        <v>1</v>
      </c>
      <c r="C2688" s="2">
        <v>2</v>
      </c>
    </row>
    <row r="2689" spans="1:6" x14ac:dyDescent="0.25">
      <c r="A2689">
        <v>2688</v>
      </c>
      <c r="B2689" s="3">
        <v>1</v>
      </c>
      <c r="C2689" s="2">
        <v>2</v>
      </c>
    </row>
    <row r="2690" spans="1:6" x14ac:dyDescent="0.25">
      <c r="A2690">
        <v>2689</v>
      </c>
      <c r="B2690" s="3">
        <v>1</v>
      </c>
    </row>
    <row r="2691" spans="1:6" x14ac:dyDescent="0.25">
      <c r="A2691">
        <v>2690</v>
      </c>
      <c r="B2691" s="3">
        <v>1</v>
      </c>
    </row>
    <row r="2692" spans="1:6" x14ac:dyDescent="0.25">
      <c r="A2692">
        <v>2691</v>
      </c>
      <c r="B2692" s="3">
        <v>1</v>
      </c>
    </row>
    <row r="2693" spans="1:6" x14ac:dyDescent="0.25">
      <c r="A2693">
        <v>2692</v>
      </c>
    </row>
    <row r="2694" spans="1:6" x14ac:dyDescent="0.25">
      <c r="A2694">
        <v>2693</v>
      </c>
      <c r="D2694" s="5">
        <v>3</v>
      </c>
      <c r="E2694" s="4">
        <v>4</v>
      </c>
    </row>
    <row r="2695" spans="1:6" x14ac:dyDescent="0.25">
      <c r="A2695">
        <v>2694</v>
      </c>
      <c r="D2695" s="5">
        <v>3</v>
      </c>
      <c r="E2695" s="4">
        <v>4</v>
      </c>
      <c r="F2695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2025-07-09T18:34:23Z</dcterms:created>
  <dcterms:modified xsi:type="dcterms:W3CDTF">2025-07-22T16:23:38Z</dcterms:modified>
</cp:coreProperties>
</file>