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2F4BAC63-B240-4A7D-BBB3-BCA29292ACFA}" xr6:coauthVersionLast="47" xr6:coauthVersionMax="47" xr10:uidLastSave="{00000000-0000-0000-0000-000000000000}"/>
  <bookViews>
    <workbookView xWindow="28680" yWindow="-120" windowWidth="29040" windowHeight="16440" xr2:uid="{AF7B7778-C886-4130-A2A1-1C6E241690D0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Coordination!$R$1274:$R$1277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S21" i="3"/>
  <c r="BR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R55" i="3"/>
  <c r="BS55" i="3"/>
  <c r="BZ63" i="4"/>
  <c r="CB63" i="4"/>
  <c r="CA63" i="4"/>
  <c r="BZ62" i="4"/>
  <c r="CB62" i="4"/>
  <c r="CA62" i="4"/>
  <c r="BZ61" i="4"/>
  <c r="CB61" i="4"/>
  <c r="CA61" i="4"/>
  <c r="BZ60" i="4"/>
  <c r="CB60" i="4"/>
  <c r="CA60" i="4"/>
  <c r="BZ59" i="4"/>
  <c r="CB59" i="4"/>
  <c r="CA59" i="4"/>
  <c r="BZ58" i="4"/>
  <c r="CB58" i="4"/>
  <c r="CA58" i="4"/>
  <c r="BZ57" i="4"/>
  <c r="CB57" i="4"/>
  <c r="CA57" i="4"/>
  <c r="BZ56" i="4"/>
  <c r="CB56" i="4"/>
  <c r="CA56" i="4"/>
  <c r="BZ55" i="4"/>
  <c r="CB55" i="4"/>
  <c r="CA55" i="4"/>
  <c r="BZ54" i="4"/>
  <c r="CB54" i="4"/>
  <c r="CA54" i="4"/>
  <c r="BZ53" i="4"/>
  <c r="CB53" i="4"/>
  <c r="CA53" i="4"/>
  <c r="BW63" i="4"/>
  <c r="BY63" i="4"/>
  <c r="BX63" i="4"/>
  <c r="BW62" i="4"/>
  <c r="BY62" i="4"/>
  <c r="BX62" i="4"/>
  <c r="BW61" i="4"/>
  <c r="BY61" i="4"/>
  <c r="BX61" i="4"/>
  <c r="BW60" i="4"/>
  <c r="BY60" i="4"/>
  <c r="BX60" i="4"/>
  <c r="BW59" i="4"/>
  <c r="BY59" i="4"/>
  <c r="BY58" i="4"/>
  <c r="BX59" i="4"/>
  <c r="BW58" i="4"/>
  <c r="BX58" i="4"/>
  <c r="BW57" i="4"/>
  <c r="BY57" i="4"/>
  <c r="BX57" i="4"/>
  <c r="BW56" i="4"/>
  <c r="BY56" i="4"/>
  <c r="BX56" i="4"/>
  <c r="BW55" i="4"/>
  <c r="BY55" i="4"/>
  <c r="BX55" i="4"/>
  <c r="BW54" i="4"/>
  <c r="BY54" i="4"/>
  <c r="BX54" i="4"/>
  <c r="BW53" i="4"/>
  <c r="BY53" i="4"/>
  <c r="BX53" i="4"/>
  <c r="BT63" i="4"/>
  <c r="BV63" i="4"/>
  <c r="BU64" i="4"/>
  <c r="BT62" i="4"/>
  <c r="BV62" i="4"/>
  <c r="BU63" i="4"/>
  <c r="BT61" i="4"/>
  <c r="BV61" i="4"/>
  <c r="BU62" i="4"/>
  <c r="BT60" i="4"/>
  <c r="BV60" i="4"/>
  <c r="BU61" i="4"/>
  <c r="BT59" i="4"/>
  <c r="BV59" i="4"/>
  <c r="BU60" i="4"/>
  <c r="BT58" i="4"/>
  <c r="BV58" i="4"/>
  <c r="BU59" i="4"/>
  <c r="BT57" i="4"/>
  <c r="BV57" i="4"/>
  <c r="BU58" i="4"/>
  <c r="BT56" i="4"/>
  <c r="BV56" i="4"/>
  <c r="BU57" i="4"/>
  <c r="BT55" i="4"/>
  <c r="BV55" i="4"/>
  <c r="BU56" i="4"/>
  <c r="BT54" i="4"/>
  <c r="BV54" i="4"/>
  <c r="BU55" i="4"/>
  <c r="BU54" i="4"/>
  <c r="BT53" i="4"/>
  <c r="BV53" i="4"/>
  <c r="BU53" i="4"/>
  <c r="BS63" i="4"/>
  <c r="BR63" i="4"/>
  <c r="BQ63" i="4"/>
  <c r="BS62" i="4"/>
  <c r="BR62" i="4"/>
  <c r="BQ62" i="4"/>
  <c r="BS61" i="4"/>
  <c r="BR61" i="4"/>
  <c r="BQ61" i="4"/>
  <c r="BS60" i="4"/>
  <c r="BR60" i="4"/>
  <c r="BQ60" i="4"/>
  <c r="BS59" i="4"/>
  <c r="BR59" i="4"/>
  <c r="BQ59" i="4"/>
  <c r="BS58" i="4"/>
  <c r="BR58" i="4"/>
  <c r="BQ58" i="4"/>
  <c r="BS57" i="4"/>
  <c r="BR57" i="4"/>
  <c r="BQ57" i="4"/>
  <c r="BS56" i="4"/>
  <c r="BR56" i="4"/>
  <c r="BQ56" i="4"/>
  <c r="BS55" i="4"/>
  <c r="BR55" i="4"/>
  <c r="BQ55" i="4"/>
  <c r="BS54" i="4"/>
  <c r="BR54" i="4"/>
  <c r="BQ54" i="4"/>
  <c r="BS53" i="4"/>
  <c r="BR53" i="4"/>
  <c r="BQ53" i="4"/>
  <c r="BZ49" i="4"/>
  <c r="CB48" i="4"/>
  <c r="CA48" i="4"/>
  <c r="BZ48" i="4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BZ40" i="4"/>
  <c r="CB40" i="4"/>
  <c r="CA40" i="4"/>
  <c r="BW49" i="4"/>
  <c r="BY49" i="4"/>
  <c r="BX48" i="4"/>
  <c r="BW48" i="4"/>
  <c r="BY48" i="4"/>
  <c r="BX47" i="4"/>
  <c r="BW47" i="4"/>
  <c r="BY47" i="4"/>
  <c r="BX46" i="4"/>
  <c r="BW46" i="4"/>
  <c r="BY46" i="4"/>
  <c r="BX45" i="4"/>
  <c r="BW45" i="4"/>
  <c r="BY45" i="4"/>
  <c r="BX44" i="4"/>
  <c r="BW44" i="4"/>
  <c r="BY44" i="4"/>
  <c r="BX43" i="4"/>
  <c r="BW43" i="4"/>
  <c r="BY43" i="4"/>
  <c r="BX42" i="4"/>
  <c r="BW42" i="4"/>
  <c r="BY42" i="4"/>
  <c r="BX41" i="4"/>
  <c r="BW41" i="4"/>
  <c r="BY41" i="4"/>
  <c r="BW40" i="4"/>
  <c r="BY40" i="4"/>
  <c r="BX40" i="4"/>
  <c r="BT49" i="4"/>
  <c r="BV49" i="4"/>
  <c r="BU50" i="4"/>
  <c r="BT48" i="4"/>
  <c r="BV48" i="4"/>
  <c r="BU49" i="4"/>
  <c r="BT47" i="4"/>
  <c r="BV47" i="4"/>
  <c r="BU48" i="4"/>
  <c r="BT46" i="4"/>
  <c r="BV46" i="4"/>
  <c r="BU47" i="4"/>
  <c r="BT45" i="4"/>
  <c r="BV45" i="4"/>
  <c r="BU46" i="4"/>
  <c r="BT44" i="4"/>
  <c r="BV44" i="4"/>
  <c r="BU45" i="4"/>
  <c r="BT43" i="4"/>
  <c r="BV43" i="4"/>
  <c r="BU44" i="4"/>
  <c r="BT42" i="4"/>
  <c r="BV42" i="4"/>
  <c r="BU43" i="4"/>
  <c r="BT41" i="4"/>
  <c r="BV41" i="4"/>
  <c r="BU42" i="4"/>
  <c r="BU41" i="4"/>
  <c r="BT40" i="4"/>
  <c r="BV40" i="4"/>
  <c r="BU40" i="4"/>
  <c r="BS49" i="4"/>
  <c r="BR49" i="4"/>
  <c r="BQ49" i="4"/>
  <c r="BS48" i="4"/>
  <c r="BR48" i="4"/>
  <c r="BQ48" i="4"/>
  <c r="BS47" i="4"/>
  <c r="BR47" i="4"/>
  <c r="BQ47" i="4"/>
  <c r="BS46" i="4"/>
  <c r="BR46" i="4"/>
  <c r="BQ46" i="4"/>
  <c r="BS45" i="4"/>
  <c r="BR45" i="4"/>
  <c r="BQ45" i="4"/>
  <c r="BS44" i="4"/>
  <c r="BR44" i="4"/>
  <c r="BQ44" i="4"/>
  <c r="BS43" i="4"/>
  <c r="BR43" i="4"/>
  <c r="BQ43" i="4"/>
  <c r="BS42" i="4"/>
  <c r="BR42" i="4"/>
  <c r="BQ42" i="4"/>
  <c r="BS41" i="4"/>
  <c r="BR41" i="4"/>
  <c r="BQ41" i="4"/>
  <c r="BS40" i="4"/>
  <c r="BR40" i="4"/>
  <c r="BQ40" i="4"/>
  <c r="BZ36" i="4"/>
  <c r="CB36" i="4"/>
  <c r="CA36" i="4"/>
  <c r="BZ35" i="4"/>
  <c r="CB35" i="4"/>
  <c r="CA35" i="4"/>
  <c r="BZ34" i="4"/>
  <c r="CB34" i="4"/>
  <c r="CA34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Z28" i="4"/>
  <c r="BZ27" i="4"/>
  <c r="CB28" i="4"/>
  <c r="CA28" i="4"/>
  <c r="CB27" i="4"/>
  <c r="CA27" i="4"/>
  <c r="BW36" i="4"/>
  <c r="BY36" i="4"/>
  <c r="BX35" i="4"/>
  <c r="BW35" i="4"/>
  <c r="BY35" i="4"/>
  <c r="BX34" i="4"/>
  <c r="BW34" i="4"/>
  <c r="BY34" i="4"/>
  <c r="BX33" i="4"/>
  <c r="BW33" i="4"/>
  <c r="BY33" i="4"/>
  <c r="BX32" i="4"/>
  <c r="BW32" i="4"/>
  <c r="BY32" i="4"/>
  <c r="BX31" i="4"/>
  <c r="BW31" i="4"/>
  <c r="BY31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T36" i="4"/>
  <c r="BV36" i="4"/>
  <c r="BU37" i="4"/>
  <c r="BT35" i="4"/>
  <c r="BV35" i="4"/>
  <c r="BU36" i="4"/>
  <c r="BT34" i="4"/>
  <c r="BV34" i="4"/>
  <c r="BU35" i="4"/>
  <c r="BT33" i="4"/>
  <c r="BV33" i="4"/>
  <c r="BU34" i="4"/>
  <c r="BT32" i="4"/>
  <c r="BV32" i="4"/>
  <c r="BU33" i="4"/>
  <c r="BT31" i="4"/>
  <c r="BV31" i="4"/>
  <c r="BU32" i="4"/>
  <c r="BT30" i="4"/>
  <c r="BV30" i="4"/>
  <c r="BU31" i="4"/>
  <c r="BT29" i="4"/>
  <c r="BV29" i="4"/>
  <c r="BU30" i="4"/>
  <c r="BU29" i="4"/>
  <c r="BT28" i="4"/>
  <c r="BV28" i="4"/>
  <c r="BU28" i="4"/>
  <c r="BT27" i="4"/>
  <c r="BV27" i="4"/>
  <c r="BU27" i="4"/>
  <c r="BS36" i="4"/>
  <c r="BR36" i="4"/>
  <c r="BQ36" i="4"/>
  <c r="BS35" i="4"/>
  <c r="BR35" i="4"/>
  <c r="BQ35" i="4"/>
  <c r="BS34" i="4"/>
  <c r="BR34" i="4"/>
  <c r="BQ34" i="4"/>
  <c r="BS33" i="4"/>
  <c r="BR33" i="4"/>
  <c r="BQ33" i="4"/>
  <c r="BS32" i="4"/>
  <c r="BR32" i="4"/>
  <c r="BQ32" i="4"/>
  <c r="BS31" i="4"/>
  <c r="BR31" i="4"/>
  <c r="BQ31" i="4"/>
  <c r="BS30" i="4"/>
  <c r="BR30" i="4"/>
  <c r="BQ30" i="4"/>
  <c r="BS29" i="4"/>
  <c r="BR29" i="4"/>
  <c r="BQ29" i="4"/>
  <c r="BS28" i="4"/>
  <c r="BR28" i="4"/>
  <c r="BQ28" i="4"/>
  <c r="BS27" i="4"/>
  <c r="BR27" i="4"/>
  <c r="BQ27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BZ15" i="4"/>
  <c r="CB15" i="4"/>
  <c r="CA15" i="4"/>
  <c r="BZ14" i="4"/>
  <c r="CB14" i="4"/>
  <c r="CA14" i="4"/>
  <c r="BW22" i="4"/>
  <c r="BY22" i="4"/>
  <c r="BX21" i="4"/>
  <c r="BW21" i="4"/>
  <c r="BY21" i="4"/>
  <c r="BX20" i="4"/>
  <c r="BW20" i="4"/>
  <c r="BY20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T22" i="4"/>
  <c r="BV22" i="4"/>
  <c r="BU23" i="4"/>
  <c r="BT21" i="4"/>
  <c r="BV21" i="4"/>
  <c r="BU22" i="4"/>
  <c r="BT20" i="4"/>
  <c r="BV20" i="4"/>
  <c r="BU21" i="4"/>
  <c r="BT19" i="4"/>
  <c r="BV19" i="4"/>
  <c r="BU20" i="4"/>
  <c r="BT18" i="4"/>
  <c r="BV18" i="4"/>
  <c r="BU19" i="4"/>
  <c r="BT17" i="4"/>
  <c r="BV17" i="4"/>
  <c r="BU18" i="4"/>
  <c r="BU17" i="4"/>
  <c r="BT16" i="4"/>
  <c r="BV16" i="4"/>
  <c r="BT15" i="4"/>
  <c r="BV15" i="4"/>
  <c r="BU16" i="4"/>
  <c r="BT14" i="4"/>
  <c r="BV14" i="4"/>
  <c r="BU15" i="4"/>
  <c r="BU14" i="4"/>
  <c r="BS23" i="4"/>
  <c r="BR23" i="4"/>
  <c r="BQ2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BS15" i="4"/>
  <c r="BR15" i="4"/>
  <c r="BQ15" i="4"/>
  <c r="BS14" i="4"/>
  <c r="BR14" i="4"/>
  <c r="BQ14" i="4"/>
  <c r="BZ10" i="4"/>
  <c r="CB10" i="4"/>
  <c r="CA10" i="4"/>
  <c r="BZ9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BZ3" i="4"/>
  <c r="CB3" i="4"/>
  <c r="CA3" i="4"/>
  <c r="BZ2" i="4"/>
  <c r="AV2" i="2" s="1"/>
  <c r="CB2" i="4"/>
  <c r="AV4" i="2" s="1"/>
  <c r="CA2" i="4"/>
  <c r="AV3" i="2" s="1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BY4" i="4"/>
  <c r="BW4" i="4"/>
  <c r="BX3" i="4"/>
  <c r="BY3" i="4"/>
  <c r="BW3" i="4"/>
  <c r="BX2" i="4"/>
  <c r="AS3" i="2" s="1"/>
  <c r="BY2" i="4"/>
  <c r="AS4" i="2" s="1"/>
  <c r="BW2" i="4"/>
  <c r="AS2" i="2" s="1"/>
  <c r="BV10" i="4"/>
  <c r="BU11" i="4"/>
  <c r="BT10" i="4"/>
  <c r="BV9" i="4"/>
  <c r="BU10" i="4"/>
  <c r="BT9" i="4"/>
  <c r="BV8" i="4"/>
  <c r="BU9" i="4"/>
  <c r="BT8" i="4"/>
  <c r="BV7" i="4"/>
  <c r="BU8" i="4"/>
  <c r="BT7" i="4"/>
  <c r="BV6" i="4"/>
  <c r="BU7" i="4"/>
  <c r="BT6" i="4"/>
  <c r="BV5" i="4"/>
  <c r="BU6" i="4"/>
  <c r="BT5" i="4"/>
  <c r="BV4" i="4"/>
  <c r="BU5" i="4"/>
  <c r="BT4" i="4"/>
  <c r="BV3" i="4"/>
  <c r="BU4" i="4"/>
  <c r="BT3" i="4"/>
  <c r="BU3" i="4"/>
  <c r="BV2" i="4"/>
  <c r="AP4" i="2" s="1"/>
  <c r="BT2" i="4"/>
  <c r="AP2" i="2" s="1"/>
  <c r="BU2" i="4"/>
  <c r="AP3" i="2" s="1"/>
  <c r="BS11" i="4"/>
  <c r="BR11" i="4"/>
  <c r="BQ11" i="4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BC63" i="4"/>
  <c r="BE63" i="4"/>
  <c r="BD63" i="4"/>
  <c r="BC62" i="4"/>
  <c r="BE62" i="4"/>
  <c r="BD62" i="4"/>
  <c r="BC61" i="4"/>
  <c r="BE61" i="4"/>
  <c r="BD61" i="4"/>
  <c r="BC60" i="4"/>
  <c r="BE60" i="4"/>
  <c r="BD60" i="4"/>
  <c r="BC59" i="4"/>
  <c r="BE59" i="4"/>
  <c r="BD59" i="4"/>
  <c r="BC58" i="4"/>
  <c r="BE58" i="4"/>
  <c r="BD58" i="4"/>
  <c r="BC57" i="4"/>
  <c r="BE57" i="4"/>
  <c r="BD57" i="4"/>
  <c r="BC56" i="4"/>
  <c r="BE56" i="4"/>
  <c r="BD56" i="4"/>
  <c r="BC55" i="4"/>
  <c r="BE55" i="4"/>
  <c r="BD55" i="4"/>
  <c r="BC54" i="4"/>
  <c r="BE54" i="4"/>
  <c r="BD54" i="4"/>
  <c r="BC53" i="4"/>
  <c r="BE53" i="4"/>
  <c r="BD53" i="4"/>
  <c r="AZ63" i="4"/>
  <c r="BB63" i="4"/>
  <c r="BA63" i="4"/>
  <c r="AZ62" i="4"/>
  <c r="BB62" i="4"/>
  <c r="BA62" i="4"/>
  <c r="AZ61" i="4"/>
  <c r="BB61" i="4"/>
  <c r="BA61" i="4"/>
  <c r="AZ60" i="4"/>
  <c r="BB60" i="4"/>
  <c r="BA60" i="4"/>
  <c r="AZ59" i="4"/>
  <c r="BB59" i="4"/>
  <c r="BB58" i="4"/>
  <c r="BA59" i="4"/>
  <c r="AZ58" i="4"/>
  <c r="BA58" i="4"/>
  <c r="AZ57" i="4"/>
  <c r="BB57" i="4"/>
  <c r="BA57" i="4"/>
  <c r="AZ56" i="4"/>
  <c r="BB56" i="4"/>
  <c r="BA56" i="4"/>
  <c r="AZ55" i="4"/>
  <c r="BB55" i="4"/>
  <c r="BA55" i="4"/>
  <c r="AZ54" i="4"/>
  <c r="BB54" i="4"/>
  <c r="BA54" i="4"/>
  <c r="AZ53" i="4"/>
  <c r="BB53" i="4"/>
  <c r="BA53" i="4"/>
  <c r="AW63" i="4"/>
  <c r="AY63" i="4"/>
  <c r="AX64" i="4"/>
  <c r="AW62" i="4"/>
  <c r="AY62" i="4"/>
  <c r="AX63" i="4"/>
  <c r="AW61" i="4"/>
  <c r="AY61" i="4"/>
  <c r="AX62" i="4"/>
  <c r="AW60" i="4"/>
  <c r="AY60" i="4"/>
  <c r="AX61" i="4"/>
  <c r="AW59" i="4"/>
  <c r="AY59" i="4"/>
  <c r="AX60" i="4"/>
  <c r="AW58" i="4"/>
  <c r="AY58" i="4"/>
  <c r="AX59" i="4"/>
  <c r="AW57" i="4"/>
  <c r="AY57" i="4"/>
  <c r="AX58" i="4"/>
  <c r="AW56" i="4"/>
  <c r="AY56" i="4"/>
  <c r="AX57" i="4"/>
  <c r="AW55" i="4"/>
  <c r="AY55" i="4"/>
  <c r="AX56" i="4"/>
  <c r="AW54" i="4"/>
  <c r="AY54" i="4"/>
  <c r="AX55" i="4"/>
  <c r="AX54" i="4"/>
  <c r="AW53" i="4"/>
  <c r="AY53" i="4"/>
  <c r="AX53" i="4"/>
  <c r="AV63" i="4"/>
  <c r="AU63" i="4"/>
  <c r="AT63" i="4"/>
  <c r="AV62" i="4"/>
  <c r="AU62" i="4"/>
  <c r="AT62" i="4"/>
  <c r="AV61" i="4"/>
  <c r="AU61" i="4"/>
  <c r="AT61" i="4"/>
  <c r="AV60" i="4"/>
  <c r="AU60" i="4"/>
  <c r="AT60" i="4"/>
  <c r="AV59" i="4"/>
  <c r="AU59" i="4"/>
  <c r="AT59" i="4"/>
  <c r="AV58" i="4"/>
  <c r="AU58" i="4"/>
  <c r="AT58" i="4"/>
  <c r="AV57" i="4"/>
  <c r="AU57" i="4"/>
  <c r="AT57" i="4"/>
  <c r="AV56" i="4"/>
  <c r="AU56" i="4"/>
  <c r="AT56" i="4"/>
  <c r="AV55" i="4"/>
  <c r="AU55" i="4"/>
  <c r="AT55" i="4"/>
  <c r="AV54" i="4"/>
  <c r="AU54" i="4"/>
  <c r="AT54" i="4"/>
  <c r="AV53" i="4"/>
  <c r="AU53" i="4"/>
  <c r="AT53" i="4"/>
  <c r="BC49" i="4"/>
  <c r="BE48" i="4"/>
  <c r="BD48" i="4"/>
  <c r="BC48" i="4"/>
  <c r="BE47" i="4"/>
  <c r="BD47" i="4"/>
  <c r="BC47" i="4"/>
  <c r="BE46" i="4"/>
  <c r="BD46" i="4"/>
  <c r="BC46" i="4"/>
  <c r="BE45" i="4"/>
  <c r="BD45" i="4"/>
  <c r="BC45" i="4"/>
  <c r="BE44" i="4"/>
  <c r="BD44" i="4"/>
  <c r="BC44" i="4"/>
  <c r="BE43" i="4"/>
  <c r="BD43" i="4"/>
  <c r="BC43" i="4"/>
  <c r="BE42" i="4"/>
  <c r="BD42" i="4"/>
  <c r="BC42" i="4"/>
  <c r="BE41" i="4"/>
  <c r="BD41" i="4"/>
  <c r="BC41" i="4"/>
  <c r="BC40" i="4"/>
  <c r="BE40" i="4"/>
  <c r="BD40" i="4"/>
  <c r="AZ49" i="4"/>
  <c r="BB49" i="4"/>
  <c r="BA48" i="4"/>
  <c r="AZ48" i="4"/>
  <c r="BB48" i="4"/>
  <c r="BA47" i="4"/>
  <c r="AZ47" i="4"/>
  <c r="BB47" i="4"/>
  <c r="BA46" i="4"/>
  <c r="AZ46" i="4"/>
  <c r="BB46" i="4"/>
  <c r="BA45" i="4"/>
  <c r="AZ45" i="4"/>
  <c r="BB45" i="4"/>
  <c r="BA44" i="4"/>
  <c r="AZ44" i="4"/>
  <c r="BB44" i="4"/>
  <c r="BA43" i="4"/>
  <c r="AZ43" i="4"/>
  <c r="BB43" i="4"/>
  <c r="BA42" i="4"/>
  <c r="AZ42" i="4"/>
  <c r="BB42" i="4"/>
  <c r="BA41" i="4"/>
  <c r="AZ41" i="4"/>
  <c r="BB41" i="4"/>
  <c r="AZ40" i="4"/>
  <c r="BB40" i="4"/>
  <c r="BA40" i="4"/>
  <c r="AW49" i="4"/>
  <c r="AY49" i="4"/>
  <c r="AX50" i="4"/>
  <c r="AW48" i="4"/>
  <c r="AY48" i="4"/>
  <c r="AX49" i="4"/>
  <c r="AW47" i="4"/>
  <c r="AY47" i="4"/>
  <c r="AX48" i="4"/>
  <c r="AW46" i="4"/>
  <c r="AY46" i="4"/>
  <c r="AX47" i="4"/>
  <c r="AW45" i="4"/>
  <c r="AY45" i="4"/>
  <c r="AX46" i="4"/>
  <c r="AW44" i="4"/>
  <c r="AY44" i="4"/>
  <c r="AX45" i="4"/>
  <c r="AW43" i="4"/>
  <c r="AY43" i="4"/>
  <c r="AX44" i="4"/>
  <c r="AW42" i="4"/>
  <c r="AY42" i="4"/>
  <c r="AX43" i="4"/>
  <c r="AW41" i="4"/>
  <c r="AY41" i="4"/>
  <c r="AX42" i="4"/>
  <c r="AX41" i="4"/>
  <c r="AW40" i="4"/>
  <c r="AY40" i="4"/>
  <c r="AX40" i="4"/>
  <c r="AV49" i="4"/>
  <c r="AU49" i="4"/>
  <c r="AT49" i="4"/>
  <c r="AV48" i="4"/>
  <c r="AU48" i="4"/>
  <c r="AT48" i="4"/>
  <c r="AV47" i="4"/>
  <c r="AU47" i="4"/>
  <c r="AT47" i="4"/>
  <c r="AV46" i="4"/>
  <c r="AU46" i="4"/>
  <c r="AT46" i="4"/>
  <c r="AV45" i="4"/>
  <c r="AU45" i="4"/>
  <c r="AT45" i="4"/>
  <c r="AV44" i="4"/>
  <c r="AU44" i="4"/>
  <c r="AT44" i="4"/>
  <c r="AV43" i="4"/>
  <c r="AU43" i="4"/>
  <c r="AT43" i="4"/>
  <c r="AV42" i="4"/>
  <c r="AU42" i="4"/>
  <c r="AT42" i="4"/>
  <c r="AV41" i="4"/>
  <c r="AU41" i="4"/>
  <c r="AT41" i="4"/>
  <c r="AV40" i="4"/>
  <c r="AU40" i="4"/>
  <c r="AT40" i="4"/>
  <c r="BC36" i="4"/>
  <c r="BE36" i="4"/>
  <c r="BD36" i="4"/>
  <c r="BC35" i="4"/>
  <c r="BE35" i="4"/>
  <c r="BD35" i="4"/>
  <c r="BC34" i="4"/>
  <c r="BE34" i="4"/>
  <c r="BD34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C28" i="4"/>
  <c r="BC27" i="4"/>
  <c r="BE28" i="4"/>
  <c r="BD28" i="4"/>
  <c r="BE27" i="4"/>
  <c r="BD27" i="4"/>
  <c r="AZ36" i="4"/>
  <c r="BB36" i="4"/>
  <c r="BA35" i="4"/>
  <c r="AZ35" i="4"/>
  <c r="BB35" i="4"/>
  <c r="BA34" i="4"/>
  <c r="AZ34" i="4"/>
  <c r="BB34" i="4"/>
  <c r="BA33" i="4"/>
  <c r="AZ33" i="4"/>
  <c r="BB33" i="4"/>
  <c r="BA32" i="4"/>
  <c r="AZ32" i="4"/>
  <c r="BB32" i="4"/>
  <c r="BA31" i="4"/>
  <c r="AZ31" i="4"/>
  <c r="BB31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AW36" i="4"/>
  <c r="AY36" i="4"/>
  <c r="AX37" i="4"/>
  <c r="AW35" i="4"/>
  <c r="AY35" i="4"/>
  <c r="AX36" i="4"/>
  <c r="AW34" i="4"/>
  <c r="AY34" i="4"/>
  <c r="AX35" i="4"/>
  <c r="AW33" i="4"/>
  <c r="AY33" i="4"/>
  <c r="AX34" i="4"/>
  <c r="AW32" i="4"/>
  <c r="AY32" i="4"/>
  <c r="AX33" i="4"/>
  <c r="AW31" i="4"/>
  <c r="AY31" i="4"/>
  <c r="AX32" i="4"/>
  <c r="AW30" i="4"/>
  <c r="AY30" i="4"/>
  <c r="AX31" i="4"/>
  <c r="AW29" i="4"/>
  <c r="AY29" i="4"/>
  <c r="AX30" i="4"/>
  <c r="AX29" i="4"/>
  <c r="AW28" i="4"/>
  <c r="AY28" i="4"/>
  <c r="AX28" i="4"/>
  <c r="AW27" i="4"/>
  <c r="AY27" i="4"/>
  <c r="AX27" i="4"/>
  <c r="AV36" i="4"/>
  <c r="AU36" i="4"/>
  <c r="AT36" i="4"/>
  <c r="AV35" i="4"/>
  <c r="AU35" i="4"/>
  <c r="AT35" i="4"/>
  <c r="AV34" i="4"/>
  <c r="AU34" i="4"/>
  <c r="AT34" i="4"/>
  <c r="AV33" i="4"/>
  <c r="AU33" i="4"/>
  <c r="AT33" i="4"/>
  <c r="AV32" i="4"/>
  <c r="AU32" i="4"/>
  <c r="AT32" i="4"/>
  <c r="AV31" i="4"/>
  <c r="AU31" i="4"/>
  <c r="AT31" i="4"/>
  <c r="AV30" i="4"/>
  <c r="AU30" i="4"/>
  <c r="AT30" i="4"/>
  <c r="AV29" i="4"/>
  <c r="AU29" i="4"/>
  <c r="AT29" i="4"/>
  <c r="AV28" i="4"/>
  <c r="AU28" i="4"/>
  <c r="AT28" i="4"/>
  <c r="AV27" i="4"/>
  <c r="AU27" i="4"/>
  <c r="AT27" i="4"/>
  <c r="BC24" i="4"/>
  <c r="BE23" i="4"/>
  <c r="BD23" i="4"/>
  <c r="BC23" i="4"/>
  <c r="BE22" i="4"/>
  <c r="BD22" i="4"/>
  <c r="BC22" i="4"/>
  <c r="BE21" i="4"/>
  <c r="BD21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C15" i="4"/>
  <c r="BE15" i="4"/>
  <c r="BD15" i="4"/>
  <c r="BC14" i="4"/>
  <c r="BE14" i="4"/>
  <c r="BD14" i="4"/>
  <c r="AZ22" i="4"/>
  <c r="BB22" i="4"/>
  <c r="BA21" i="4"/>
  <c r="AZ21" i="4"/>
  <c r="BB21" i="4"/>
  <c r="BA20" i="4"/>
  <c r="AZ20" i="4"/>
  <c r="BB20" i="4"/>
  <c r="BA19" i="4"/>
  <c r="AZ19" i="4"/>
  <c r="BB19" i="4"/>
  <c r="BA18" i="4"/>
  <c r="AZ18" i="4"/>
  <c r="BB18" i="4"/>
  <c r="BA17" i="4"/>
  <c r="AZ17" i="4"/>
  <c r="BB17" i="4"/>
  <c r="BA16" i="4"/>
  <c r="AZ16" i="4"/>
  <c r="BB16" i="4"/>
  <c r="BA15" i="4"/>
  <c r="AZ15" i="4"/>
  <c r="BB15" i="4"/>
  <c r="BA14" i="4"/>
  <c r="AZ14" i="4"/>
  <c r="BB14" i="4"/>
  <c r="AW22" i="4"/>
  <c r="AY22" i="4"/>
  <c r="AX23" i="4"/>
  <c r="AW21" i="4"/>
  <c r="AY21" i="4"/>
  <c r="AX22" i="4"/>
  <c r="AW20" i="4"/>
  <c r="AY20" i="4"/>
  <c r="AX21" i="4"/>
  <c r="AW19" i="4"/>
  <c r="AY19" i="4"/>
  <c r="AX20" i="4"/>
  <c r="AW18" i="4"/>
  <c r="AY18" i="4"/>
  <c r="AX19" i="4"/>
  <c r="AW17" i="4"/>
  <c r="AY17" i="4"/>
  <c r="AX18" i="4"/>
  <c r="AX17" i="4"/>
  <c r="AW16" i="4"/>
  <c r="AY16" i="4"/>
  <c r="AW15" i="4"/>
  <c r="AY15" i="4"/>
  <c r="AX16" i="4"/>
  <c r="AW14" i="4"/>
  <c r="AY14" i="4"/>
  <c r="AX15" i="4"/>
  <c r="AX14" i="4"/>
  <c r="AV23" i="4"/>
  <c r="AU23" i="4"/>
  <c r="AT2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BC10" i="4"/>
  <c r="BE10" i="4"/>
  <c r="BD10" i="4"/>
  <c r="BC9" i="4"/>
  <c r="BE9" i="4"/>
  <c r="BD9" i="4"/>
  <c r="BC8" i="4"/>
  <c r="BE8" i="4"/>
  <c r="BD8" i="4"/>
  <c r="BC7" i="4"/>
  <c r="BE7" i="4"/>
  <c r="BD7" i="4"/>
  <c r="BC6" i="4"/>
  <c r="BE6" i="4"/>
  <c r="BD6" i="4"/>
  <c r="BC5" i="4"/>
  <c r="BE5" i="4"/>
  <c r="BD5" i="4"/>
  <c r="BC4" i="4"/>
  <c r="BE4" i="4"/>
  <c r="AH4" i="2" s="1"/>
  <c r="BD4" i="4"/>
  <c r="BC3" i="4"/>
  <c r="AH2" i="2" s="1"/>
  <c r="BE3" i="4"/>
  <c r="BD3" i="4"/>
  <c r="BC2" i="4"/>
  <c r="AG2" i="2" s="1"/>
  <c r="BE2" i="4"/>
  <c r="AG4" i="2" s="1"/>
  <c r="BD2" i="4"/>
  <c r="AH3" i="2" s="1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BB4" i="4"/>
  <c r="AZ4" i="4"/>
  <c r="BA3" i="4"/>
  <c r="BB3" i="4"/>
  <c r="AZ3" i="4"/>
  <c r="BA2" i="4"/>
  <c r="AE3" i="2" s="1"/>
  <c r="BB2" i="4"/>
  <c r="AD4" i="2" s="1"/>
  <c r="AZ2" i="4"/>
  <c r="AD2" i="2" s="1"/>
  <c r="AY10" i="4"/>
  <c r="AX11" i="4"/>
  <c r="AW10" i="4"/>
  <c r="AY9" i="4"/>
  <c r="AX10" i="4"/>
  <c r="AW9" i="4"/>
  <c r="AY8" i="4"/>
  <c r="AX9" i="4"/>
  <c r="AW8" i="4"/>
  <c r="AY7" i="4"/>
  <c r="AX8" i="4"/>
  <c r="AW7" i="4"/>
  <c r="AY6" i="4"/>
  <c r="AX7" i="4"/>
  <c r="AW6" i="4"/>
  <c r="AY5" i="4"/>
  <c r="AX6" i="4"/>
  <c r="AW5" i="4"/>
  <c r="AY4" i="4"/>
  <c r="AX5" i="4"/>
  <c r="AW4" i="4"/>
  <c r="AY3" i="4"/>
  <c r="AX4" i="4"/>
  <c r="AW3" i="4"/>
  <c r="AX3" i="4"/>
  <c r="AY2" i="4"/>
  <c r="AB4" i="2" s="1"/>
  <c r="AW2" i="4"/>
  <c r="AB2" i="2" s="1"/>
  <c r="AX2" i="4"/>
  <c r="AB3" i="2" s="1"/>
  <c r="AV11" i="4"/>
  <c r="AU11" i="4"/>
  <c r="AT11" i="4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6" i="4"/>
  <c r="BJ5" i="4"/>
  <c r="BJ4" i="4"/>
  <c r="BJ3" i="4"/>
  <c r="BK2" i="4" s="1"/>
  <c r="BJ2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2" i="4" s="1"/>
  <c r="BI2" i="4"/>
  <c r="BM3" i="4" s="1"/>
  <c r="AC225" i="4"/>
  <c r="AC221" i="4"/>
  <c r="AC217" i="4"/>
  <c r="AC213" i="4"/>
  <c r="AC209" i="4"/>
  <c r="AC205" i="4"/>
  <c r="AC201" i="4"/>
  <c r="AC197" i="4"/>
  <c r="AC193" i="4"/>
  <c r="AC189" i="4"/>
  <c r="AC185" i="4"/>
  <c r="AC181" i="4"/>
  <c r="AC172" i="4"/>
  <c r="AC168" i="4"/>
  <c r="AC164" i="4"/>
  <c r="AC160" i="4"/>
  <c r="AC156" i="4"/>
  <c r="AC152" i="4"/>
  <c r="AC148" i="4"/>
  <c r="AC144" i="4"/>
  <c r="AC140" i="4"/>
  <c r="AC136" i="4"/>
  <c r="AC130" i="4"/>
  <c r="AC126" i="4"/>
  <c r="AC122" i="4"/>
  <c r="AC118" i="4"/>
  <c r="AC114" i="4"/>
  <c r="AC110" i="4"/>
  <c r="AC106" i="4"/>
  <c r="AC102" i="4"/>
  <c r="AC98" i="4"/>
  <c r="AC94" i="4"/>
  <c r="AC90" i="4"/>
  <c r="AC82" i="4"/>
  <c r="AC78" i="4"/>
  <c r="AC74" i="4"/>
  <c r="AC70" i="4"/>
  <c r="AC66" i="4"/>
  <c r="AC62" i="4"/>
  <c r="AC58" i="4"/>
  <c r="AC54" i="4"/>
  <c r="AC50" i="4"/>
  <c r="AC46" i="4"/>
  <c r="AC39" i="4"/>
  <c r="AC35" i="4"/>
  <c r="AC31" i="4"/>
  <c r="AC27" i="4"/>
  <c r="AC23" i="4"/>
  <c r="AC19" i="4"/>
  <c r="AC15" i="4"/>
  <c r="AC11" i="4"/>
  <c r="AC7" i="4"/>
  <c r="AC3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V4" i="2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CV2" i="2" s="1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U4" i="2" s="1"/>
  <c r="DZ2" i="3"/>
  <c r="CV3" i="2" s="1"/>
  <c r="DY2" i="3"/>
  <c r="CU2" i="2" s="1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CR3" i="2" s="1"/>
  <c r="DV4" i="3"/>
  <c r="DX3" i="3"/>
  <c r="CS4" i="2" s="1"/>
  <c r="DW3" i="3"/>
  <c r="DV3" i="3"/>
  <c r="DX2" i="3"/>
  <c r="DW2" i="3"/>
  <c r="CS3" i="2" s="1"/>
  <c r="DV2" i="3"/>
  <c r="CS2" i="2" s="1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P3" i="2" s="1"/>
  <c r="DS5" i="3"/>
  <c r="DU4" i="3"/>
  <c r="DT4" i="3"/>
  <c r="CO3" i="2" s="1"/>
  <c r="DS4" i="3"/>
  <c r="DU3" i="3"/>
  <c r="CO4" i="2" s="1"/>
  <c r="DT3" i="3"/>
  <c r="DS3" i="3"/>
  <c r="DU2" i="3"/>
  <c r="CP4" i="2" s="1"/>
  <c r="DT2" i="3"/>
  <c r="DS2" i="3"/>
  <c r="CO2" i="2" s="1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DR2" i="3"/>
  <c r="CM4" i="2" s="1"/>
  <c r="DQ2" i="3"/>
  <c r="DP2" i="3"/>
  <c r="CM2" i="2" s="1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CI3" i="2" s="1"/>
  <c r="DL15" i="3"/>
  <c r="DN14" i="3"/>
  <c r="DM14" i="3"/>
  <c r="DL14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H3" i="2" s="1"/>
  <c r="DL2" i="3"/>
  <c r="CI2" i="2" s="1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0" i="3"/>
  <c r="DJ10" i="3"/>
  <c r="DI10" i="3"/>
  <c r="DK9" i="3"/>
  <c r="DJ9" i="3"/>
  <c r="DI9" i="3"/>
  <c r="DK8" i="3"/>
  <c r="DJ8" i="3"/>
  <c r="DI8" i="3"/>
  <c r="CE2" i="2" s="1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CC2" i="2" s="1"/>
  <c r="DH4" i="3"/>
  <c r="DG4" i="3"/>
  <c r="DF4" i="3"/>
  <c r="CB2" i="2" s="1"/>
  <c r="DH3" i="3"/>
  <c r="CC4" i="2" s="1"/>
  <c r="DG3" i="3"/>
  <c r="DF3" i="3"/>
  <c r="DH2" i="3"/>
  <c r="DG2" i="3"/>
  <c r="CB3" i="2" s="1"/>
  <c r="DF2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DE2" i="3"/>
  <c r="BZ4" i="2" s="1"/>
  <c r="DD2" i="3"/>
  <c r="BZ3" i="2" s="1"/>
  <c r="DC2" i="3"/>
  <c r="BZ2" i="2" s="1"/>
  <c r="AZ11" i="2"/>
  <c r="BD60" i="3"/>
  <c r="AY60" i="3"/>
  <c r="BD59" i="3"/>
  <c r="AY59" i="3"/>
  <c r="BD58" i="3"/>
  <c r="AY58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60" i="3"/>
  <c r="AX60" i="3"/>
  <c r="BC59" i="3"/>
  <c r="AX59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0" i="3"/>
  <c r="AX10" i="3"/>
  <c r="BC9" i="3"/>
  <c r="AX9" i="3"/>
  <c r="BE10" i="2" s="1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F10" i="2" s="1"/>
  <c r="BB60" i="3"/>
  <c r="AW60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60" i="3"/>
  <c r="AV60" i="3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Y11" i="2" s="1"/>
  <c r="AV5" i="3"/>
  <c r="BA4" i="3"/>
  <c r="AV4" i="3"/>
  <c r="BA3" i="3"/>
  <c r="AV3" i="3"/>
  <c r="BA2" i="3"/>
  <c r="AV2" i="3"/>
  <c r="AY10" i="2" s="1"/>
  <c r="AM60" i="3"/>
  <c r="AM59" i="3"/>
  <c r="AM58" i="3"/>
  <c r="AM57" i="3"/>
  <c r="AM56" i="3"/>
  <c r="AM55" i="3"/>
  <c r="AM54" i="3"/>
  <c r="AM53" i="3"/>
  <c r="AM52" i="3"/>
  <c r="AM51" i="3"/>
  <c r="AM50" i="3"/>
  <c r="AM46" i="3"/>
  <c r="AM45" i="3"/>
  <c r="AM44" i="3"/>
  <c r="AM43" i="3"/>
  <c r="AM42" i="3"/>
  <c r="AM41" i="3"/>
  <c r="AM40" i="3"/>
  <c r="AM39" i="3"/>
  <c r="AM38" i="3"/>
  <c r="AM34" i="3"/>
  <c r="AM33" i="3"/>
  <c r="AM32" i="3"/>
  <c r="AM31" i="3"/>
  <c r="AM30" i="3"/>
  <c r="AM29" i="3"/>
  <c r="AM28" i="3"/>
  <c r="AM27" i="3"/>
  <c r="AM26" i="3"/>
  <c r="AM22" i="3"/>
  <c r="AM21" i="3"/>
  <c r="AM20" i="3"/>
  <c r="AM19" i="3"/>
  <c r="AM18" i="3"/>
  <c r="AM17" i="3"/>
  <c r="AM16" i="3"/>
  <c r="AM15" i="3"/>
  <c r="AM14" i="3"/>
  <c r="AM10" i="3"/>
  <c r="AM9" i="3"/>
  <c r="AM8" i="3"/>
  <c r="AM7" i="3"/>
  <c r="AM6" i="3"/>
  <c r="AM5" i="3"/>
  <c r="AM4" i="3"/>
  <c r="AM3" i="3"/>
  <c r="BI8" i="2" s="1"/>
  <c r="AM2" i="3"/>
  <c r="BH8" i="2" s="1"/>
  <c r="AL60" i="3"/>
  <c r="AL59" i="3"/>
  <c r="AL58" i="3"/>
  <c r="AL57" i="3"/>
  <c r="AL56" i="3"/>
  <c r="AL55" i="3"/>
  <c r="AL54" i="3"/>
  <c r="AL53" i="3"/>
  <c r="AL52" i="3"/>
  <c r="AL51" i="3"/>
  <c r="AL50" i="3"/>
  <c r="AL47" i="3"/>
  <c r="AL46" i="3"/>
  <c r="AL45" i="3"/>
  <c r="AL44" i="3"/>
  <c r="AL43" i="3"/>
  <c r="AL42" i="3"/>
  <c r="AL41" i="3"/>
  <c r="AL40" i="3"/>
  <c r="AL39" i="3"/>
  <c r="AL38" i="3"/>
  <c r="AL35" i="3"/>
  <c r="AL34" i="3"/>
  <c r="AL33" i="3"/>
  <c r="AL32" i="3"/>
  <c r="AL31" i="3"/>
  <c r="AL30" i="3"/>
  <c r="AL29" i="3"/>
  <c r="AL28" i="3"/>
  <c r="AL27" i="3"/>
  <c r="AL26" i="3"/>
  <c r="AL22" i="3"/>
  <c r="AL21" i="3"/>
  <c r="AL20" i="3"/>
  <c r="AL19" i="3"/>
  <c r="AL18" i="3"/>
  <c r="AL17" i="3"/>
  <c r="AL16" i="3"/>
  <c r="AL15" i="3"/>
  <c r="AL14" i="3"/>
  <c r="AL10" i="3"/>
  <c r="AL9" i="3"/>
  <c r="AL8" i="3"/>
  <c r="AL7" i="3"/>
  <c r="AL6" i="3"/>
  <c r="AL5" i="3"/>
  <c r="BE8" i="2" s="1"/>
  <c r="AL4" i="3"/>
  <c r="AL3" i="3"/>
  <c r="AL2" i="3"/>
  <c r="BF8" i="2" s="1"/>
  <c r="AK60" i="3"/>
  <c r="AK59" i="3"/>
  <c r="AK58" i="3"/>
  <c r="AK57" i="3"/>
  <c r="AK56" i="3"/>
  <c r="AK55" i="3"/>
  <c r="AK54" i="3"/>
  <c r="AK53" i="3"/>
  <c r="AK52" i="3"/>
  <c r="AK51" i="3"/>
  <c r="AK50" i="3"/>
  <c r="AK47" i="3"/>
  <c r="AK46" i="3"/>
  <c r="AK45" i="3"/>
  <c r="AK44" i="3"/>
  <c r="AK43" i="3"/>
  <c r="AK42" i="3"/>
  <c r="AK41" i="3"/>
  <c r="AK40" i="3"/>
  <c r="AK39" i="3"/>
  <c r="AK38" i="3"/>
  <c r="AK35" i="3"/>
  <c r="AK34" i="3"/>
  <c r="AK33" i="3"/>
  <c r="AK32" i="3"/>
  <c r="AK31" i="3"/>
  <c r="AK30" i="3"/>
  <c r="AK29" i="3"/>
  <c r="AK28" i="3"/>
  <c r="AK27" i="3"/>
  <c r="AK26" i="3"/>
  <c r="AK22" i="3"/>
  <c r="AK21" i="3"/>
  <c r="AK20" i="3"/>
  <c r="AK19" i="3"/>
  <c r="AK18" i="3"/>
  <c r="AK17" i="3"/>
  <c r="AK16" i="3"/>
  <c r="AK15" i="3"/>
  <c r="AK14" i="3"/>
  <c r="AK10" i="3"/>
  <c r="AK9" i="3"/>
  <c r="AK8" i="3"/>
  <c r="AK7" i="3"/>
  <c r="AK6" i="3"/>
  <c r="AK5" i="3"/>
  <c r="AK4" i="3"/>
  <c r="AK3" i="3"/>
  <c r="AK2" i="3"/>
  <c r="BB8" i="2" s="1"/>
  <c r="AJ60" i="3"/>
  <c r="AJ59" i="3"/>
  <c r="AJ58" i="3"/>
  <c r="AJ57" i="3"/>
  <c r="AJ56" i="3"/>
  <c r="AJ55" i="3"/>
  <c r="AJ54" i="3"/>
  <c r="AJ53" i="3"/>
  <c r="AJ52" i="3"/>
  <c r="AJ51" i="3"/>
  <c r="AJ50" i="3"/>
  <c r="AJ47" i="3"/>
  <c r="AJ46" i="3"/>
  <c r="AJ45" i="3"/>
  <c r="AJ44" i="3"/>
  <c r="AJ43" i="3"/>
  <c r="AJ42" i="3"/>
  <c r="AJ41" i="3"/>
  <c r="AJ40" i="3"/>
  <c r="AJ39" i="3"/>
  <c r="AJ38" i="3"/>
  <c r="AJ35" i="3"/>
  <c r="AJ34" i="3"/>
  <c r="AJ33" i="3"/>
  <c r="AJ32" i="3"/>
  <c r="AJ31" i="3"/>
  <c r="AJ30" i="3"/>
  <c r="AJ29" i="3"/>
  <c r="AJ28" i="3"/>
  <c r="AJ27" i="3"/>
  <c r="AJ26" i="3"/>
  <c r="AJ23" i="3"/>
  <c r="AJ22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J4" i="3"/>
  <c r="AY8" i="2" s="1"/>
  <c r="AJ3" i="3"/>
  <c r="AJ2" i="3"/>
  <c r="AZ8" i="2" s="1"/>
  <c r="X60" i="3"/>
  <c r="X59" i="3"/>
  <c r="X58" i="3"/>
  <c r="X57" i="3"/>
  <c r="X56" i="3"/>
  <c r="X55" i="3"/>
  <c r="X54" i="3"/>
  <c r="X53" i="3"/>
  <c r="X52" i="3"/>
  <c r="X51" i="3"/>
  <c r="X50" i="3"/>
  <c r="X46" i="3"/>
  <c r="X45" i="3"/>
  <c r="X44" i="3"/>
  <c r="X43" i="3"/>
  <c r="X42" i="3"/>
  <c r="X41" i="3"/>
  <c r="X40" i="3"/>
  <c r="X39" i="3"/>
  <c r="X38" i="3"/>
  <c r="X34" i="3"/>
  <c r="X33" i="3"/>
  <c r="X32" i="3"/>
  <c r="X31" i="3"/>
  <c r="X30" i="3"/>
  <c r="X29" i="3"/>
  <c r="X28" i="3"/>
  <c r="X27" i="3"/>
  <c r="X26" i="3"/>
  <c r="X22" i="3"/>
  <c r="X21" i="3"/>
  <c r="X20" i="3"/>
  <c r="X19" i="3"/>
  <c r="X18" i="3"/>
  <c r="X17" i="3"/>
  <c r="X16" i="3"/>
  <c r="X15" i="3"/>
  <c r="X14" i="3"/>
  <c r="X10" i="3"/>
  <c r="X9" i="3"/>
  <c r="X8" i="3"/>
  <c r="X7" i="3"/>
  <c r="X6" i="3"/>
  <c r="X5" i="3"/>
  <c r="X4" i="3"/>
  <c r="X3" i="3"/>
  <c r="BI6" i="2" s="1"/>
  <c r="X2" i="3"/>
  <c r="BH6" i="2" s="1"/>
  <c r="W60" i="3"/>
  <c r="W59" i="3"/>
  <c r="W58" i="3"/>
  <c r="W57" i="3"/>
  <c r="W56" i="3"/>
  <c r="W55" i="3"/>
  <c r="W54" i="3"/>
  <c r="W53" i="3"/>
  <c r="W52" i="3"/>
  <c r="W51" i="3"/>
  <c r="W50" i="3"/>
  <c r="W47" i="3"/>
  <c r="W46" i="3"/>
  <c r="W45" i="3"/>
  <c r="W44" i="3"/>
  <c r="W43" i="3"/>
  <c r="W42" i="3"/>
  <c r="W41" i="3"/>
  <c r="W40" i="3"/>
  <c r="W39" i="3"/>
  <c r="W38" i="3"/>
  <c r="W35" i="3"/>
  <c r="W34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4" i="3"/>
  <c r="W10" i="3"/>
  <c r="W9" i="3"/>
  <c r="W8" i="3"/>
  <c r="W7" i="3"/>
  <c r="W6" i="3"/>
  <c r="W5" i="3"/>
  <c r="BE6" i="2" s="1"/>
  <c r="W4" i="3"/>
  <c r="W3" i="3"/>
  <c r="W2" i="3"/>
  <c r="BF6" i="2" s="1"/>
  <c r="V60" i="3"/>
  <c r="V59" i="3"/>
  <c r="V58" i="3"/>
  <c r="V57" i="3"/>
  <c r="V56" i="3"/>
  <c r="V55" i="3"/>
  <c r="V54" i="3"/>
  <c r="V53" i="3"/>
  <c r="V52" i="3"/>
  <c r="V51" i="3"/>
  <c r="V50" i="3"/>
  <c r="V47" i="3"/>
  <c r="V46" i="3"/>
  <c r="V45" i="3"/>
  <c r="V44" i="3"/>
  <c r="V43" i="3"/>
  <c r="V42" i="3"/>
  <c r="V41" i="3"/>
  <c r="V40" i="3"/>
  <c r="V39" i="3"/>
  <c r="V38" i="3"/>
  <c r="V35" i="3"/>
  <c r="V34" i="3"/>
  <c r="V33" i="3"/>
  <c r="V32" i="3"/>
  <c r="V31" i="3"/>
  <c r="V30" i="3"/>
  <c r="V29" i="3"/>
  <c r="V28" i="3"/>
  <c r="V27" i="3"/>
  <c r="V26" i="3"/>
  <c r="V22" i="3"/>
  <c r="V21" i="3"/>
  <c r="V20" i="3"/>
  <c r="V19" i="3"/>
  <c r="V18" i="3"/>
  <c r="V17" i="3"/>
  <c r="V16" i="3"/>
  <c r="V15" i="3"/>
  <c r="V14" i="3"/>
  <c r="V10" i="3"/>
  <c r="V9" i="3"/>
  <c r="V8" i="3"/>
  <c r="V7" i="3"/>
  <c r="V6" i="3"/>
  <c r="V5" i="3"/>
  <c r="V4" i="3"/>
  <c r="V3" i="3"/>
  <c r="V2" i="3"/>
  <c r="AF2" i="3" s="1"/>
  <c r="U60" i="3"/>
  <c r="U59" i="3"/>
  <c r="U58" i="3"/>
  <c r="U57" i="3"/>
  <c r="U56" i="3"/>
  <c r="U55" i="3"/>
  <c r="U54" i="3"/>
  <c r="U53" i="3"/>
  <c r="U52" i="3"/>
  <c r="U51" i="3"/>
  <c r="U50" i="3"/>
  <c r="U47" i="3"/>
  <c r="U46" i="3"/>
  <c r="U45" i="3"/>
  <c r="U44" i="3"/>
  <c r="U43" i="3"/>
  <c r="U42" i="3"/>
  <c r="U41" i="3"/>
  <c r="U40" i="3"/>
  <c r="U39" i="3"/>
  <c r="U38" i="3"/>
  <c r="U35" i="3"/>
  <c r="U34" i="3"/>
  <c r="U33" i="3"/>
  <c r="U32" i="3"/>
  <c r="U31" i="3"/>
  <c r="U30" i="3"/>
  <c r="U29" i="3"/>
  <c r="U28" i="3"/>
  <c r="U27" i="3"/>
  <c r="U26" i="3"/>
  <c r="U23" i="3"/>
  <c r="U22" i="3"/>
  <c r="U21" i="3"/>
  <c r="U20" i="3"/>
  <c r="U19" i="3"/>
  <c r="U18" i="3"/>
  <c r="U17" i="3"/>
  <c r="U16" i="3"/>
  <c r="U15" i="3"/>
  <c r="U14" i="3"/>
  <c r="U11" i="3"/>
  <c r="U10" i="3"/>
  <c r="U9" i="3"/>
  <c r="U8" i="3"/>
  <c r="U7" i="3"/>
  <c r="U6" i="3"/>
  <c r="U5" i="3"/>
  <c r="U4" i="3"/>
  <c r="AE2" i="3" s="1"/>
  <c r="U3" i="3"/>
  <c r="U2" i="3"/>
  <c r="AT6" i="3" s="1"/>
  <c r="S60" i="3"/>
  <c r="S59" i="3"/>
  <c r="S58" i="3"/>
  <c r="S57" i="3"/>
  <c r="S56" i="3"/>
  <c r="S55" i="3"/>
  <c r="S54" i="3"/>
  <c r="S53" i="3"/>
  <c r="S52" i="3"/>
  <c r="S51" i="3"/>
  <c r="S50" i="3"/>
  <c r="S47" i="3"/>
  <c r="S46" i="3"/>
  <c r="S45" i="3"/>
  <c r="S44" i="3"/>
  <c r="S43" i="3"/>
  <c r="S42" i="3"/>
  <c r="S41" i="3"/>
  <c r="S40" i="3"/>
  <c r="S39" i="3"/>
  <c r="S38" i="3"/>
  <c r="S35" i="3"/>
  <c r="S34" i="3"/>
  <c r="S33" i="3"/>
  <c r="S32" i="3"/>
  <c r="S31" i="3"/>
  <c r="S30" i="3"/>
  <c r="S29" i="3"/>
  <c r="S28" i="3"/>
  <c r="S27" i="3"/>
  <c r="S26" i="3"/>
  <c r="S23" i="3"/>
  <c r="S22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S2" i="3"/>
  <c r="BH5" i="2" s="1"/>
  <c r="R60" i="3"/>
  <c r="R59" i="3"/>
  <c r="R58" i="3"/>
  <c r="R57" i="3"/>
  <c r="R56" i="3"/>
  <c r="R55" i="3"/>
  <c r="R54" i="3"/>
  <c r="R53" i="3"/>
  <c r="R52" i="3"/>
  <c r="R51" i="3"/>
  <c r="R50" i="3"/>
  <c r="R48" i="3"/>
  <c r="R47" i="3"/>
  <c r="R46" i="3"/>
  <c r="R45" i="3"/>
  <c r="R44" i="3"/>
  <c r="R43" i="3"/>
  <c r="R42" i="3"/>
  <c r="R41" i="3"/>
  <c r="R40" i="3"/>
  <c r="R39" i="3"/>
  <c r="R38" i="3"/>
  <c r="R36" i="3"/>
  <c r="R35" i="3"/>
  <c r="R34" i="3"/>
  <c r="R33" i="3"/>
  <c r="R32" i="3"/>
  <c r="R31" i="3"/>
  <c r="R30" i="3"/>
  <c r="R29" i="3"/>
  <c r="R28" i="3"/>
  <c r="R27" i="3"/>
  <c r="R26" i="3"/>
  <c r="R23" i="3"/>
  <c r="R22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R5" i="3"/>
  <c r="R4" i="3"/>
  <c r="BE5" i="2" s="1"/>
  <c r="R3" i="3"/>
  <c r="R2" i="3"/>
  <c r="Q60" i="3"/>
  <c r="Q59" i="3"/>
  <c r="Q58" i="3"/>
  <c r="Q57" i="3"/>
  <c r="Q56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40" i="3"/>
  <c r="Q39" i="3"/>
  <c r="Q38" i="3"/>
  <c r="Q36" i="3"/>
  <c r="Q35" i="3"/>
  <c r="Q34" i="3"/>
  <c r="Q33" i="3"/>
  <c r="Q32" i="3"/>
  <c r="Q31" i="3"/>
  <c r="Q30" i="3"/>
  <c r="Q29" i="3"/>
  <c r="Q28" i="3"/>
  <c r="Q27" i="3"/>
  <c r="Q26" i="3"/>
  <c r="Q23" i="3"/>
  <c r="Q22" i="3"/>
  <c r="Q21" i="3"/>
  <c r="Q20" i="3"/>
  <c r="Q19" i="3"/>
  <c r="Q18" i="3"/>
  <c r="Q17" i="3"/>
  <c r="Q16" i="3"/>
  <c r="Q15" i="3"/>
  <c r="Q14" i="3"/>
  <c r="Q11" i="3"/>
  <c r="Q10" i="3"/>
  <c r="Q9" i="3"/>
  <c r="Q8" i="3"/>
  <c r="Q7" i="3"/>
  <c r="Q6" i="3"/>
  <c r="Q5" i="3"/>
  <c r="Q4" i="3"/>
  <c r="Q3" i="3"/>
  <c r="Q2" i="3"/>
  <c r="BB5" i="2" s="1"/>
  <c r="P61" i="3"/>
  <c r="P60" i="3"/>
  <c r="P59" i="3"/>
  <c r="P58" i="3"/>
  <c r="P57" i="3"/>
  <c r="P56" i="3"/>
  <c r="P55" i="3"/>
  <c r="P54" i="3"/>
  <c r="P53" i="3"/>
  <c r="P52" i="3"/>
  <c r="P51" i="3"/>
  <c r="P50" i="3"/>
  <c r="P47" i="3"/>
  <c r="P46" i="3"/>
  <c r="P45" i="3"/>
  <c r="P44" i="3"/>
  <c r="P43" i="3"/>
  <c r="P42" i="3"/>
  <c r="P41" i="3"/>
  <c r="P40" i="3"/>
  <c r="P39" i="3"/>
  <c r="P38" i="3"/>
  <c r="P35" i="3"/>
  <c r="P34" i="3"/>
  <c r="P33" i="3"/>
  <c r="P32" i="3"/>
  <c r="P31" i="3"/>
  <c r="P30" i="3"/>
  <c r="P29" i="3"/>
  <c r="P28" i="3"/>
  <c r="P27" i="3"/>
  <c r="P26" i="3"/>
  <c r="P23" i="3"/>
  <c r="P22" i="3"/>
  <c r="P21" i="3"/>
  <c r="P20" i="3"/>
  <c r="P19" i="3"/>
  <c r="P18" i="3"/>
  <c r="P17" i="3"/>
  <c r="P16" i="3"/>
  <c r="P15" i="3"/>
  <c r="P14" i="3"/>
  <c r="P11" i="3"/>
  <c r="P10" i="3"/>
  <c r="P9" i="3"/>
  <c r="P8" i="3"/>
  <c r="P7" i="3"/>
  <c r="P6" i="3"/>
  <c r="P5" i="3"/>
  <c r="P4" i="3"/>
  <c r="P3" i="3"/>
  <c r="P2" i="3"/>
  <c r="AY5" i="2" s="1"/>
  <c r="BE4" i="2"/>
  <c r="N60" i="3"/>
  <c r="N59" i="3"/>
  <c r="N58" i="3"/>
  <c r="N57" i="3"/>
  <c r="N56" i="3"/>
  <c r="N55" i="3"/>
  <c r="N54" i="3"/>
  <c r="N53" i="3"/>
  <c r="N52" i="3"/>
  <c r="N51" i="3"/>
  <c r="N50" i="3"/>
  <c r="N46" i="3"/>
  <c r="N45" i="3"/>
  <c r="N44" i="3"/>
  <c r="N43" i="3"/>
  <c r="N42" i="3"/>
  <c r="N41" i="3"/>
  <c r="N40" i="3"/>
  <c r="N39" i="3"/>
  <c r="N38" i="3"/>
  <c r="N34" i="3"/>
  <c r="N33" i="3"/>
  <c r="N32" i="3"/>
  <c r="N31" i="3"/>
  <c r="N30" i="3"/>
  <c r="N29" i="3"/>
  <c r="N28" i="3"/>
  <c r="N27" i="3"/>
  <c r="N26" i="3"/>
  <c r="N22" i="3"/>
  <c r="N21" i="3"/>
  <c r="N20" i="3"/>
  <c r="N19" i="3"/>
  <c r="N18" i="3"/>
  <c r="N17" i="3"/>
  <c r="N16" i="3"/>
  <c r="N15" i="3"/>
  <c r="N14" i="3"/>
  <c r="N10" i="3"/>
  <c r="N9" i="3"/>
  <c r="N8" i="3"/>
  <c r="N7" i="3"/>
  <c r="N6" i="3"/>
  <c r="N5" i="3"/>
  <c r="N4" i="3"/>
  <c r="BI4" i="2" s="1"/>
  <c r="N3" i="3"/>
  <c r="N2" i="3"/>
  <c r="BH4" i="2" s="1"/>
  <c r="M60" i="3"/>
  <c r="M59" i="3"/>
  <c r="M58" i="3"/>
  <c r="M57" i="3"/>
  <c r="M56" i="3"/>
  <c r="M55" i="3"/>
  <c r="M54" i="3"/>
  <c r="M53" i="3"/>
  <c r="M52" i="3"/>
  <c r="M51" i="3"/>
  <c r="M50" i="3"/>
  <c r="M47" i="3"/>
  <c r="M46" i="3"/>
  <c r="M45" i="3"/>
  <c r="M44" i="3"/>
  <c r="M43" i="3"/>
  <c r="M42" i="3"/>
  <c r="M41" i="3"/>
  <c r="M40" i="3"/>
  <c r="M39" i="3"/>
  <c r="M38" i="3"/>
  <c r="M35" i="3"/>
  <c r="M34" i="3"/>
  <c r="M33" i="3"/>
  <c r="M32" i="3"/>
  <c r="M31" i="3"/>
  <c r="M30" i="3"/>
  <c r="M29" i="3"/>
  <c r="M28" i="3"/>
  <c r="M27" i="3"/>
  <c r="M26" i="3"/>
  <c r="M22" i="3"/>
  <c r="M21" i="3"/>
  <c r="M20" i="3"/>
  <c r="M19" i="3"/>
  <c r="M18" i="3"/>
  <c r="M17" i="3"/>
  <c r="M16" i="3"/>
  <c r="M15" i="3"/>
  <c r="M14" i="3"/>
  <c r="M10" i="3"/>
  <c r="M9" i="3"/>
  <c r="M8" i="3"/>
  <c r="M7" i="3"/>
  <c r="M6" i="3"/>
  <c r="M5" i="3"/>
  <c r="M4" i="3"/>
  <c r="M3" i="3"/>
  <c r="M2" i="3"/>
  <c r="BF4" i="2" s="1"/>
  <c r="L60" i="3"/>
  <c r="L59" i="3"/>
  <c r="L58" i="3"/>
  <c r="L57" i="3"/>
  <c r="L56" i="3"/>
  <c r="L55" i="3"/>
  <c r="L54" i="3"/>
  <c r="L53" i="3"/>
  <c r="L52" i="3"/>
  <c r="L51" i="3"/>
  <c r="L50" i="3"/>
  <c r="L47" i="3"/>
  <c r="L46" i="3"/>
  <c r="L45" i="3"/>
  <c r="L44" i="3"/>
  <c r="L43" i="3"/>
  <c r="L42" i="3"/>
  <c r="L41" i="3"/>
  <c r="L40" i="3"/>
  <c r="L39" i="3"/>
  <c r="L38" i="3"/>
  <c r="L35" i="3"/>
  <c r="L34" i="3"/>
  <c r="L33" i="3"/>
  <c r="L32" i="3"/>
  <c r="L31" i="3"/>
  <c r="L30" i="3"/>
  <c r="L29" i="3"/>
  <c r="L28" i="3"/>
  <c r="L27" i="3"/>
  <c r="L26" i="3"/>
  <c r="L22" i="3"/>
  <c r="L21" i="3"/>
  <c r="L20" i="3"/>
  <c r="L19" i="3"/>
  <c r="L18" i="3"/>
  <c r="L17" i="3"/>
  <c r="L16" i="3"/>
  <c r="L15" i="3"/>
  <c r="L14" i="3"/>
  <c r="L10" i="3"/>
  <c r="L9" i="3"/>
  <c r="L8" i="3"/>
  <c r="L7" i="3"/>
  <c r="L6" i="3"/>
  <c r="BB4" i="2" s="1"/>
  <c r="L5" i="3"/>
  <c r="L4" i="3"/>
  <c r="L3" i="3"/>
  <c r="L2" i="3"/>
  <c r="K60" i="3"/>
  <c r="K59" i="3"/>
  <c r="K58" i="3"/>
  <c r="K57" i="3"/>
  <c r="K56" i="3"/>
  <c r="K55" i="3"/>
  <c r="K54" i="3"/>
  <c r="K53" i="3"/>
  <c r="K52" i="3"/>
  <c r="K51" i="3"/>
  <c r="K50" i="3"/>
  <c r="K47" i="3"/>
  <c r="K46" i="3"/>
  <c r="K45" i="3"/>
  <c r="K44" i="3"/>
  <c r="K43" i="3"/>
  <c r="K42" i="3"/>
  <c r="K41" i="3"/>
  <c r="K40" i="3"/>
  <c r="K39" i="3"/>
  <c r="K38" i="3"/>
  <c r="K35" i="3"/>
  <c r="K34" i="3"/>
  <c r="K33" i="3"/>
  <c r="K32" i="3"/>
  <c r="K31" i="3"/>
  <c r="K30" i="3"/>
  <c r="K29" i="3"/>
  <c r="K28" i="3"/>
  <c r="K27" i="3"/>
  <c r="K26" i="3"/>
  <c r="K23" i="3"/>
  <c r="K22" i="3"/>
  <c r="K21" i="3"/>
  <c r="K20" i="3"/>
  <c r="K19" i="3"/>
  <c r="K18" i="3"/>
  <c r="K17" i="3"/>
  <c r="K16" i="3"/>
  <c r="K15" i="3"/>
  <c r="K14" i="3"/>
  <c r="K11" i="3"/>
  <c r="K10" i="3"/>
  <c r="K9" i="3"/>
  <c r="AY4" i="2" s="1"/>
  <c r="K8" i="3"/>
  <c r="K7" i="3"/>
  <c r="K6" i="3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61" i="3"/>
  <c r="BG61" i="3"/>
  <c r="BF61" i="3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F48" i="3"/>
  <c r="BP47" i="3"/>
  <c r="BO47" i="3"/>
  <c r="BM47" i="3"/>
  <c r="BL47" i="3"/>
  <c r="BG47" i="3"/>
  <c r="BF47" i="3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F36" i="3"/>
  <c r="BP35" i="3"/>
  <c r="BO35" i="3"/>
  <c r="BM35" i="3"/>
  <c r="BL35" i="3"/>
  <c r="BG35" i="3"/>
  <c r="BF35" i="3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O23" i="3"/>
  <c r="BL23" i="3"/>
  <c r="BG23" i="3"/>
  <c r="BF23" i="3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O11" i="3"/>
  <c r="BL11" i="3"/>
  <c r="BG11" i="3"/>
  <c r="BF11" i="3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Q15" i="2" s="1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BE7" i="2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BF7" i="2" s="1"/>
  <c r="AA3" i="3"/>
  <c r="BC7" i="2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Q2" i="2" s="1"/>
  <c r="AC2" i="3"/>
  <c r="AR2" i="3" s="1"/>
  <c r="AB2" i="3"/>
  <c r="AQ2" i="3" s="1"/>
  <c r="AA2" i="3"/>
  <c r="BB7" i="2" s="1"/>
  <c r="Z2" i="3"/>
  <c r="AT4" i="3" s="1"/>
  <c r="AT2" i="3" s="1"/>
  <c r="BN2" i="4" l="1"/>
  <c r="CE4" i="2"/>
  <c r="BP2" i="2"/>
  <c r="AZ5" i="2"/>
  <c r="AG2" i="3"/>
  <c r="BF11" i="2"/>
  <c r="CC3" i="2"/>
  <c r="CP2" i="2"/>
  <c r="AO2" i="3"/>
  <c r="AE2" i="2"/>
  <c r="AE4" i="2"/>
  <c r="AL3" i="2"/>
  <c r="AH2" i="3"/>
  <c r="CE3" i="2"/>
  <c r="CR2" i="2"/>
  <c r="CR4" i="2"/>
  <c r="BC11" i="2"/>
  <c r="AO3" i="2"/>
  <c r="AP2" i="3"/>
  <c r="X3" i="2"/>
  <c r="AP3" i="3"/>
  <c r="AR3" i="2"/>
  <c r="BI7" i="2"/>
  <c r="BQ9" i="2"/>
  <c r="BC4" i="2"/>
  <c r="BY2" i="2"/>
  <c r="BY4" i="2"/>
  <c r="CL3" i="2"/>
  <c r="AQ3" i="3"/>
  <c r="AA3" i="2"/>
  <c r="BI10" i="2"/>
  <c r="AQ4" i="3"/>
  <c r="AU3" i="2"/>
  <c r="BH7" i="2"/>
  <c r="BQ8" i="2"/>
  <c r="AZ4" i="2"/>
  <c r="CB4" i="2"/>
  <c r="AD3" i="2"/>
  <c r="AL2" i="2"/>
  <c r="AL4" i="2"/>
  <c r="AG3" i="2"/>
  <c r="BI5" i="2"/>
  <c r="BC6" i="2"/>
  <c r="BC8" i="2"/>
  <c r="BC10" i="2"/>
  <c r="AF2" i="4"/>
  <c r="AO2" i="2"/>
  <c r="AO4" i="2"/>
  <c r="AZ7" i="2"/>
  <c r="BQ14" i="2"/>
  <c r="BB6" i="2"/>
  <c r="CH2" i="2"/>
  <c r="CH4" i="2"/>
  <c r="CU3" i="2"/>
  <c r="X2" i="2"/>
  <c r="X4" i="2"/>
  <c r="AY7" i="2"/>
  <c r="BF5" i="2"/>
  <c r="AZ6" i="2"/>
  <c r="AZ10" i="2"/>
  <c r="AR2" i="2"/>
  <c r="AR4" i="2"/>
  <c r="BQ12" i="2"/>
  <c r="BQ3" i="2"/>
  <c r="AY6" i="2"/>
  <c r="BY3" i="2"/>
  <c r="CL2" i="2"/>
  <c r="CL4" i="2"/>
  <c r="AA2" i="2"/>
  <c r="AA4" i="2"/>
  <c r="BC5" i="2"/>
  <c r="BI11" i="2"/>
  <c r="AU2" i="2"/>
  <c r="AU4" i="2"/>
  <c r="BQ11" i="2"/>
  <c r="BM2" i="2" l="1"/>
  <c r="BL2" i="2"/>
</calcChain>
</file>

<file path=xl/sharedStrings.xml><?xml version="1.0" encoding="utf-8"?>
<sst xmlns="http://schemas.openxmlformats.org/spreadsheetml/2006/main" count="1026" uniqueCount="318">
  <si>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</si>
  <si>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</si>
  <si>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</si>
  <si>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</si>
  <si>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</si>
  <si>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</si>
  <si>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</si>
  <si>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</si>
  <si>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</si>
  <si>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</si>
  <si>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</si>
  <si>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</si>
  <si>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</si>
  <si>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</si>
  <si>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</si>
  <si>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</si>
  <si>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</si>
  <si>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</si>
  <si>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</si>
  <si>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</si>
  <si>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</si>
  <si>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</si>
  <si>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</si>
  <si>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</si>
  <si>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</si>
  <si>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</si>
  <si>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</si>
  <si>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</si>
  <si>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</si>
  <si>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</si>
  <si>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</si>
  <si>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</si>
  <si>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</si>
  <si>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</si>
  <si>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</si>
  <si>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</si>
  <si>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</si>
  <si>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</si>
  <si>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</si>
  <si>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</si>
  <si>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</si>
  <si>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</si>
  <si>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</si>
  <si>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</si>
  <si>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</si>
  <si>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</si>
  <si>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</si>
  <si>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</si>
  <si>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</si>
  <si>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</si>
  <si>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</si>
  <si>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</si>
  <si>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</si>
  <si>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</si>
  <si>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</si>
  <si>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</si>
  <si>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</si>
  <si>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</si>
  <si>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</si>
  <si>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</si>
  <si>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</si>
  <si>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</si>
  <si>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</si>
  <si>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</si>
  <si>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</si>
  <si>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</si>
  <si>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</si>
  <si>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</si>
  <si>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</si>
  <si>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</si>
  <si>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</si>
  <si>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</si>
  <si>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</si>
  <si>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</si>
  <si>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</si>
  <si>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</si>
  <si>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</si>
  <si>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</si>
  <si>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</si>
  <si>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</si>
  <si>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</si>
  <si>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</si>
  <si>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</si>
  <si>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</si>
  <si>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</si>
  <si>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</si>
  <si>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</si>
  <si>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</si>
  <si>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</si>
  <si>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</si>
  <si>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</si>
  <si>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</si>
  <si>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</si>
  <si>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</si>
  <si>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</si>
  <si>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</si>
  <si>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</si>
  <si>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</si>
  <si>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</si>
  <si>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</si>
  <si>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</si>
  <si>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</si>
  <si>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</si>
  <si>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</si>
  <si>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</si>
  <si>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</si>
  <si>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</si>
  <si>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</si>
  <si>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</si>
  <si>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</si>
  <si>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</si>
  <si>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</si>
  <si>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</si>
  <si>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</si>
  <si>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</si>
  <si>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</si>
  <si>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</si>
  <si>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</si>
  <si>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</si>
  <si>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</si>
  <si>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</si>
  <si>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</si>
  <si>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</si>
  <si>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</si>
  <si>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</si>
  <si>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</si>
  <si>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</si>
  <si>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</si>
  <si>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</si>
  <si>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</si>
  <si>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</si>
  <si>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</si>
  <si>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</si>
  <si>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</si>
  <si>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</si>
  <si>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</si>
  <si>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</si>
  <si>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</si>
  <si>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</si>
  <si>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</si>
  <si>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</si>
  <si>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</si>
  <si>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</si>
  <si>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</si>
  <si>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</si>
  <si>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</si>
  <si>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</si>
  <si>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</si>
  <si>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</si>
  <si>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</si>
  <si>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</si>
  <si>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</si>
  <si>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</si>
  <si>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</si>
  <si>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</si>
  <si>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</si>
  <si>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</si>
  <si>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</si>
  <si>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</si>
  <si>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</si>
  <si>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</si>
  <si>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</si>
  <si>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</si>
  <si>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</si>
  <si>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</si>
  <si>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</si>
  <si>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</si>
  <si>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</si>
  <si>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</si>
  <si>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</si>
  <si>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</si>
  <si>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</si>
  <si>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</si>
  <si>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</si>
  <si>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</si>
  <si>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</si>
  <si>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</si>
  <si>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</si>
  <si>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</si>
  <si>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</si>
  <si>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</si>
  <si>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</si>
  <si>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</si>
  <si>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</si>
  <si>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</si>
  <si>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</si>
  <si>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</si>
  <si>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</si>
  <si>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</si>
  <si>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</si>
  <si>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</si>
  <si>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</si>
  <si>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</si>
  <si>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</si>
  <si>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</si>
  <si>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</si>
  <si>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</si>
  <si>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</si>
  <si>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</si>
  <si>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</si>
  <si>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</si>
  <si>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</si>
  <si>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</si>
  <si>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</si>
  <si>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</si>
  <si>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</si>
  <si>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</si>
  <si>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</si>
  <si>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</si>
  <si>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</si>
  <si>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</si>
  <si>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</si>
  <si>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</si>
  <si>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</si>
  <si>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</si>
  <si>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</si>
  <si>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</si>
  <si>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</si>
  <si>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</si>
  <si>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</si>
  <si>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</si>
  <si>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</si>
  <si>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</si>
  <si>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</si>
  <si>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</si>
  <si>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</si>
  <si>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</si>
  <si>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</si>
  <si>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</si>
  <si>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</si>
  <si>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</si>
  <si>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</si>
  <si>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</si>
  <si>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</si>
  <si>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</si>
  <si>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</si>
  <si>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</si>
  <si>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</si>
  <si>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</si>
  <si>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</si>
  <si>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</si>
  <si>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</si>
  <si>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</si>
  <si>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</si>
  <si>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</si>
  <si>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</si>
  <si>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</si>
  <si>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</si>
  <si>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</si>
  <si>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</si>
  <si>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</si>
  <si>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</si>
  <si>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</si>
  <si>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</si>
  <si>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</si>
  <si>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</si>
  <si>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</si>
  <si>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</si>
  <si>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</si>
  <si>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</si>
  <si>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</si>
  <si>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</si>
  <si>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</si>
  <si>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3143</t>
  </si>
  <si>
    <t>1432</t>
  </si>
  <si>
    <t>4321</t>
  </si>
  <si>
    <t>3214</t>
  </si>
  <si>
    <t>2143</t>
  </si>
  <si>
    <t>2142</t>
  </si>
  <si>
    <t>3213</t>
  </si>
  <si>
    <t>2134</t>
  </si>
  <si>
    <t>1342</t>
  </si>
  <si>
    <t>3421</t>
  </si>
  <si>
    <t>4214</t>
  </si>
  <si>
    <t>Ab</t>
  </si>
  <si>
    <t>Other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</si>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</sst>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Graph!$D$5:$D$251</c:f>
              <c:numCache>
                <c:formatCode>General</c:formatCode>
                <c:ptCount val="24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E-42A2-9A03-C9745F01A0C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Graph!$B$5:$B$251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E-42A2-9A03-C9745F01A0C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Graph!$C$5:$C$251</c:f>
              <c:numCache>
                <c:formatCode>General</c:formatCode>
                <c:ptCount val="247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FE-42A2-9A03-C9745F01A0C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Graph!$E$5:$E$251</c:f>
              <c:numCache>
                <c:formatCode>General</c:formatCode>
                <c:ptCount val="247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FE-42A2-9A03-C9745F01A0C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Graph!$G$5:$G$251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FE-42A2-9A03-C9745F01A0C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Graph!$H$5:$H$251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FE-42A2-9A03-C9745F01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8031"/>
        <c:axId val="258025231"/>
      </c:scatterChart>
      <c:valAx>
        <c:axId val="258018031"/>
        <c:scaling>
          <c:orientation val="minMax"/>
          <c:max val="251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58025231"/>
        <c:crosses val="autoZero"/>
        <c:crossBetween val="midCat"/>
      </c:valAx>
      <c:valAx>
        <c:axId val="258025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8018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Graph!$D$255:$D$498</c:f>
              <c:numCache>
                <c:formatCode>General</c:formatCode>
                <c:ptCount val="244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E-407F-9924-FE467A4747E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Graph!$B$255:$B$498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E-407F-9924-FE467A4747E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Graph!$C$255:$C$498</c:f>
              <c:numCache>
                <c:formatCode>General</c:formatCode>
                <c:ptCount val="244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E-407F-9924-FE467A4747E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Graph!$E$255:$E$498</c:f>
              <c:numCache>
                <c:formatCode>General</c:formatCode>
                <c:ptCount val="2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9E-407F-9924-FE467A4747E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Graph!$G$255:$G$498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9E-407F-9924-FE467A4747E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Graph!$A$254:$A$499</c:f>
              <c:numCache>
                <c:formatCode>General</c:formatCode>
                <c:ptCount val="246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  <c:pt idx="211">
                  <c:v>464</c:v>
                </c:pt>
                <c:pt idx="212">
                  <c:v>465</c:v>
                </c:pt>
                <c:pt idx="213">
                  <c:v>466</c:v>
                </c:pt>
                <c:pt idx="214">
                  <c:v>467</c:v>
                </c:pt>
                <c:pt idx="215">
                  <c:v>468</c:v>
                </c:pt>
                <c:pt idx="216">
                  <c:v>469</c:v>
                </c:pt>
                <c:pt idx="217">
                  <c:v>470</c:v>
                </c:pt>
                <c:pt idx="218">
                  <c:v>471</c:v>
                </c:pt>
                <c:pt idx="219">
                  <c:v>472</c:v>
                </c:pt>
                <c:pt idx="220">
                  <c:v>473</c:v>
                </c:pt>
                <c:pt idx="221">
                  <c:v>474</c:v>
                </c:pt>
                <c:pt idx="222">
                  <c:v>475</c:v>
                </c:pt>
                <c:pt idx="223">
                  <c:v>476</c:v>
                </c:pt>
                <c:pt idx="224">
                  <c:v>477</c:v>
                </c:pt>
                <c:pt idx="225">
                  <c:v>478</c:v>
                </c:pt>
                <c:pt idx="226">
                  <c:v>479</c:v>
                </c:pt>
                <c:pt idx="227">
                  <c:v>480</c:v>
                </c:pt>
                <c:pt idx="228">
                  <c:v>481</c:v>
                </c:pt>
                <c:pt idx="229">
                  <c:v>482</c:v>
                </c:pt>
                <c:pt idx="230">
                  <c:v>483</c:v>
                </c:pt>
                <c:pt idx="231">
                  <c:v>484</c:v>
                </c:pt>
                <c:pt idx="232">
                  <c:v>485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489</c:v>
                </c:pt>
                <c:pt idx="237">
                  <c:v>490</c:v>
                </c:pt>
                <c:pt idx="238">
                  <c:v>491</c:v>
                </c:pt>
                <c:pt idx="239">
                  <c:v>492</c:v>
                </c:pt>
                <c:pt idx="240">
                  <c:v>493</c:v>
                </c:pt>
                <c:pt idx="241">
                  <c:v>494</c:v>
                </c:pt>
                <c:pt idx="242">
                  <c:v>495</c:v>
                </c:pt>
                <c:pt idx="243">
                  <c:v>496</c:v>
                </c:pt>
                <c:pt idx="244">
                  <c:v>497</c:v>
                </c:pt>
                <c:pt idx="245">
                  <c:v>498</c:v>
                </c:pt>
              </c:numCache>
            </c:numRef>
          </c:xVal>
          <c:yVal>
            <c:numRef>
              <c:f>Graph!$H$255:$H$498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9E-407F-9924-FE467A47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6751"/>
        <c:axId val="258037231"/>
      </c:scatterChart>
      <c:valAx>
        <c:axId val="258036751"/>
        <c:scaling>
          <c:orientation val="minMax"/>
          <c:max val="498"/>
          <c:min val="253"/>
        </c:scaling>
        <c:delete val="0"/>
        <c:axPos val="b"/>
        <c:numFmt formatCode="General" sourceLinked="1"/>
        <c:majorTickMark val="out"/>
        <c:minorTickMark val="none"/>
        <c:tickLblPos val="nextTo"/>
        <c:crossAx val="258037231"/>
        <c:crosses val="autoZero"/>
        <c:crossBetween val="midCat"/>
      </c:valAx>
      <c:valAx>
        <c:axId val="258037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8036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Graph!$D$502:$D$748</c:f>
              <c:numCache>
                <c:formatCode>General</c:formatCode>
                <c:ptCount val="247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468F-98AD-D1907B2876D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Graph!$B$502:$B$748</c:f>
              <c:numCache>
                <c:formatCode>General</c:formatCode>
                <c:ptCount val="247"/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E7-468F-98AD-D1907B2876D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Graph!$C$502:$C$748</c:f>
              <c:numCache>
                <c:formatCode>General</c:formatCode>
                <c:ptCount val="2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468F-98AD-D1907B2876D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Graph!$E$502:$E$748</c:f>
              <c:numCache>
                <c:formatCode>General</c:formatCode>
                <c:ptCount val="247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468F-98AD-D1907B2876D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Graph!$G$502:$G$748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468F-98AD-D1907B2876D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Graph!$A$501:$A$749</c:f>
              <c:numCache>
                <c:formatCode>General</c:formatCode>
                <c:ptCount val="24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</c:numCache>
            </c:numRef>
          </c:xVal>
          <c:yVal>
            <c:numRef>
              <c:f>Graph!$H$502:$H$748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E7-468F-98AD-D1907B28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40111"/>
        <c:axId val="258040591"/>
      </c:scatterChart>
      <c:valAx>
        <c:axId val="258040111"/>
        <c:scaling>
          <c:orientation val="minMax"/>
          <c:max val="748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8040591"/>
        <c:crosses val="autoZero"/>
        <c:crossBetween val="midCat"/>
      </c:valAx>
      <c:valAx>
        <c:axId val="258040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8040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Graph!$D$752:$D$994</c:f>
              <c:numCache>
                <c:formatCode>General</c:formatCode>
                <c:ptCount val="243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0-4CE7-B179-6834945C476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Graph!$B$752:$B$994</c:f>
              <c:numCache>
                <c:formatCode>General</c:formatCode>
                <c:ptCount val="243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0-4CE7-B179-6834945C476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Graph!$C$752:$C$994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0-4CE7-B179-6834945C476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Graph!$E$752:$E$994</c:f>
              <c:numCache>
                <c:formatCode>General</c:formatCode>
                <c:ptCount val="243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0-4CE7-B179-6834945C476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Graph!$G$752:$G$994</c:f>
              <c:numCache>
                <c:formatCode>General</c:formatCode>
                <c:ptCount val="2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0-4CE7-B179-6834945C476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Graph!$A$751:$A$995</c:f>
              <c:numCache>
                <c:formatCode>General</c:formatCode>
                <c:ptCount val="245"/>
                <c:pt idx="0">
                  <c:v>750</c:v>
                </c:pt>
                <c:pt idx="1">
                  <c:v>751</c:v>
                </c:pt>
                <c:pt idx="2">
                  <c:v>752</c:v>
                </c:pt>
                <c:pt idx="3">
                  <c:v>753</c:v>
                </c:pt>
                <c:pt idx="4">
                  <c:v>754</c:v>
                </c:pt>
                <c:pt idx="5">
                  <c:v>755</c:v>
                </c:pt>
                <c:pt idx="6">
                  <c:v>756</c:v>
                </c:pt>
                <c:pt idx="7">
                  <c:v>757</c:v>
                </c:pt>
                <c:pt idx="8">
                  <c:v>758</c:v>
                </c:pt>
                <c:pt idx="9">
                  <c:v>759</c:v>
                </c:pt>
                <c:pt idx="10">
                  <c:v>760</c:v>
                </c:pt>
                <c:pt idx="11">
                  <c:v>761</c:v>
                </c:pt>
                <c:pt idx="12">
                  <c:v>762</c:v>
                </c:pt>
                <c:pt idx="13">
                  <c:v>763</c:v>
                </c:pt>
                <c:pt idx="14">
                  <c:v>764</c:v>
                </c:pt>
                <c:pt idx="15">
                  <c:v>765</c:v>
                </c:pt>
                <c:pt idx="16">
                  <c:v>766</c:v>
                </c:pt>
                <c:pt idx="17">
                  <c:v>767</c:v>
                </c:pt>
                <c:pt idx="18">
                  <c:v>768</c:v>
                </c:pt>
                <c:pt idx="19">
                  <c:v>769</c:v>
                </c:pt>
                <c:pt idx="20">
                  <c:v>770</c:v>
                </c:pt>
                <c:pt idx="21">
                  <c:v>771</c:v>
                </c:pt>
                <c:pt idx="22">
                  <c:v>772</c:v>
                </c:pt>
                <c:pt idx="23">
                  <c:v>773</c:v>
                </c:pt>
                <c:pt idx="24">
                  <c:v>774</c:v>
                </c:pt>
                <c:pt idx="25">
                  <c:v>775</c:v>
                </c:pt>
                <c:pt idx="26">
                  <c:v>776</c:v>
                </c:pt>
                <c:pt idx="27">
                  <c:v>777</c:v>
                </c:pt>
                <c:pt idx="28">
                  <c:v>778</c:v>
                </c:pt>
                <c:pt idx="29">
                  <c:v>779</c:v>
                </c:pt>
                <c:pt idx="30">
                  <c:v>780</c:v>
                </c:pt>
                <c:pt idx="31">
                  <c:v>781</c:v>
                </c:pt>
                <c:pt idx="32">
                  <c:v>782</c:v>
                </c:pt>
                <c:pt idx="33">
                  <c:v>783</c:v>
                </c:pt>
                <c:pt idx="34">
                  <c:v>784</c:v>
                </c:pt>
                <c:pt idx="35">
                  <c:v>785</c:v>
                </c:pt>
                <c:pt idx="36">
                  <c:v>786</c:v>
                </c:pt>
                <c:pt idx="37">
                  <c:v>787</c:v>
                </c:pt>
                <c:pt idx="38">
                  <c:v>788</c:v>
                </c:pt>
                <c:pt idx="39">
                  <c:v>789</c:v>
                </c:pt>
                <c:pt idx="40">
                  <c:v>790</c:v>
                </c:pt>
                <c:pt idx="41">
                  <c:v>791</c:v>
                </c:pt>
                <c:pt idx="42">
                  <c:v>792</c:v>
                </c:pt>
                <c:pt idx="43">
                  <c:v>793</c:v>
                </c:pt>
                <c:pt idx="44">
                  <c:v>794</c:v>
                </c:pt>
                <c:pt idx="45">
                  <c:v>795</c:v>
                </c:pt>
                <c:pt idx="46">
                  <c:v>796</c:v>
                </c:pt>
                <c:pt idx="47">
                  <c:v>797</c:v>
                </c:pt>
                <c:pt idx="48">
                  <c:v>798</c:v>
                </c:pt>
                <c:pt idx="49">
                  <c:v>799</c:v>
                </c:pt>
                <c:pt idx="50">
                  <c:v>800</c:v>
                </c:pt>
                <c:pt idx="51">
                  <c:v>801</c:v>
                </c:pt>
                <c:pt idx="52">
                  <c:v>802</c:v>
                </c:pt>
                <c:pt idx="53">
                  <c:v>803</c:v>
                </c:pt>
                <c:pt idx="54">
                  <c:v>804</c:v>
                </c:pt>
                <c:pt idx="55">
                  <c:v>805</c:v>
                </c:pt>
                <c:pt idx="56">
                  <c:v>806</c:v>
                </c:pt>
                <c:pt idx="57">
                  <c:v>807</c:v>
                </c:pt>
                <c:pt idx="58">
                  <c:v>808</c:v>
                </c:pt>
                <c:pt idx="59">
                  <c:v>809</c:v>
                </c:pt>
                <c:pt idx="60">
                  <c:v>810</c:v>
                </c:pt>
                <c:pt idx="61">
                  <c:v>811</c:v>
                </c:pt>
                <c:pt idx="62">
                  <c:v>812</c:v>
                </c:pt>
                <c:pt idx="63">
                  <c:v>813</c:v>
                </c:pt>
                <c:pt idx="64">
                  <c:v>814</c:v>
                </c:pt>
                <c:pt idx="65">
                  <c:v>815</c:v>
                </c:pt>
                <c:pt idx="66">
                  <c:v>816</c:v>
                </c:pt>
                <c:pt idx="67">
                  <c:v>817</c:v>
                </c:pt>
                <c:pt idx="68">
                  <c:v>818</c:v>
                </c:pt>
                <c:pt idx="69">
                  <c:v>819</c:v>
                </c:pt>
                <c:pt idx="70">
                  <c:v>820</c:v>
                </c:pt>
                <c:pt idx="71">
                  <c:v>821</c:v>
                </c:pt>
                <c:pt idx="72">
                  <c:v>822</c:v>
                </c:pt>
                <c:pt idx="73">
                  <c:v>823</c:v>
                </c:pt>
                <c:pt idx="74">
                  <c:v>824</c:v>
                </c:pt>
                <c:pt idx="75">
                  <c:v>825</c:v>
                </c:pt>
                <c:pt idx="76">
                  <c:v>826</c:v>
                </c:pt>
                <c:pt idx="77">
                  <c:v>827</c:v>
                </c:pt>
                <c:pt idx="78">
                  <c:v>828</c:v>
                </c:pt>
                <c:pt idx="79">
                  <c:v>829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833</c:v>
                </c:pt>
                <c:pt idx="84">
                  <c:v>834</c:v>
                </c:pt>
                <c:pt idx="85">
                  <c:v>835</c:v>
                </c:pt>
                <c:pt idx="86">
                  <c:v>836</c:v>
                </c:pt>
                <c:pt idx="87">
                  <c:v>837</c:v>
                </c:pt>
                <c:pt idx="88">
                  <c:v>838</c:v>
                </c:pt>
                <c:pt idx="89">
                  <c:v>839</c:v>
                </c:pt>
                <c:pt idx="90">
                  <c:v>840</c:v>
                </c:pt>
                <c:pt idx="91">
                  <c:v>841</c:v>
                </c:pt>
                <c:pt idx="92">
                  <c:v>842</c:v>
                </c:pt>
                <c:pt idx="93">
                  <c:v>843</c:v>
                </c:pt>
                <c:pt idx="94">
                  <c:v>844</c:v>
                </c:pt>
                <c:pt idx="95">
                  <c:v>845</c:v>
                </c:pt>
                <c:pt idx="96">
                  <c:v>846</c:v>
                </c:pt>
                <c:pt idx="97">
                  <c:v>847</c:v>
                </c:pt>
                <c:pt idx="98">
                  <c:v>848</c:v>
                </c:pt>
                <c:pt idx="99">
                  <c:v>849</c:v>
                </c:pt>
                <c:pt idx="100">
                  <c:v>850</c:v>
                </c:pt>
                <c:pt idx="101">
                  <c:v>851</c:v>
                </c:pt>
                <c:pt idx="102">
                  <c:v>852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857</c:v>
                </c:pt>
                <c:pt idx="108">
                  <c:v>858</c:v>
                </c:pt>
                <c:pt idx="109">
                  <c:v>859</c:v>
                </c:pt>
                <c:pt idx="110">
                  <c:v>860</c:v>
                </c:pt>
                <c:pt idx="111">
                  <c:v>861</c:v>
                </c:pt>
                <c:pt idx="112">
                  <c:v>862</c:v>
                </c:pt>
                <c:pt idx="113">
                  <c:v>863</c:v>
                </c:pt>
                <c:pt idx="114">
                  <c:v>864</c:v>
                </c:pt>
                <c:pt idx="115">
                  <c:v>865</c:v>
                </c:pt>
                <c:pt idx="116">
                  <c:v>866</c:v>
                </c:pt>
                <c:pt idx="117">
                  <c:v>867</c:v>
                </c:pt>
                <c:pt idx="118">
                  <c:v>868</c:v>
                </c:pt>
                <c:pt idx="119">
                  <c:v>869</c:v>
                </c:pt>
                <c:pt idx="120">
                  <c:v>870</c:v>
                </c:pt>
                <c:pt idx="121">
                  <c:v>871</c:v>
                </c:pt>
                <c:pt idx="122">
                  <c:v>872</c:v>
                </c:pt>
                <c:pt idx="123">
                  <c:v>873</c:v>
                </c:pt>
                <c:pt idx="124">
                  <c:v>874</c:v>
                </c:pt>
                <c:pt idx="125">
                  <c:v>875</c:v>
                </c:pt>
                <c:pt idx="126">
                  <c:v>876</c:v>
                </c:pt>
                <c:pt idx="127">
                  <c:v>877</c:v>
                </c:pt>
                <c:pt idx="128">
                  <c:v>878</c:v>
                </c:pt>
                <c:pt idx="129">
                  <c:v>879</c:v>
                </c:pt>
                <c:pt idx="130">
                  <c:v>880</c:v>
                </c:pt>
                <c:pt idx="131">
                  <c:v>881</c:v>
                </c:pt>
                <c:pt idx="132">
                  <c:v>882</c:v>
                </c:pt>
                <c:pt idx="133">
                  <c:v>883</c:v>
                </c:pt>
                <c:pt idx="134">
                  <c:v>884</c:v>
                </c:pt>
                <c:pt idx="135">
                  <c:v>885</c:v>
                </c:pt>
                <c:pt idx="136">
                  <c:v>886</c:v>
                </c:pt>
                <c:pt idx="137">
                  <c:v>887</c:v>
                </c:pt>
                <c:pt idx="138">
                  <c:v>888</c:v>
                </c:pt>
                <c:pt idx="139">
                  <c:v>889</c:v>
                </c:pt>
                <c:pt idx="140">
                  <c:v>890</c:v>
                </c:pt>
                <c:pt idx="141">
                  <c:v>891</c:v>
                </c:pt>
                <c:pt idx="142">
                  <c:v>892</c:v>
                </c:pt>
                <c:pt idx="143">
                  <c:v>893</c:v>
                </c:pt>
                <c:pt idx="144">
                  <c:v>894</c:v>
                </c:pt>
                <c:pt idx="145">
                  <c:v>895</c:v>
                </c:pt>
                <c:pt idx="146">
                  <c:v>896</c:v>
                </c:pt>
                <c:pt idx="147">
                  <c:v>897</c:v>
                </c:pt>
                <c:pt idx="148">
                  <c:v>898</c:v>
                </c:pt>
                <c:pt idx="149">
                  <c:v>899</c:v>
                </c:pt>
                <c:pt idx="150">
                  <c:v>900</c:v>
                </c:pt>
                <c:pt idx="151">
                  <c:v>901</c:v>
                </c:pt>
                <c:pt idx="152">
                  <c:v>902</c:v>
                </c:pt>
                <c:pt idx="153">
                  <c:v>903</c:v>
                </c:pt>
                <c:pt idx="154">
                  <c:v>904</c:v>
                </c:pt>
                <c:pt idx="155">
                  <c:v>905</c:v>
                </c:pt>
                <c:pt idx="156">
                  <c:v>906</c:v>
                </c:pt>
                <c:pt idx="157">
                  <c:v>907</c:v>
                </c:pt>
                <c:pt idx="158">
                  <c:v>908</c:v>
                </c:pt>
                <c:pt idx="159">
                  <c:v>909</c:v>
                </c:pt>
                <c:pt idx="160">
                  <c:v>910</c:v>
                </c:pt>
                <c:pt idx="161">
                  <c:v>911</c:v>
                </c:pt>
                <c:pt idx="162">
                  <c:v>912</c:v>
                </c:pt>
                <c:pt idx="163">
                  <c:v>913</c:v>
                </c:pt>
                <c:pt idx="164">
                  <c:v>914</c:v>
                </c:pt>
                <c:pt idx="165">
                  <c:v>915</c:v>
                </c:pt>
                <c:pt idx="166">
                  <c:v>916</c:v>
                </c:pt>
                <c:pt idx="167">
                  <c:v>917</c:v>
                </c:pt>
                <c:pt idx="168">
                  <c:v>918</c:v>
                </c:pt>
                <c:pt idx="169">
                  <c:v>919</c:v>
                </c:pt>
                <c:pt idx="170">
                  <c:v>920</c:v>
                </c:pt>
                <c:pt idx="171">
                  <c:v>921</c:v>
                </c:pt>
                <c:pt idx="172">
                  <c:v>922</c:v>
                </c:pt>
                <c:pt idx="173">
                  <c:v>923</c:v>
                </c:pt>
                <c:pt idx="174">
                  <c:v>924</c:v>
                </c:pt>
                <c:pt idx="175">
                  <c:v>925</c:v>
                </c:pt>
                <c:pt idx="176">
                  <c:v>926</c:v>
                </c:pt>
                <c:pt idx="177">
                  <c:v>927</c:v>
                </c:pt>
                <c:pt idx="178">
                  <c:v>928</c:v>
                </c:pt>
                <c:pt idx="179">
                  <c:v>929</c:v>
                </c:pt>
                <c:pt idx="180">
                  <c:v>930</c:v>
                </c:pt>
                <c:pt idx="181">
                  <c:v>931</c:v>
                </c:pt>
                <c:pt idx="182">
                  <c:v>932</c:v>
                </c:pt>
                <c:pt idx="183">
                  <c:v>933</c:v>
                </c:pt>
                <c:pt idx="184">
                  <c:v>934</c:v>
                </c:pt>
                <c:pt idx="185">
                  <c:v>935</c:v>
                </c:pt>
                <c:pt idx="186">
                  <c:v>936</c:v>
                </c:pt>
                <c:pt idx="187">
                  <c:v>937</c:v>
                </c:pt>
                <c:pt idx="188">
                  <c:v>938</c:v>
                </c:pt>
                <c:pt idx="189">
                  <c:v>939</c:v>
                </c:pt>
                <c:pt idx="190">
                  <c:v>940</c:v>
                </c:pt>
                <c:pt idx="191">
                  <c:v>941</c:v>
                </c:pt>
                <c:pt idx="192">
                  <c:v>942</c:v>
                </c:pt>
                <c:pt idx="193">
                  <c:v>943</c:v>
                </c:pt>
                <c:pt idx="194">
                  <c:v>944</c:v>
                </c:pt>
                <c:pt idx="195">
                  <c:v>945</c:v>
                </c:pt>
                <c:pt idx="196">
                  <c:v>946</c:v>
                </c:pt>
                <c:pt idx="197">
                  <c:v>947</c:v>
                </c:pt>
                <c:pt idx="198">
                  <c:v>948</c:v>
                </c:pt>
                <c:pt idx="199">
                  <c:v>949</c:v>
                </c:pt>
                <c:pt idx="200">
                  <c:v>950</c:v>
                </c:pt>
                <c:pt idx="201">
                  <c:v>951</c:v>
                </c:pt>
                <c:pt idx="202">
                  <c:v>952</c:v>
                </c:pt>
                <c:pt idx="203">
                  <c:v>953</c:v>
                </c:pt>
                <c:pt idx="204">
                  <c:v>954</c:v>
                </c:pt>
                <c:pt idx="205">
                  <c:v>955</c:v>
                </c:pt>
                <c:pt idx="206">
                  <c:v>956</c:v>
                </c:pt>
                <c:pt idx="207">
                  <c:v>957</c:v>
                </c:pt>
                <c:pt idx="208">
                  <c:v>958</c:v>
                </c:pt>
                <c:pt idx="209">
                  <c:v>959</c:v>
                </c:pt>
                <c:pt idx="210">
                  <c:v>960</c:v>
                </c:pt>
                <c:pt idx="211">
                  <c:v>961</c:v>
                </c:pt>
                <c:pt idx="212">
                  <c:v>962</c:v>
                </c:pt>
                <c:pt idx="213">
                  <c:v>963</c:v>
                </c:pt>
                <c:pt idx="214">
                  <c:v>964</c:v>
                </c:pt>
                <c:pt idx="215">
                  <c:v>965</c:v>
                </c:pt>
                <c:pt idx="216">
                  <c:v>966</c:v>
                </c:pt>
                <c:pt idx="217">
                  <c:v>967</c:v>
                </c:pt>
                <c:pt idx="218">
                  <c:v>968</c:v>
                </c:pt>
                <c:pt idx="219">
                  <c:v>969</c:v>
                </c:pt>
                <c:pt idx="220">
                  <c:v>970</c:v>
                </c:pt>
                <c:pt idx="221">
                  <c:v>971</c:v>
                </c:pt>
                <c:pt idx="222">
                  <c:v>972</c:v>
                </c:pt>
                <c:pt idx="223">
                  <c:v>973</c:v>
                </c:pt>
                <c:pt idx="224">
                  <c:v>974</c:v>
                </c:pt>
                <c:pt idx="225">
                  <c:v>975</c:v>
                </c:pt>
                <c:pt idx="226">
                  <c:v>976</c:v>
                </c:pt>
                <c:pt idx="227">
                  <c:v>977</c:v>
                </c:pt>
                <c:pt idx="228">
                  <c:v>978</c:v>
                </c:pt>
                <c:pt idx="229">
                  <c:v>979</c:v>
                </c:pt>
                <c:pt idx="230">
                  <c:v>980</c:v>
                </c:pt>
                <c:pt idx="231">
                  <c:v>981</c:v>
                </c:pt>
                <c:pt idx="232">
                  <c:v>982</c:v>
                </c:pt>
                <c:pt idx="233">
                  <c:v>983</c:v>
                </c:pt>
                <c:pt idx="234">
                  <c:v>984</c:v>
                </c:pt>
                <c:pt idx="235">
                  <c:v>985</c:v>
                </c:pt>
                <c:pt idx="236">
                  <c:v>986</c:v>
                </c:pt>
                <c:pt idx="237">
                  <c:v>987</c:v>
                </c:pt>
                <c:pt idx="238">
                  <c:v>988</c:v>
                </c:pt>
                <c:pt idx="239">
                  <c:v>989</c:v>
                </c:pt>
                <c:pt idx="240">
                  <c:v>990</c:v>
                </c:pt>
                <c:pt idx="241">
                  <c:v>991</c:v>
                </c:pt>
                <c:pt idx="242">
                  <c:v>992</c:v>
                </c:pt>
                <c:pt idx="243">
                  <c:v>993</c:v>
                </c:pt>
                <c:pt idx="244">
                  <c:v>994</c:v>
                </c:pt>
              </c:numCache>
            </c:numRef>
          </c:xVal>
          <c:yVal>
            <c:numRef>
              <c:f>Graph!$H$752:$H$994</c:f>
              <c:numCache>
                <c:formatCode>General</c:formatCode>
                <c:ptCount val="2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0-4CE7-B179-6834945C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47311"/>
        <c:axId val="258048271"/>
      </c:scatterChart>
      <c:valAx>
        <c:axId val="258047311"/>
        <c:scaling>
          <c:orientation val="minMax"/>
          <c:max val="994"/>
          <c:min val="750"/>
        </c:scaling>
        <c:delete val="0"/>
        <c:axPos val="b"/>
        <c:numFmt formatCode="General" sourceLinked="1"/>
        <c:majorTickMark val="out"/>
        <c:minorTickMark val="none"/>
        <c:tickLblPos val="nextTo"/>
        <c:crossAx val="258048271"/>
        <c:crosses val="autoZero"/>
        <c:crossBetween val="midCat"/>
      </c:valAx>
      <c:valAx>
        <c:axId val="258048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804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Graph!$D$998:$D$1273</c:f>
              <c:numCache>
                <c:formatCode>General</c:formatCode>
                <c:ptCount val="276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3-41A1-AE62-4D8B8A03706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Graph!$B$998:$B$1273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3-41A1-AE62-4D8B8A03706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Graph!$C$998:$C$1273</c:f>
              <c:numCache>
                <c:formatCode>General</c:formatCode>
                <c:ptCount val="276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3-41A1-AE62-4D8B8A03706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Graph!$E$998:$E$1273</c:f>
              <c:numCache>
                <c:formatCode>General</c:formatCode>
                <c:ptCount val="276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3-41A1-AE62-4D8B8A03706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Graph!$G$998:$G$1273</c:f>
              <c:numCache>
                <c:formatCode>General</c:formatCode>
                <c:ptCount val="2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43-41A1-AE62-4D8B8A03706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Graph!$A$997:$A$1274</c:f>
              <c:numCache>
                <c:formatCode>General</c:formatCode>
                <c:ptCount val="278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</c:numCache>
            </c:numRef>
          </c:xVal>
          <c:yVal>
            <c:numRef>
              <c:f>Graph!$H$998:$H$1273</c:f>
              <c:numCache>
                <c:formatCode>General</c:formatCode>
                <c:ptCount val="2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3-41A1-AE62-4D8B8A03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99791"/>
        <c:axId val="257994511"/>
      </c:scatterChart>
      <c:valAx>
        <c:axId val="257999791"/>
        <c:scaling>
          <c:orientation val="minMax"/>
          <c:max val="1273"/>
          <c:min val="996"/>
        </c:scaling>
        <c:delete val="0"/>
        <c:axPos val="b"/>
        <c:numFmt formatCode="General" sourceLinked="1"/>
        <c:majorTickMark val="out"/>
        <c:minorTickMark val="none"/>
        <c:tickLblPos val="nextTo"/>
        <c:crossAx val="257994511"/>
        <c:crosses val="autoZero"/>
        <c:crossBetween val="midCat"/>
      </c:valAx>
      <c:valAx>
        <c:axId val="257994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999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BC9D-DE3C-3E17-0E45-4553B662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253</xdr:row>
      <xdr:rowOff>0</xdr:rowOff>
    </xdr:from>
    <xdr:to>
      <xdr:col>14</xdr:col>
      <xdr:colOff>304800</xdr:colOff>
      <xdr:row>267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3500F-0ADA-E7FF-0452-9142CDAE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500</xdr:row>
      <xdr:rowOff>0</xdr:rowOff>
    </xdr:from>
    <xdr:to>
      <xdr:col>14</xdr:col>
      <xdr:colOff>304800</xdr:colOff>
      <xdr:row>514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14BCA-A0DF-2371-E549-696E5EEF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750</xdr:row>
      <xdr:rowOff>0</xdr:rowOff>
    </xdr:from>
    <xdr:to>
      <xdr:col>14</xdr:col>
      <xdr:colOff>304800</xdr:colOff>
      <xdr:row>764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A7341-07AD-5E9C-F584-18AC6FCCD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996</xdr:row>
      <xdr:rowOff>0</xdr:rowOff>
    </xdr:from>
    <xdr:to>
      <xdr:col>14</xdr:col>
      <xdr:colOff>304800</xdr:colOff>
      <xdr:row>1010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5F740-4D23-FC0A-E0EF-8459B53A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6BD-5BFF-4C1A-AB36-304E5A27F7BD}">
  <dimension ref="A1:BH1420"/>
  <sheetViews>
    <sheetView tabSelected="1" topLeftCell="A1396" workbookViewId="0">
      <selection activeCell="E1419" sqref="E1419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39.245731000000013</v>
      </c>
      <c r="K3">
        <v>12.94125</v>
      </c>
    </row>
    <row r="4" spans="1:60" x14ac:dyDescent="0.25">
      <c r="A4">
        <v>3</v>
      </c>
      <c r="B4">
        <v>60.855629000000008</v>
      </c>
      <c r="C4">
        <v>7.7819269999999996</v>
      </c>
    </row>
    <row r="5" spans="1:60" x14ac:dyDescent="0.25">
      <c r="A5">
        <v>4</v>
      </c>
      <c r="B5">
        <v>60.849899000000008</v>
      </c>
      <c r="C5">
        <v>7.7228649999999996</v>
      </c>
      <c r="H5">
        <v>50.838543000000008</v>
      </c>
      <c r="I5">
        <v>5.1661460000000003</v>
      </c>
    </row>
    <row r="6" spans="1:60" x14ac:dyDescent="0.25">
      <c r="A6">
        <v>5</v>
      </c>
      <c r="B6">
        <v>60.903076000000013</v>
      </c>
      <c r="C6">
        <v>7.7182810000000002</v>
      </c>
      <c r="H6">
        <v>50.838543000000008</v>
      </c>
      <c r="I6">
        <v>5.1661460000000003</v>
      </c>
    </row>
    <row r="7" spans="1:60" x14ac:dyDescent="0.25">
      <c r="A7">
        <v>6</v>
      </c>
      <c r="B7">
        <v>60.871097000000013</v>
      </c>
      <c r="C7">
        <v>7.7188540000000003</v>
      </c>
      <c r="H7">
        <v>50.802608000000014</v>
      </c>
      <c r="I7">
        <v>5.1486450000000001</v>
      </c>
    </row>
    <row r="8" spans="1:60" x14ac:dyDescent="0.25">
      <c r="A8">
        <v>7</v>
      </c>
      <c r="B8">
        <v>60.897449000000009</v>
      </c>
      <c r="C8">
        <v>7.7264590000000002</v>
      </c>
      <c r="H8">
        <v>50.821357000000013</v>
      </c>
      <c r="I8">
        <v>5.1456770000000001</v>
      </c>
    </row>
    <row r="9" spans="1:60" x14ac:dyDescent="0.25">
      <c r="A9">
        <v>8</v>
      </c>
      <c r="B9">
        <v>60.896568000000009</v>
      </c>
      <c r="C9">
        <v>7.7346870000000001</v>
      </c>
      <c r="H9">
        <v>50.77474200000001</v>
      </c>
      <c r="I9">
        <v>5.1640110000000004</v>
      </c>
    </row>
    <row r="10" spans="1:60" x14ac:dyDescent="0.25">
      <c r="A10">
        <v>9</v>
      </c>
      <c r="B10">
        <v>60.932972000000014</v>
      </c>
      <c r="C10">
        <v>7.7175520000000004</v>
      </c>
      <c r="H10">
        <v>50.783180000000009</v>
      </c>
      <c r="I10">
        <v>5.1518750000000004</v>
      </c>
    </row>
    <row r="11" spans="1:60" x14ac:dyDescent="0.25">
      <c r="A11">
        <v>10</v>
      </c>
      <c r="B11">
        <v>60.914173000000012</v>
      </c>
      <c r="C11">
        <v>7.7117709999999997</v>
      </c>
      <c r="H11">
        <v>50.818493000000011</v>
      </c>
      <c r="I11">
        <v>5.1373439999999997</v>
      </c>
    </row>
    <row r="12" spans="1:60" x14ac:dyDescent="0.25">
      <c r="A12">
        <v>11</v>
      </c>
      <c r="B12">
        <v>60.906929000000012</v>
      </c>
      <c r="C12">
        <v>7.7369789999999998</v>
      </c>
      <c r="H12">
        <v>50.846515000000011</v>
      </c>
      <c r="I12">
        <v>5.1144270000000001</v>
      </c>
    </row>
    <row r="13" spans="1:60" x14ac:dyDescent="0.25">
      <c r="A13">
        <v>12</v>
      </c>
      <c r="B13">
        <v>60.921879000000011</v>
      </c>
      <c r="C13">
        <v>7.7414059999999996</v>
      </c>
      <c r="H13">
        <v>50.835941000000012</v>
      </c>
      <c r="I13">
        <v>5.1203120000000002</v>
      </c>
    </row>
    <row r="14" spans="1:60" x14ac:dyDescent="0.25">
      <c r="A14">
        <v>13</v>
      </c>
      <c r="B14">
        <v>60.947086000000013</v>
      </c>
      <c r="C14">
        <v>7.7283330000000001</v>
      </c>
      <c r="H14">
        <v>50.791774000000011</v>
      </c>
      <c r="I14">
        <v>5.1011980000000001</v>
      </c>
    </row>
    <row r="15" spans="1:60" x14ac:dyDescent="0.25">
      <c r="A15">
        <v>14</v>
      </c>
      <c r="B15">
        <v>60.945110000000007</v>
      </c>
      <c r="C15">
        <v>7.7443749999999998</v>
      </c>
      <c r="H15">
        <v>50.809013000000007</v>
      </c>
      <c r="I15">
        <v>5.1221350000000001</v>
      </c>
    </row>
    <row r="16" spans="1:60" x14ac:dyDescent="0.25">
      <c r="A16">
        <v>15</v>
      </c>
      <c r="B16">
        <v>60.855629000000008</v>
      </c>
      <c r="C16">
        <v>7.7819269999999996</v>
      </c>
      <c r="H16">
        <v>50.836826000000009</v>
      </c>
      <c r="I16">
        <v>5.1232810000000004</v>
      </c>
    </row>
    <row r="17" spans="1:9" x14ac:dyDescent="0.25">
      <c r="A17">
        <v>16</v>
      </c>
      <c r="B17">
        <v>60.855629000000008</v>
      </c>
      <c r="C17">
        <v>7.7819269999999996</v>
      </c>
      <c r="H17">
        <v>50.838543000000008</v>
      </c>
      <c r="I17">
        <v>5.1661460000000003</v>
      </c>
    </row>
    <row r="18" spans="1:9" x14ac:dyDescent="0.25">
      <c r="A18">
        <v>17</v>
      </c>
      <c r="D18">
        <v>71.665538000000012</v>
      </c>
      <c r="E18">
        <v>6.1447820000000002</v>
      </c>
      <c r="H18">
        <v>50.838543000000008</v>
      </c>
      <c r="I18">
        <v>5.1661460000000003</v>
      </c>
    </row>
    <row r="19" spans="1:9" x14ac:dyDescent="0.25">
      <c r="A19">
        <v>18</v>
      </c>
      <c r="D19">
        <v>71.541973000000013</v>
      </c>
      <c r="E19">
        <v>6.1957490000000002</v>
      </c>
    </row>
    <row r="20" spans="1:9" x14ac:dyDescent="0.25">
      <c r="A20">
        <v>19</v>
      </c>
      <c r="D20">
        <v>71.462947</v>
      </c>
      <c r="E20">
        <v>6.2321239999999998</v>
      </c>
      <c r="F20">
        <v>60.36849200000001</v>
      </c>
      <c r="G20">
        <v>7.8504690000000004</v>
      </c>
    </row>
    <row r="21" spans="1:9" x14ac:dyDescent="0.25">
      <c r="A21">
        <v>20</v>
      </c>
      <c r="D21">
        <v>71.508200000000002</v>
      </c>
      <c r="E21">
        <v>6.2065640000000002</v>
      </c>
      <c r="F21">
        <v>60.394954000000013</v>
      </c>
      <c r="G21">
        <v>7.8673960000000003</v>
      </c>
    </row>
    <row r="22" spans="1:9" x14ac:dyDescent="0.25">
      <c r="A22">
        <v>21</v>
      </c>
      <c r="D22">
        <v>71.48366</v>
      </c>
      <c r="E22">
        <v>6.2152880000000001</v>
      </c>
      <c r="F22">
        <v>60.336200000000012</v>
      </c>
      <c r="G22">
        <v>7.8743220000000003</v>
      </c>
    </row>
    <row r="23" spans="1:9" x14ac:dyDescent="0.25">
      <c r="A23">
        <v>22</v>
      </c>
      <c r="D23">
        <v>71.482487000000006</v>
      </c>
      <c r="E23">
        <v>6.2086560000000004</v>
      </c>
      <c r="F23">
        <v>60.294532000000011</v>
      </c>
      <c r="G23">
        <v>7.9043229999999998</v>
      </c>
    </row>
    <row r="24" spans="1:9" x14ac:dyDescent="0.25">
      <c r="A24">
        <v>23</v>
      </c>
      <c r="D24">
        <v>71.479425000000006</v>
      </c>
      <c r="E24">
        <v>6.2157479999999996</v>
      </c>
      <c r="F24">
        <v>60.312504000000011</v>
      </c>
      <c r="G24">
        <v>7.8831769999999999</v>
      </c>
    </row>
    <row r="25" spans="1:9" x14ac:dyDescent="0.25">
      <c r="A25">
        <v>24</v>
      </c>
      <c r="D25">
        <v>71.463049000000012</v>
      </c>
      <c r="E25">
        <v>6.226972</v>
      </c>
      <c r="F25">
        <v>60.356773000000011</v>
      </c>
      <c r="G25">
        <v>7.9198959999999996</v>
      </c>
    </row>
    <row r="26" spans="1:9" x14ac:dyDescent="0.25">
      <c r="A26">
        <v>25</v>
      </c>
      <c r="D26">
        <v>71.446621000000007</v>
      </c>
      <c r="E26">
        <v>6.2232989999999999</v>
      </c>
      <c r="F26">
        <v>60.380840000000013</v>
      </c>
      <c r="G26">
        <v>7.9006769999999999</v>
      </c>
    </row>
    <row r="27" spans="1:9" x14ac:dyDescent="0.25">
      <c r="A27">
        <v>26</v>
      </c>
      <c r="D27">
        <v>71.435652000000005</v>
      </c>
      <c r="E27">
        <v>6.2268699999999999</v>
      </c>
      <c r="F27">
        <v>60.383548000000012</v>
      </c>
      <c r="G27">
        <v>7.9054690000000001</v>
      </c>
    </row>
    <row r="28" spans="1:9" x14ac:dyDescent="0.25">
      <c r="A28">
        <v>27</v>
      </c>
      <c r="D28">
        <v>71.491568000000001</v>
      </c>
      <c r="E28">
        <v>6.2135540000000002</v>
      </c>
      <c r="F28">
        <v>60.380890000000008</v>
      </c>
      <c r="G28">
        <v>7.9293230000000001</v>
      </c>
    </row>
    <row r="29" spans="1:9" x14ac:dyDescent="0.25">
      <c r="A29">
        <v>28</v>
      </c>
      <c r="D29">
        <v>71.572431000000009</v>
      </c>
      <c r="E29">
        <v>6.1785560000000004</v>
      </c>
      <c r="F29">
        <v>60.343132000000011</v>
      </c>
      <c r="G29">
        <v>7.8978120000000001</v>
      </c>
    </row>
    <row r="30" spans="1:9" x14ac:dyDescent="0.25">
      <c r="A30">
        <v>29</v>
      </c>
      <c r="D30">
        <v>71.532484000000011</v>
      </c>
      <c r="E30">
        <v>6.1553940000000003</v>
      </c>
      <c r="F30">
        <v>60.294067000000013</v>
      </c>
      <c r="G30">
        <v>7.8615620000000002</v>
      </c>
    </row>
    <row r="31" spans="1:9" x14ac:dyDescent="0.25">
      <c r="A31">
        <v>30</v>
      </c>
      <c r="D31">
        <v>71.532484000000011</v>
      </c>
      <c r="E31">
        <v>6.1553940000000003</v>
      </c>
      <c r="F31">
        <v>60.36849200000001</v>
      </c>
      <c r="G31">
        <v>7.8504690000000004</v>
      </c>
    </row>
    <row r="32" spans="1:9" x14ac:dyDescent="0.25">
      <c r="A32">
        <v>31</v>
      </c>
      <c r="B32">
        <v>78.935159000000013</v>
      </c>
      <c r="C32">
        <v>7.9262709999999998</v>
      </c>
    </row>
    <row r="33" spans="1:9" x14ac:dyDescent="0.25">
      <c r="A33">
        <v>32</v>
      </c>
      <c r="B33">
        <v>78.90970200000001</v>
      </c>
      <c r="C33">
        <v>7.9357090000000001</v>
      </c>
      <c r="H33">
        <v>71.090160000000012</v>
      </c>
      <c r="I33">
        <v>5.3521190000000001</v>
      </c>
    </row>
    <row r="34" spans="1:9" x14ac:dyDescent="0.25">
      <c r="A34">
        <v>33</v>
      </c>
      <c r="B34">
        <v>78.911487000000008</v>
      </c>
      <c r="C34">
        <v>7.9385659999999998</v>
      </c>
      <c r="H34">
        <v>71.085160000000002</v>
      </c>
      <c r="I34">
        <v>5.35717</v>
      </c>
    </row>
    <row r="35" spans="1:9" x14ac:dyDescent="0.25">
      <c r="A35">
        <v>34</v>
      </c>
      <c r="B35">
        <v>78.931895000000011</v>
      </c>
      <c r="C35">
        <v>7.9348419999999997</v>
      </c>
      <c r="H35">
        <v>71.103578000000013</v>
      </c>
      <c r="I35">
        <v>5.3944640000000001</v>
      </c>
    </row>
    <row r="36" spans="1:9" x14ac:dyDescent="0.25">
      <c r="A36">
        <v>35</v>
      </c>
      <c r="B36">
        <v>78.918272000000002</v>
      </c>
      <c r="C36">
        <v>7.9404539999999999</v>
      </c>
      <c r="H36">
        <v>71.113271000000012</v>
      </c>
      <c r="I36">
        <v>5.3951269999999996</v>
      </c>
    </row>
    <row r="37" spans="1:9" x14ac:dyDescent="0.25">
      <c r="A37">
        <v>36</v>
      </c>
      <c r="B37">
        <v>78.913374000000005</v>
      </c>
      <c r="C37">
        <v>7.9150980000000004</v>
      </c>
      <c r="H37">
        <v>71.057356000000013</v>
      </c>
      <c r="I37">
        <v>5.4128809999999996</v>
      </c>
    </row>
    <row r="38" spans="1:9" x14ac:dyDescent="0.25">
      <c r="A38">
        <v>37</v>
      </c>
      <c r="B38">
        <v>78.91761000000001</v>
      </c>
      <c r="C38">
        <v>7.9102509999999997</v>
      </c>
      <c r="H38">
        <v>71.081232</v>
      </c>
      <c r="I38">
        <v>5.4474720000000003</v>
      </c>
    </row>
    <row r="39" spans="1:9" x14ac:dyDescent="0.25">
      <c r="A39">
        <v>38</v>
      </c>
      <c r="B39">
        <v>78.908324000000007</v>
      </c>
      <c r="C39">
        <v>7.9253530000000003</v>
      </c>
      <c r="H39">
        <v>71.102047000000013</v>
      </c>
      <c r="I39">
        <v>5.4569099999999997</v>
      </c>
    </row>
    <row r="40" spans="1:9" x14ac:dyDescent="0.25">
      <c r="A40">
        <v>39</v>
      </c>
      <c r="B40">
        <v>78.924395000000004</v>
      </c>
      <c r="C40">
        <v>7.9104549999999998</v>
      </c>
      <c r="H40">
        <v>71.085722000000004</v>
      </c>
      <c r="I40">
        <v>5.4501749999999998</v>
      </c>
    </row>
    <row r="41" spans="1:9" x14ac:dyDescent="0.25">
      <c r="A41">
        <v>40</v>
      </c>
      <c r="B41">
        <v>78.918170000000003</v>
      </c>
      <c r="C41">
        <v>7.9066799999999997</v>
      </c>
      <c r="H41">
        <v>71.067559000000003</v>
      </c>
      <c r="I41">
        <v>5.4567059999999996</v>
      </c>
    </row>
    <row r="42" spans="1:9" x14ac:dyDescent="0.25">
      <c r="A42">
        <v>41</v>
      </c>
      <c r="B42">
        <v>78.871693000000008</v>
      </c>
      <c r="C42">
        <v>7.8763750000000003</v>
      </c>
      <c r="H42">
        <v>71.066641000000004</v>
      </c>
      <c r="I42">
        <v>5.4491550000000002</v>
      </c>
    </row>
    <row r="43" spans="1:9" x14ac:dyDescent="0.25">
      <c r="A43">
        <v>42</v>
      </c>
      <c r="B43">
        <v>78.905314000000004</v>
      </c>
      <c r="C43">
        <v>7.8915280000000001</v>
      </c>
      <c r="H43">
        <v>71.031643000000003</v>
      </c>
      <c r="I43">
        <v>5.4654800000000003</v>
      </c>
    </row>
    <row r="44" spans="1:9" x14ac:dyDescent="0.25">
      <c r="A44">
        <v>43</v>
      </c>
      <c r="H44">
        <v>71.211378000000011</v>
      </c>
      <c r="I44">
        <v>5.1921790000000003</v>
      </c>
    </row>
    <row r="45" spans="1:9" x14ac:dyDescent="0.25">
      <c r="A45">
        <v>44</v>
      </c>
    </row>
    <row r="46" spans="1:9" x14ac:dyDescent="0.25">
      <c r="A46">
        <v>45</v>
      </c>
      <c r="D46">
        <v>88.489560000000012</v>
      </c>
      <c r="E46">
        <v>6.7706679999999997</v>
      </c>
      <c r="F46">
        <v>78.265603000000013</v>
      </c>
      <c r="G46">
        <v>8.6625589999999999</v>
      </c>
    </row>
    <row r="47" spans="1:9" x14ac:dyDescent="0.25">
      <c r="A47">
        <v>46</v>
      </c>
      <c r="D47">
        <v>88.488999000000007</v>
      </c>
      <c r="E47">
        <v>6.7554129999999999</v>
      </c>
      <c r="F47">
        <v>78.223819000000006</v>
      </c>
      <c r="G47">
        <v>8.6559270000000001</v>
      </c>
    </row>
    <row r="48" spans="1:9" x14ac:dyDescent="0.25">
      <c r="A48">
        <v>47</v>
      </c>
      <c r="D48">
        <v>88.502110000000016</v>
      </c>
      <c r="E48">
        <v>6.7757690000000004</v>
      </c>
      <c r="F48">
        <v>78.248256000000012</v>
      </c>
      <c r="G48">
        <v>8.6852110000000007</v>
      </c>
    </row>
    <row r="49" spans="1:9" x14ac:dyDescent="0.25">
      <c r="A49">
        <v>48</v>
      </c>
      <c r="D49">
        <v>88.490683000000004</v>
      </c>
      <c r="E49">
        <v>6.7718920000000002</v>
      </c>
      <c r="F49">
        <v>78.166526000000005</v>
      </c>
      <c r="G49">
        <v>8.6228680000000004</v>
      </c>
    </row>
    <row r="50" spans="1:9" x14ac:dyDescent="0.25">
      <c r="A50">
        <v>49</v>
      </c>
      <c r="D50">
        <v>88.479662000000005</v>
      </c>
      <c r="E50">
        <v>6.7781669999999998</v>
      </c>
      <c r="F50">
        <v>78.124589</v>
      </c>
      <c r="G50">
        <v>8.629346</v>
      </c>
    </row>
    <row r="51" spans="1:9" x14ac:dyDescent="0.25">
      <c r="A51">
        <v>50</v>
      </c>
      <c r="D51">
        <v>88.492365000000007</v>
      </c>
      <c r="E51">
        <v>6.7711779999999999</v>
      </c>
      <c r="F51">
        <v>78.162955000000011</v>
      </c>
      <c r="G51">
        <v>8.6078170000000007</v>
      </c>
    </row>
    <row r="52" spans="1:9" x14ac:dyDescent="0.25">
      <c r="A52">
        <v>51</v>
      </c>
      <c r="D52">
        <v>88.48558100000001</v>
      </c>
      <c r="E52">
        <v>6.7686270000000004</v>
      </c>
      <c r="F52">
        <v>78.165761000000003</v>
      </c>
      <c r="G52">
        <v>8.6090920000000004</v>
      </c>
    </row>
    <row r="53" spans="1:9" x14ac:dyDescent="0.25">
      <c r="A53">
        <v>52</v>
      </c>
      <c r="D53">
        <v>88.463183000000015</v>
      </c>
      <c r="E53">
        <v>6.780208</v>
      </c>
      <c r="F53">
        <v>78.184535000000011</v>
      </c>
      <c r="G53">
        <v>8.6146019999999996</v>
      </c>
    </row>
    <row r="54" spans="1:9" x14ac:dyDescent="0.25">
      <c r="A54">
        <v>53</v>
      </c>
      <c r="D54">
        <v>88.442114000000004</v>
      </c>
      <c r="E54">
        <v>6.7975029999999999</v>
      </c>
      <c r="F54">
        <v>78.209534000000005</v>
      </c>
      <c r="G54">
        <v>8.6572530000000008</v>
      </c>
    </row>
    <row r="55" spans="1:9" x14ac:dyDescent="0.25">
      <c r="A55">
        <v>54</v>
      </c>
      <c r="D55">
        <v>88.456194000000011</v>
      </c>
      <c r="E55">
        <v>6.7957679999999998</v>
      </c>
      <c r="F55">
        <v>78.271929</v>
      </c>
      <c r="G55">
        <v>8.6623040000000007</v>
      </c>
    </row>
    <row r="56" spans="1:9" x14ac:dyDescent="0.25">
      <c r="A56">
        <v>55</v>
      </c>
      <c r="D56">
        <v>88.560372000000001</v>
      </c>
      <c r="E56">
        <v>6.7347510000000002</v>
      </c>
    </row>
    <row r="57" spans="1:9" x14ac:dyDescent="0.25">
      <c r="A57">
        <v>56</v>
      </c>
      <c r="D57">
        <v>88.489560000000012</v>
      </c>
      <c r="E57">
        <v>6.7706679999999997</v>
      </c>
    </row>
    <row r="58" spans="1:9" x14ac:dyDescent="0.25">
      <c r="A58">
        <v>57</v>
      </c>
      <c r="B58">
        <v>97.645102000000009</v>
      </c>
      <c r="C58">
        <v>7.6108789999999997</v>
      </c>
    </row>
    <row r="59" spans="1:9" x14ac:dyDescent="0.25">
      <c r="A59">
        <v>58</v>
      </c>
      <c r="B59">
        <v>97.627552000000009</v>
      </c>
      <c r="C59">
        <v>7.6175620000000004</v>
      </c>
      <c r="H59">
        <v>87.736435</v>
      </c>
      <c r="I59">
        <v>5.4503279999999998</v>
      </c>
    </row>
    <row r="60" spans="1:9" x14ac:dyDescent="0.25">
      <c r="A60">
        <v>59</v>
      </c>
      <c r="B60">
        <v>97.628420000000006</v>
      </c>
      <c r="C60">
        <v>7.6088889999999996</v>
      </c>
      <c r="H60">
        <v>87.742761999999999</v>
      </c>
      <c r="I60">
        <v>5.4597150000000001</v>
      </c>
    </row>
    <row r="61" spans="1:9" x14ac:dyDescent="0.25">
      <c r="A61">
        <v>60</v>
      </c>
      <c r="B61">
        <v>97.601994000000005</v>
      </c>
      <c r="C61">
        <v>7.6159299999999996</v>
      </c>
      <c r="H61">
        <v>87.757710000000003</v>
      </c>
      <c r="I61">
        <v>5.5223659999999999</v>
      </c>
    </row>
    <row r="62" spans="1:9" x14ac:dyDescent="0.25">
      <c r="A62">
        <v>61</v>
      </c>
      <c r="B62">
        <v>97.608115000000012</v>
      </c>
      <c r="C62">
        <v>7.5891960000000003</v>
      </c>
      <c r="H62">
        <v>87.732354000000015</v>
      </c>
      <c r="I62">
        <v>5.5313439999999998</v>
      </c>
    </row>
    <row r="63" spans="1:9" x14ac:dyDescent="0.25">
      <c r="A63">
        <v>62</v>
      </c>
      <c r="B63">
        <v>97.600716000000006</v>
      </c>
      <c r="C63">
        <v>7.5949099999999996</v>
      </c>
      <c r="H63">
        <v>87.74225100000001</v>
      </c>
      <c r="I63">
        <v>5.5105810000000002</v>
      </c>
    </row>
    <row r="64" spans="1:9" x14ac:dyDescent="0.25">
      <c r="A64">
        <v>63</v>
      </c>
      <c r="B64">
        <v>97.617655000000013</v>
      </c>
      <c r="C64">
        <v>7.5828699999999998</v>
      </c>
      <c r="H64">
        <v>87.750414000000006</v>
      </c>
      <c r="I64">
        <v>5.5139990000000001</v>
      </c>
    </row>
    <row r="65" spans="1:9" x14ac:dyDescent="0.25">
      <c r="A65">
        <v>64</v>
      </c>
      <c r="B65">
        <v>97.61842200000001</v>
      </c>
      <c r="C65">
        <v>7.5965939999999996</v>
      </c>
      <c r="H65">
        <v>87.745823000000001</v>
      </c>
      <c r="I65">
        <v>5.4955809999999996</v>
      </c>
    </row>
    <row r="66" spans="1:9" x14ac:dyDescent="0.25">
      <c r="A66">
        <v>65</v>
      </c>
      <c r="B66">
        <v>97.615611999999999</v>
      </c>
      <c r="C66">
        <v>7.5815440000000001</v>
      </c>
      <c r="H66">
        <v>87.75342400000001</v>
      </c>
      <c r="I66">
        <v>5.484</v>
      </c>
    </row>
    <row r="67" spans="1:9" x14ac:dyDescent="0.25">
      <c r="A67">
        <v>66</v>
      </c>
      <c r="B67">
        <v>97.661274000000006</v>
      </c>
      <c r="C67">
        <v>7.5773089999999996</v>
      </c>
      <c r="H67">
        <v>87.724905000000007</v>
      </c>
      <c r="I67">
        <v>5.494459</v>
      </c>
    </row>
    <row r="68" spans="1:9" x14ac:dyDescent="0.25">
      <c r="A68">
        <v>67</v>
      </c>
      <c r="B68">
        <v>97.651989000000015</v>
      </c>
      <c r="C68">
        <v>7.6554169999999999</v>
      </c>
      <c r="H68">
        <v>87.744292000000002</v>
      </c>
      <c r="I68">
        <v>5.4780819999999997</v>
      </c>
    </row>
    <row r="69" spans="1:9" x14ac:dyDescent="0.25">
      <c r="A69">
        <v>68</v>
      </c>
      <c r="H69">
        <v>87.759547000000012</v>
      </c>
      <c r="I69">
        <v>5.466297</v>
      </c>
    </row>
    <row r="70" spans="1:9" x14ac:dyDescent="0.25">
      <c r="A70">
        <v>69</v>
      </c>
      <c r="H70">
        <v>87.751282000000003</v>
      </c>
      <c r="I70">
        <v>5.5009889999999997</v>
      </c>
    </row>
    <row r="71" spans="1:9" x14ac:dyDescent="0.25">
      <c r="A71">
        <v>70</v>
      </c>
      <c r="F71">
        <v>96.631634000000005</v>
      </c>
      <c r="G71">
        <v>8.2229390000000002</v>
      </c>
      <c r="H71">
        <v>87.751282000000003</v>
      </c>
      <c r="I71">
        <v>5.5009889999999997</v>
      </c>
    </row>
    <row r="72" spans="1:9" x14ac:dyDescent="0.25">
      <c r="A72">
        <v>71</v>
      </c>
      <c r="D72">
        <v>109.66687400000001</v>
      </c>
      <c r="E72">
        <v>5.5203759999999997</v>
      </c>
      <c r="F72">
        <v>96.657654000000008</v>
      </c>
      <c r="G72">
        <v>8.1714120000000001</v>
      </c>
    </row>
    <row r="73" spans="1:9" x14ac:dyDescent="0.25">
      <c r="A73">
        <v>72</v>
      </c>
      <c r="D73">
        <v>109.70080200000001</v>
      </c>
      <c r="E73">
        <v>5.5700669999999999</v>
      </c>
      <c r="F73">
        <v>96.644440000000003</v>
      </c>
      <c r="G73">
        <v>8.1673299999999998</v>
      </c>
    </row>
    <row r="74" spans="1:9" x14ac:dyDescent="0.25">
      <c r="A74">
        <v>73</v>
      </c>
      <c r="D74">
        <v>109.71891100000001</v>
      </c>
      <c r="E74">
        <v>5.5222629999999997</v>
      </c>
      <c r="F74">
        <v>96.616738000000012</v>
      </c>
      <c r="G74">
        <v>8.1769210000000001</v>
      </c>
    </row>
    <row r="75" spans="1:9" x14ac:dyDescent="0.25">
      <c r="A75">
        <v>74</v>
      </c>
      <c r="D75">
        <v>109.69019</v>
      </c>
      <c r="E75">
        <v>5.5134369999999997</v>
      </c>
      <c r="F75">
        <v>96.611330000000009</v>
      </c>
      <c r="G75">
        <v>8.1836559999999992</v>
      </c>
    </row>
    <row r="76" spans="1:9" x14ac:dyDescent="0.25">
      <c r="A76">
        <v>75</v>
      </c>
      <c r="D76">
        <v>109.69330300000001</v>
      </c>
      <c r="E76">
        <v>5.4924689999999998</v>
      </c>
      <c r="F76">
        <v>96.631226000000012</v>
      </c>
      <c r="G76">
        <v>8.2123270000000002</v>
      </c>
    </row>
    <row r="77" spans="1:9" x14ac:dyDescent="0.25">
      <c r="A77">
        <v>76</v>
      </c>
      <c r="D77">
        <v>109.71156400000001</v>
      </c>
      <c r="E77">
        <v>5.4812969999999996</v>
      </c>
      <c r="F77">
        <v>96.658421000000004</v>
      </c>
      <c r="G77">
        <v>8.2667640000000002</v>
      </c>
    </row>
    <row r="78" spans="1:9" x14ac:dyDescent="0.25">
      <c r="A78">
        <v>77</v>
      </c>
      <c r="D78">
        <v>109.714116</v>
      </c>
      <c r="E78">
        <v>5.4946120000000001</v>
      </c>
      <c r="F78">
        <v>96.633471000000014</v>
      </c>
      <c r="G78">
        <v>8.2706920000000004</v>
      </c>
    </row>
    <row r="79" spans="1:9" x14ac:dyDescent="0.25">
      <c r="A79">
        <v>78</v>
      </c>
      <c r="D79">
        <v>109.69044500000001</v>
      </c>
      <c r="E79">
        <v>5.4809900000000003</v>
      </c>
      <c r="F79">
        <v>96.630869000000004</v>
      </c>
      <c r="G79">
        <v>8.2538560000000007</v>
      </c>
    </row>
    <row r="80" spans="1:9" x14ac:dyDescent="0.25">
      <c r="A80">
        <v>79</v>
      </c>
      <c r="D80">
        <v>109.71125800000002</v>
      </c>
      <c r="E80">
        <v>5.4800209999999998</v>
      </c>
      <c r="F80">
        <v>96.623625000000004</v>
      </c>
      <c r="G80">
        <v>8.2614070000000002</v>
      </c>
    </row>
    <row r="81" spans="1:9" x14ac:dyDescent="0.25">
      <c r="A81">
        <v>80</v>
      </c>
      <c r="D81">
        <v>109.705803</v>
      </c>
      <c r="E81">
        <v>5.5137429999999998</v>
      </c>
      <c r="F81">
        <v>96.631634000000005</v>
      </c>
      <c r="G81">
        <v>8.2229390000000002</v>
      </c>
    </row>
    <row r="82" spans="1:9" x14ac:dyDescent="0.25">
      <c r="A82">
        <v>81</v>
      </c>
      <c r="D82">
        <v>109.73253300000002</v>
      </c>
      <c r="E82">
        <v>5.5664959999999999</v>
      </c>
    </row>
    <row r="83" spans="1:9" x14ac:dyDescent="0.25">
      <c r="A83">
        <v>82</v>
      </c>
      <c r="D83">
        <v>109.66687400000001</v>
      </c>
      <c r="E83">
        <v>5.5203759999999997</v>
      </c>
    </row>
    <row r="84" spans="1:9" x14ac:dyDescent="0.25">
      <c r="A84">
        <v>83</v>
      </c>
      <c r="B84">
        <v>118.90185200000001</v>
      </c>
      <c r="C84">
        <v>6.6840400000000004</v>
      </c>
    </row>
    <row r="85" spans="1:9" x14ac:dyDescent="0.25">
      <c r="A85">
        <v>84</v>
      </c>
      <c r="B85">
        <v>118.90169900000001</v>
      </c>
      <c r="C85">
        <v>6.6917939999999998</v>
      </c>
    </row>
    <row r="86" spans="1:9" x14ac:dyDescent="0.25">
      <c r="A86">
        <v>85</v>
      </c>
      <c r="B86">
        <v>118.913533</v>
      </c>
      <c r="C86">
        <v>6.6733770000000003</v>
      </c>
    </row>
    <row r="87" spans="1:9" x14ac:dyDescent="0.25">
      <c r="A87">
        <v>86</v>
      </c>
      <c r="B87">
        <v>118.89251400000001</v>
      </c>
      <c r="C87">
        <v>6.6665919999999996</v>
      </c>
      <c r="H87">
        <v>110.12200200000001</v>
      </c>
      <c r="I87">
        <v>5.0290239999999997</v>
      </c>
    </row>
    <row r="88" spans="1:9" x14ac:dyDescent="0.25">
      <c r="A88">
        <v>87</v>
      </c>
      <c r="B88">
        <v>118.896344</v>
      </c>
      <c r="C88">
        <v>6.6807740000000004</v>
      </c>
      <c r="H88">
        <v>110.12802500000001</v>
      </c>
      <c r="I88">
        <v>4.9598440000000004</v>
      </c>
    </row>
    <row r="89" spans="1:9" x14ac:dyDescent="0.25">
      <c r="A89">
        <v>88</v>
      </c>
      <c r="B89">
        <v>118.86904900000002</v>
      </c>
      <c r="C89">
        <v>6.7159259999999996</v>
      </c>
      <c r="H89">
        <v>110.102158</v>
      </c>
      <c r="I89">
        <v>5.0357580000000004</v>
      </c>
    </row>
    <row r="90" spans="1:9" x14ac:dyDescent="0.25">
      <c r="A90">
        <v>89</v>
      </c>
      <c r="B90">
        <v>118.928021</v>
      </c>
      <c r="C90">
        <v>6.7055689999999997</v>
      </c>
      <c r="H90">
        <v>110.10384400000001</v>
      </c>
      <c r="I90">
        <v>5.0495330000000003</v>
      </c>
    </row>
    <row r="91" spans="1:9" x14ac:dyDescent="0.25">
      <c r="A91">
        <v>90</v>
      </c>
      <c r="B91">
        <v>118.893944</v>
      </c>
      <c r="C91">
        <v>6.6963350000000004</v>
      </c>
      <c r="H91">
        <v>110.12133800000001</v>
      </c>
      <c r="I91">
        <v>5.0410640000000004</v>
      </c>
    </row>
    <row r="92" spans="1:9" x14ac:dyDescent="0.25">
      <c r="A92">
        <v>91</v>
      </c>
      <c r="B92">
        <v>118.906395</v>
      </c>
      <c r="C92">
        <v>6.6799580000000001</v>
      </c>
      <c r="H92">
        <v>110.16654200000001</v>
      </c>
      <c r="I92">
        <v>5.0070350000000001</v>
      </c>
    </row>
    <row r="93" spans="1:9" x14ac:dyDescent="0.25">
      <c r="A93">
        <v>92</v>
      </c>
      <c r="B93">
        <v>118.92741100000001</v>
      </c>
      <c r="C93">
        <v>6.6677140000000001</v>
      </c>
      <c r="H93">
        <v>110.125473</v>
      </c>
      <c r="I93">
        <v>5.0177490000000002</v>
      </c>
    </row>
    <row r="94" spans="1:9" x14ac:dyDescent="0.25">
      <c r="A94">
        <v>93</v>
      </c>
      <c r="B94">
        <v>118.882363</v>
      </c>
      <c r="C94">
        <v>6.7244460000000004</v>
      </c>
      <c r="H94">
        <v>110.15363400000001</v>
      </c>
      <c r="I94">
        <v>4.9901999999999997</v>
      </c>
    </row>
    <row r="95" spans="1:9" x14ac:dyDescent="0.25">
      <c r="A95">
        <v>94</v>
      </c>
      <c r="H95">
        <v>110.19108200000001</v>
      </c>
      <c r="I95">
        <v>4.9533129999999996</v>
      </c>
    </row>
    <row r="96" spans="1:9" x14ac:dyDescent="0.25">
      <c r="A96">
        <v>95</v>
      </c>
      <c r="F96">
        <v>117.51197500000001</v>
      </c>
      <c r="G96">
        <v>7.803318</v>
      </c>
      <c r="H96">
        <v>110.17894000000001</v>
      </c>
      <c r="I96">
        <v>4.9203049999999999</v>
      </c>
    </row>
    <row r="97" spans="1:9" x14ac:dyDescent="0.25">
      <c r="A97">
        <v>96</v>
      </c>
      <c r="D97">
        <v>129.80133499999999</v>
      </c>
      <c r="E97">
        <v>4.7680170000000004</v>
      </c>
      <c r="F97">
        <v>117.49314900000002</v>
      </c>
      <c r="G97">
        <v>7.7750539999999999</v>
      </c>
      <c r="H97">
        <v>110.25220100000001</v>
      </c>
      <c r="I97">
        <v>4.9746899999999998</v>
      </c>
    </row>
    <row r="98" spans="1:9" x14ac:dyDescent="0.25">
      <c r="A98">
        <v>97</v>
      </c>
      <c r="D98">
        <v>129.80133499999999</v>
      </c>
      <c r="E98">
        <v>4.7680170000000004</v>
      </c>
      <c r="F98">
        <v>117.521466</v>
      </c>
      <c r="G98">
        <v>7.7797479999999997</v>
      </c>
      <c r="H98">
        <v>110.12200200000001</v>
      </c>
      <c r="I98">
        <v>5.0290239999999997</v>
      </c>
    </row>
    <row r="99" spans="1:9" x14ac:dyDescent="0.25">
      <c r="A99">
        <v>98</v>
      </c>
      <c r="D99">
        <v>129.80133499999999</v>
      </c>
      <c r="E99">
        <v>4.7680170000000004</v>
      </c>
      <c r="F99">
        <v>117.50371200000001</v>
      </c>
      <c r="G99">
        <v>7.7774520000000003</v>
      </c>
    </row>
    <row r="100" spans="1:9" x14ac:dyDescent="0.25">
      <c r="A100">
        <v>99</v>
      </c>
      <c r="D100">
        <v>129.80133499999999</v>
      </c>
      <c r="E100">
        <v>4.7680170000000004</v>
      </c>
      <c r="F100">
        <v>117.522946</v>
      </c>
      <c r="G100">
        <v>7.7430149999999998</v>
      </c>
    </row>
    <row r="101" spans="1:9" x14ac:dyDescent="0.25">
      <c r="A101">
        <v>100</v>
      </c>
      <c r="D101">
        <v>129.80133499999999</v>
      </c>
      <c r="E101">
        <v>4.7680170000000004</v>
      </c>
      <c r="F101">
        <v>117.525902</v>
      </c>
      <c r="G101">
        <v>7.7445449999999996</v>
      </c>
    </row>
    <row r="102" spans="1:9" x14ac:dyDescent="0.25">
      <c r="A102">
        <v>101</v>
      </c>
      <c r="D102">
        <v>129.80133499999999</v>
      </c>
      <c r="E102">
        <v>4.7680170000000004</v>
      </c>
      <c r="F102">
        <v>117.557942</v>
      </c>
      <c r="G102">
        <v>7.7407700000000004</v>
      </c>
    </row>
    <row r="103" spans="1:9" x14ac:dyDescent="0.25">
      <c r="A103">
        <v>102</v>
      </c>
      <c r="D103">
        <v>129.80133499999999</v>
      </c>
      <c r="E103">
        <v>4.7680170000000004</v>
      </c>
      <c r="F103">
        <v>117.56095200000001</v>
      </c>
      <c r="G103">
        <v>7.773574</v>
      </c>
    </row>
    <row r="104" spans="1:9" x14ac:dyDescent="0.25">
      <c r="A104">
        <v>103</v>
      </c>
      <c r="D104">
        <v>129.80133499999999</v>
      </c>
      <c r="E104">
        <v>4.7680170000000004</v>
      </c>
      <c r="F104">
        <v>117.52973200000001</v>
      </c>
      <c r="G104">
        <v>7.7862780000000003</v>
      </c>
    </row>
    <row r="105" spans="1:9" x14ac:dyDescent="0.25">
      <c r="A105">
        <v>104</v>
      </c>
      <c r="D105">
        <v>129.80133499999999</v>
      </c>
      <c r="E105">
        <v>4.7680170000000004</v>
      </c>
      <c r="F105">
        <v>117.54544100000001</v>
      </c>
      <c r="G105">
        <v>7.6936299999999997</v>
      </c>
    </row>
    <row r="106" spans="1:9" x14ac:dyDescent="0.25">
      <c r="A106">
        <v>105</v>
      </c>
      <c r="D106">
        <v>129.80133499999999</v>
      </c>
      <c r="E106">
        <v>4.7680170000000004</v>
      </c>
      <c r="F106">
        <v>117.49151700000002</v>
      </c>
      <c r="G106">
        <v>7.7636269999999996</v>
      </c>
    </row>
    <row r="107" spans="1:9" x14ac:dyDescent="0.25">
      <c r="A107">
        <v>106</v>
      </c>
      <c r="B107">
        <v>135.79245</v>
      </c>
      <c r="C107">
        <v>5.7753110000000003</v>
      </c>
      <c r="D107">
        <v>129.80133499999999</v>
      </c>
      <c r="E107">
        <v>4.7680170000000004</v>
      </c>
    </row>
    <row r="108" spans="1:9" x14ac:dyDescent="0.25">
      <c r="A108">
        <v>107</v>
      </c>
      <c r="B108">
        <v>135.79245</v>
      </c>
      <c r="C108">
        <v>5.7753110000000003</v>
      </c>
      <c r="D108">
        <v>129.80133499999999</v>
      </c>
      <c r="E108">
        <v>4.7680170000000004</v>
      </c>
    </row>
    <row r="109" spans="1:9" x14ac:dyDescent="0.25">
      <c r="A109">
        <v>108</v>
      </c>
      <c r="B109">
        <v>135.84847300000001</v>
      </c>
      <c r="C109">
        <v>5.7334769999999997</v>
      </c>
      <c r="D109">
        <v>129.80133499999999</v>
      </c>
      <c r="E109">
        <v>4.7680170000000004</v>
      </c>
    </row>
    <row r="110" spans="1:9" x14ac:dyDescent="0.25">
      <c r="A110">
        <v>109</v>
      </c>
      <c r="B110">
        <v>135.77735200000001</v>
      </c>
      <c r="C110">
        <v>5.7225080000000004</v>
      </c>
    </row>
    <row r="111" spans="1:9" x14ac:dyDescent="0.25">
      <c r="A111">
        <v>110</v>
      </c>
      <c r="B111">
        <v>135.74878000000001</v>
      </c>
      <c r="C111">
        <v>5.7019479999999998</v>
      </c>
    </row>
    <row r="112" spans="1:9" x14ac:dyDescent="0.25">
      <c r="A112">
        <v>111</v>
      </c>
      <c r="B112">
        <v>135.819031</v>
      </c>
      <c r="C112">
        <v>5.7323040000000001</v>
      </c>
      <c r="H112">
        <v>129.69578200000001</v>
      </c>
      <c r="I112">
        <v>3.576038</v>
      </c>
    </row>
    <row r="113" spans="1:9" x14ac:dyDescent="0.25">
      <c r="A113">
        <v>112</v>
      </c>
      <c r="B113">
        <v>135.82643200000001</v>
      </c>
      <c r="C113">
        <v>5.7514349999999999</v>
      </c>
      <c r="H113">
        <v>129.70205300000001</v>
      </c>
      <c r="I113">
        <v>3.504613</v>
      </c>
    </row>
    <row r="114" spans="1:9" x14ac:dyDescent="0.25">
      <c r="A114">
        <v>113</v>
      </c>
      <c r="B114">
        <v>135.84428400000002</v>
      </c>
      <c r="C114">
        <v>5.7075089999999999</v>
      </c>
      <c r="H114">
        <v>129.68093500000001</v>
      </c>
      <c r="I114">
        <v>3.576038</v>
      </c>
    </row>
    <row r="115" spans="1:9" x14ac:dyDescent="0.25">
      <c r="A115">
        <v>114</v>
      </c>
      <c r="B115">
        <v>135.85285200000001</v>
      </c>
      <c r="C115">
        <v>5.7193449999999997</v>
      </c>
      <c r="H115">
        <v>129.69628600000001</v>
      </c>
      <c r="I115">
        <v>3.5717530000000002</v>
      </c>
    </row>
    <row r="116" spans="1:9" x14ac:dyDescent="0.25">
      <c r="A116">
        <v>115</v>
      </c>
      <c r="B116">
        <v>135.806534</v>
      </c>
      <c r="C116">
        <v>5.7406709999999999</v>
      </c>
      <c r="H116">
        <v>129.69190300000002</v>
      </c>
      <c r="I116">
        <v>3.556549</v>
      </c>
    </row>
    <row r="117" spans="1:9" x14ac:dyDescent="0.25">
      <c r="A117">
        <v>116</v>
      </c>
      <c r="B117">
        <v>135.902703</v>
      </c>
      <c r="C117">
        <v>5.7795459999999999</v>
      </c>
      <c r="H117">
        <v>129.67700600000001</v>
      </c>
      <c r="I117">
        <v>3.5443560000000001</v>
      </c>
    </row>
    <row r="118" spans="1:9" x14ac:dyDescent="0.25">
      <c r="A118">
        <v>117</v>
      </c>
      <c r="B118">
        <v>135.79245</v>
      </c>
      <c r="C118">
        <v>5.7753110000000003</v>
      </c>
      <c r="H118">
        <v>129.70460600000001</v>
      </c>
      <c r="I118">
        <v>3.5314489999999998</v>
      </c>
    </row>
    <row r="119" spans="1:9" x14ac:dyDescent="0.25">
      <c r="A119">
        <v>118</v>
      </c>
      <c r="B119">
        <v>135.79245</v>
      </c>
      <c r="C119">
        <v>5.7753110000000003</v>
      </c>
      <c r="F119">
        <v>133.98963600000002</v>
      </c>
      <c r="G119">
        <v>7.0560099999999997</v>
      </c>
      <c r="H119">
        <v>129.64659499999999</v>
      </c>
      <c r="I119">
        <v>3.5436420000000002</v>
      </c>
    </row>
    <row r="120" spans="1:9" x14ac:dyDescent="0.25">
      <c r="A120">
        <v>119</v>
      </c>
      <c r="F120">
        <v>134.00198800000001</v>
      </c>
      <c r="G120">
        <v>7.081315</v>
      </c>
      <c r="H120">
        <v>129.66378800000001</v>
      </c>
      <c r="I120">
        <v>3.587262</v>
      </c>
    </row>
    <row r="121" spans="1:9" x14ac:dyDescent="0.25">
      <c r="A121">
        <v>120</v>
      </c>
      <c r="F121">
        <v>134.072236</v>
      </c>
      <c r="G121">
        <v>7.1092219999999999</v>
      </c>
      <c r="H121">
        <v>129.68776700000001</v>
      </c>
      <c r="I121">
        <v>3.5648140000000001</v>
      </c>
    </row>
    <row r="122" spans="1:9" x14ac:dyDescent="0.25">
      <c r="A122">
        <v>121</v>
      </c>
      <c r="F122">
        <v>133.998974</v>
      </c>
      <c r="G122">
        <v>7.0842229999999997</v>
      </c>
      <c r="H122">
        <v>129.72853500000002</v>
      </c>
      <c r="I122">
        <v>3.5834359999999998</v>
      </c>
    </row>
    <row r="123" spans="1:9" x14ac:dyDescent="0.25">
      <c r="A123">
        <v>122</v>
      </c>
      <c r="F123">
        <v>134.00422700000001</v>
      </c>
      <c r="G123">
        <v>7.1190170000000004</v>
      </c>
      <c r="H123">
        <v>129.69578200000001</v>
      </c>
      <c r="I123">
        <v>3.576038</v>
      </c>
    </row>
    <row r="124" spans="1:9" x14ac:dyDescent="0.25">
      <c r="A124">
        <v>123</v>
      </c>
      <c r="D124">
        <v>157.54807199999999</v>
      </c>
      <c r="E124">
        <v>6.2059069999999998</v>
      </c>
      <c r="F124">
        <v>134.00239200000001</v>
      </c>
      <c r="G124">
        <v>7.0861109999999998</v>
      </c>
    </row>
    <row r="125" spans="1:9" x14ac:dyDescent="0.25">
      <c r="A125">
        <v>124</v>
      </c>
      <c r="D125">
        <v>157.54807199999999</v>
      </c>
      <c r="E125">
        <v>6.2059069999999998</v>
      </c>
      <c r="F125">
        <v>134.006066</v>
      </c>
      <c r="G125">
        <v>7.091723</v>
      </c>
    </row>
    <row r="126" spans="1:9" x14ac:dyDescent="0.25">
      <c r="A126">
        <v>125</v>
      </c>
      <c r="D126">
        <v>157.572091</v>
      </c>
      <c r="E126">
        <v>6.2335339999999997</v>
      </c>
      <c r="F126">
        <v>134.00249100000002</v>
      </c>
      <c r="G126">
        <v>7.0891719999999996</v>
      </c>
    </row>
    <row r="127" spans="1:9" x14ac:dyDescent="0.25">
      <c r="A127">
        <v>126</v>
      </c>
      <c r="D127">
        <v>157.51049599999999</v>
      </c>
      <c r="E127">
        <v>6.225803</v>
      </c>
      <c r="F127">
        <v>134.07647</v>
      </c>
      <c r="G127">
        <v>7.0858549999999996</v>
      </c>
    </row>
    <row r="128" spans="1:9" x14ac:dyDescent="0.25">
      <c r="A128">
        <v>127</v>
      </c>
      <c r="D128">
        <v>157.551525</v>
      </c>
      <c r="E128">
        <v>6.2228130000000004</v>
      </c>
      <c r="F128">
        <v>134.10080400000001</v>
      </c>
      <c r="G128">
        <v>7.0816720000000002</v>
      </c>
    </row>
    <row r="129" spans="1:9" x14ac:dyDescent="0.25">
      <c r="A129">
        <v>128</v>
      </c>
      <c r="D129">
        <v>157.57848300000001</v>
      </c>
      <c r="E129">
        <v>6.2346170000000001</v>
      </c>
      <c r="F129">
        <v>133.98963600000002</v>
      </c>
      <c r="G129">
        <v>7.0560099999999997</v>
      </c>
    </row>
    <row r="130" spans="1:9" x14ac:dyDescent="0.25">
      <c r="A130">
        <v>129</v>
      </c>
      <c r="D130">
        <v>157.589204</v>
      </c>
      <c r="E130">
        <v>6.22905</v>
      </c>
    </row>
    <row r="131" spans="1:9" x14ac:dyDescent="0.25">
      <c r="A131">
        <v>130</v>
      </c>
      <c r="D131">
        <v>157.64971600000001</v>
      </c>
      <c r="E131">
        <v>6.2551829999999997</v>
      </c>
    </row>
    <row r="132" spans="1:9" x14ac:dyDescent="0.25">
      <c r="A132">
        <v>131</v>
      </c>
      <c r="D132">
        <v>157.64043899999999</v>
      </c>
      <c r="E132">
        <v>6.2333280000000002</v>
      </c>
    </row>
    <row r="133" spans="1:9" x14ac:dyDescent="0.25">
      <c r="A133">
        <v>132</v>
      </c>
      <c r="D133">
        <v>157.69172499999999</v>
      </c>
      <c r="E133">
        <v>6.268275</v>
      </c>
    </row>
    <row r="134" spans="1:9" x14ac:dyDescent="0.25">
      <c r="A134">
        <v>133</v>
      </c>
      <c r="B134">
        <v>163.55770100000001</v>
      </c>
      <c r="C134">
        <v>7.4788810000000003</v>
      </c>
      <c r="D134">
        <v>157.54807199999999</v>
      </c>
      <c r="E134">
        <v>6.2059069999999998</v>
      </c>
    </row>
    <row r="135" spans="1:9" x14ac:dyDescent="0.25">
      <c r="A135">
        <v>134</v>
      </c>
      <c r="B135">
        <v>163.62182100000001</v>
      </c>
      <c r="C135">
        <v>7.4368730000000003</v>
      </c>
      <c r="D135">
        <v>157.54807199999999</v>
      </c>
      <c r="E135">
        <v>6.2059069999999998</v>
      </c>
    </row>
    <row r="136" spans="1:9" x14ac:dyDescent="0.25">
      <c r="A136">
        <v>135</v>
      </c>
      <c r="B136">
        <v>163.57094799999999</v>
      </c>
      <c r="C136">
        <v>7.4742940000000004</v>
      </c>
    </row>
    <row r="137" spans="1:9" x14ac:dyDescent="0.25">
      <c r="A137">
        <v>136</v>
      </c>
      <c r="B137">
        <v>163.54595</v>
      </c>
      <c r="C137">
        <v>7.4763549999999999</v>
      </c>
    </row>
    <row r="138" spans="1:9" x14ac:dyDescent="0.25">
      <c r="A138">
        <v>137</v>
      </c>
      <c r="B138">
        <v>163.561362</v>
      </c>
      <c r="C138">
        <v>7.4747060000000003</v>
      </c>
    </row>
    <row r="139" spans="1:9" x14ac:dyDescent="0.25">
      <c r="A139">
        <v>138</v>
      </c>
      <c r="B139">
        <v>163.540537</v>
      </c>
      <c r="C139">
        <v>7.5570729999999999</v>
      </c>
      <c r="H139">
        <v>158.54090600000001</v>
      </c>
      <c r="I139">
        <v>5.1007600000000002</v>
      </c>
    </row>
    <row r="140" spans="1:9" x14ac:dyDescent="0.25">
      <c r="A140">
        <v>139</v>
      </c>
      <c r="B140">
        <v>163.550228</v>
      </c>
      <c r="C140">
        <v>7.5257339999999999</v>
      </c>
      <c r="H140">
        <v>158.50240299999999</v>
      </c>
      <c r="I140">
        <v>5.0993170000000001</v>
      </c>
    </row>
    <row r="141" spans="1:9" x14ac:dyDescent="0.25">
      <c r="A141">
        <v>140</v>
      </c>
      <c r="B141">
        <v>163.44616099999999</v>
      </c>
      <c r="C141">
        <v>7.4640360000000001</v>
      </c>
      <c r="F141">
        <v>161.13983999999999</v>
      </c>
      <c r="G141">
        <v>8.7050520000000002</v>
      </c>
      <c r="H141">
        <v>158.397254</v>
      </c>
      <c r="I141">
        <v>5.1183880000000004</v>
      </c>
    </row>
    <row r="142" spans="1:9" x14ac:dyDescent="0.25">
      <c r="A142">
        <v>141</v>
      </c>
      <c r="B142">
        <v>163.563579</v>
      </c>
      <c r="C142">
        <v>7.5052709999999996</v>
      </c>
      <c r="F142">
        <v>161.13014999999999</v>
      </c>
      <c r="G142">
        <v>8.7028359999999996</v>
      </c>
      <c r="H142">
        <v>158.335556</v>
      </c>
      <c r="I142">
        <v>5.0212279999999998</v>
      </c>
    </row>
    <row r="143" spans="1:9" x14ac:dyDescent="0.25">
      <c r="A143">
        <v>142</v>
      </c>
      <c r="F143">
        <v>161.10618199999999</v>
      </c>
      <c r="G143">
        <v>8.7179380000000002</v>
      </c>
      <c r="H143">
        <v>158.386224</v>
      </c>
      <c r="I143">
        <v>5.022723</v>
      </c>
    </row>
    <row r="144" spans="1:9" x14ac:dyDescent="0.25">
      <c r="A144">
        <v>143</v>
      </c>
      <c r="F144">
        <v>161.11479</v>
      </c>
      <c r="G144">
        <v>8.7156190000000002</v>
      </c>
      <c r="H144">
        <v>158.457199</v>
      </c>
      <c r="I144">
        <v>5.0529270000000004</v>
      </c>
    </row>
    <row r="145" spans="1:9" x14ac:dyDescent="0.25">
      <c r="A145">
        <v>144</v>
      </c>
      <c r="F145">
        <v>161.12380999999999</v>
      </c>
      <c r="G145">
        <v>8.701651</v>
      </c>
      <c r="H145">
        <v>158.482868</v>
      </c>
      <c r="I145">
        <v>5.0373089999999996</v>
      </c>
    </row>
    <row r="146" spans="1:9" x14ac:dyDescent="0.25">
      <c r="A146">
        <v>145</v>
      </c>
      <c r="F146">
        <v>161.08046200000001</v>
      </c>
      <c r="G146">
        <v>8.7090219999999992</v>
      </c>
      <c r="H146">
        <v>158.513485</v>
      </c>
      <c r="I146">
        <v>5.0245790000000001</v>
      </c>
    </row>
    <row r="147" spans="1:9" x14ac:dyDescent="0.25">
      <c r="A147">
        <v>146</v>
      </c>
      <c r="F147">
        <v>161.09489300000001</v>
      </c>
      <c r="G147">
        <v>8.7467000000000006</v>
      </c>
      <c r="H147">
        <v>158.32282499999999</v>
      </c>
      <c r="I147">
        <v>4.9615410000000004</v>
      </c>
    </row>
    <row r="148" spans="1:9" x14ac:dyDescent="0.25">
      <c r="A148">
        <v>147</v>
      </c>
      <c r="D148">
        <v>176.87719999999999</v>
      </c>
      <c r="E148">
        <v>5.8757190000000001</v>
      </c>
      <c r="F148">
        <v>161.05206099999998</v>
      </c>
      <c r="G148">
        <v>8.7196400000000001</v>
      </c>
      <c r="H148">
        <v>158.54090600000001</v>
      </c>
      <c r="I148">
        <v>5.1007600000000002</v>
      </c>
    </row>
    <row r="149" spans="1:9" x14ac:dyDescent="0.25">
      <c r="A149">
        <v>148</v>
      </c>
      <c r="D149">
        <v>176.822307</v>
      </c>
      <c r="E149">
        <v>5.8318029999999998</v>
      </c>
      <c r="F149">
        <v>160.97964300000001</v>
      </c>
      <c r="G149">
        <v>8.7038150000000005</v>
      </c>
    </row>
    <row r="150" spans="1:9" x14ac:dyDescent="0.25">
      <c r="A150">
        <v>149</v>
      </c>
      <c r="D150">
        <v>176.81560400000001</v>
      </c>
      <c r="E150">
        <v>5.8380400000000003</v>
      </c>
      <c r="F150">
        <v>161.13983999999999</v>
      </c>
      <c r="G150">
        <v>8.7050520000000002</v>
      </c>
    </row>
    <row r="151" spans="1:9" x14ac:dyDescent="0.25">
      <c r="A151">
        <v>150</v>
      </c>
      <c r="D151">
        <v>176.89652899999999</v>
      </c>
      <c r="E151">
        <v>5.858193</v>
      </c>
    </row>
    <row r="152" spans="1:9" x14ac:dyDescent="0.25">
      <c r="A152">
        <v>151</v>
      </c>
      <c r="D152">
        <v>176.872975</v>
      </c>
      <c r="E152">
        <v>5.8391229999999998</v>
      </c>
    </row>
    <row r="153" spans="1:9" x14ac:dyDescent="0.25">
      <c r="A153">
        <v>152</v>
      </c>
      <c r="D153">
        <v>176.845552</v>
      </c>
      <c r="E153">
        <v>5.8184019999999999</v>
      </c>
    </row>
    <row r="154" spans="1:9" x14ac:dyDescent="0.25">
      <c r="A154">
        <v>153</v>
      </c>
      <c r="D154">
        <v>176.87488099999999</v>
      </c>
      <c r="E154">
        <v>5.8191750000000004</v>
      </c>
    </row>
    <row r="155" spans="1:9" x14ac:dyDescent="0.25">
      <c r="A155">
        <v>154</v>
      </c>
      <c r="D155">
        <v>176.87977699999999</v>
      </c>
      <c r="E155">
        <v>5.8012899999999998</v>
      </c>
    </row>
    <row r="156" spans="1:9" x14ac:dyDescent="0.25">
      <c r="A156">
        <v>155</v>
      </c>
      <c r="B156">
        <v>183.903785</v>
      </c>
      <c r="C156">
        <v>7.2651810000000001</v>
      </c>
      <c r="D156">
        <v>176.972453</v>
      </c>
      <c r="E156">
        <v>5.8882440000000003</v>
      </c>
    </row>
    <row r="157" spans="1:9" x14ac:dyDescent="0.25">
      <c r="A157">
        <v>156</v>
      </c>
      <c r="B157">
        <v>183.909041</v>
      </c>
      <c r="C157">
        <v>7.2275020000000003</v>
      </c>
      <c r="D157">
        <v>176.87719999999999</v>
      </c>
      <c r="E157">
        <v>5.8757190000000001</v>
      </c>
    </row>
    <row r="158" spans="1:9" x14ac:dyDescent="0.25">
      <c r="A158">
        <v>157</v>
      </c>
      <c r="B158">
        <v>183.942756</v>
      </c>
      <c r="C158">
        <v>7.2600259999999999</v>
      </c>
      <c r="D158">
        <v>176.87719999999999</v>
      </c>
      <c r="E158">
        <v>5.8757190000000001</v>
      </c>
    </row>
    <row r="159" spans="1:9" x14ac:dyDescent="0.25">
      <c r="A159">
        <v>158</v>
      </c>
      <c r="B159">
        <v>183.92538400000001</v>
      </c>
      <c r="C159">
        <v>7.232863</v>
      </c>
    </row>
    <row r="160" spans="1:9" x14ac:dyDescent="0.25">
      <c r="A160">
        <v>159</v>
      </c>
      <c r="B160">
        <v>183.95610299999998</v>
      </c>
      <c r="C160">
        <v>7.2308529999999998</v>
      </c>
    </row>
    <row r="161" spans="1:9" x14ac:dyDescent="0.25">
      <c r="A161">
        <v>160</v>
      </c>
      <c r="B161">
        <v>183.953059</v>
      </c>
      <c r="C161">
        <v>7.2565730000000004</v>
      </c>
    </row>
    <row r="162" spans="1:9" x14ac:dyDescent="0.25">
      <c r="A162">
        <v>161</v>
      </c>
      <c r="B162">
        <v>183.845595</v>
      </c>
      <c r="C162">
        <v>7.2455429999999996</v>
      </c>
      <c r="H162">
        <v>179.935182</v>
      </c>
      <c r="I162">
        <v>4.4329090000000004</v>
      </c>
    </row>
    <row r="163" spans="1:9" x14ac:dyDescent="0.25">
      <c r="A163">
        <v>162</v>
      </c>
      <c r="B163">
        <v>183.7807</v>
      </c>
      <c r="C163">
        <v>7.2629640000000002</v>
      </c>
      <c r="H163">
        <v>179.960542</v>
      </c>
      <c r="I163">
        <v>4.3932710000000004</v>
      </c>
    </row>
    <row r="164" spans="1:9" x14ac:dyDescent="0.25">
      <c r="A164">
        <v>163</v>
      </c>
      <c r="B164">
        <v>183.903785</v>
      </c>
      <c r="C164">
        <v>7.2651810000000001</v>
      </c>
      <c r="F164">
        <v>181.99837400000001</v>
      </c>
      <c r="G164">
        <v>8.6546430000000001</v>
      </c>
      <c r="H164">
        <v>179.918429</v>
      </c>
      <c r="I164">
        <v>4.4146619999999999</v>
      </c>
    </row>
    <row r="165" spans="1:9" x14ac:dyDescent="0.25">
      <c r="A165">
        <v>164</v>
      </c>
      <c r="F165">
        <v>182.03857299999999</v>
      </c>
      <c r="G165">
        <v>8.6345410000000005</v>
      </c>
      <c r="H165">
        <v>179.90714199999999</v>
      </c>
      <c r="I165">
        <v>4.3776020000000004</v>
      </c>
    </row>
    <row r="166" spans="1:9" x14ac:dyDescent="0.25">
      <c r="A166">
        <v>165</v>
      </c>
      <c r="F166">
        <v>182.02141499999999</v>
      </c>
      <c r="G166">
        <v>8.6797959999999996</v>
      </c>
      <c r="H166">
        <v>179.95873899999998</v>
      </c>
      <c r="I166">
        <v>4.3719330000000003</v>
      </c>
    </row>
    <row r="167" spans="1:9" x14ac:dyDescent="0.25">
      <c r="A167">
        <v>166</v>
      </c>
      <c r="F167">
        <v>181.996928</v>
      </c>
      <c r="G167">
        <v>8.6654160000000005</v>
      </c>
      <c r="H167">
        <v>180.00471399999998</v>
      </c>
      <c r="I167">
        <v>4.3622430000000003</v>
      </c>
    </row>
    <row r="168" spans="1:9" x14ac:dyDescent="0.25">
      <c r="A168">
        <v>167</v>
      </c>
      <c r="F168">
        <v>182.027186</v>
      </c>
      <c r="G168">
        <v>8.6796930000000003</v>
      </c>
      <c r="H168">
        <v>180.03456</v>
      </c>
      <c r="I168">
        <v>4.3610569999999997</v>
      </c>
    </row>
    <row r="169" spans="1:9" x14ac:dyDescent="0.25">
      <c r="A169">
        <v>168</v>
      </c>
      <c r="F169">
        <v>182.00693000000001</v>
      </c>
      <c r="G169">
        <v>8.6281499999999998</v>
      </c>
      <c r="H169">
        <v>180.065124</v>
      </c>
      <c r="I169">
        <v>4.3851800000000001</v>
      </c>
    </row>
    <row r="170" spans="1:9" x14ac:dyDescent="0.25">
      <c r="A170">
        <v>169</v>
      </c>
      <c r="D170">
        <v>199.13607300000001</v>
      </c>
      <c r="E170">
        <v>5.749333</v>
      </c>
      <c r="F170">
        <v>181.95440600000001</v>
      </c>
      <c r="G170">
        <v>8.6822710000000001</v>
      </c>
      <c r="H170">
        <v>179.935182</v>
      </c>
      <c r="I170">
        <v>4.4329090000000004</v>
      </c>
    </row>
    <row r="171" spans="1:9" x14ac:dyDescent="0.25">
      <c r="A171">
        <v>170</v>
      </c>
      <c r="D171">
        <v>199.21524299999999</v>
      </c>
      <c r="E171">
        <v>5.7115520000000002</v>
      </c>
      <c r="F171">
        <v>181.95017899999999</v>
      </c>
      <c r="G171">
        <v>8.6552620000000005</v>
      </c>
      <c r="H171">
        <v>179.935182</v>
      </c>
      <c r="I171">
        <v>4.4329090000000004</v>
      </c>
    </row>
    <row r="172" spans="1:9" x14ac:dyDescent="0.25">
      <c r="A172">
        <v>171</v>
      </c>
      <c r="D172">
        <v>199.18915799999999</v>
      </c>
      <c r="E172">
        <v>5.6999029999999999</v>
      </c>
      <c r="F172">
        <v>181.99837400000001</v>
      </c>
      <c r="G172">
        <v>8.6546430000000001</v>
      </c>
    </row>
    <row r="173" spans="1:9" x14ac:dyDescent="0.25">
      <c r="A173">
        <v>172</v>
      </c>
      <c r="D173">
        <v>199.200446</v>
      </c>
      <c r="E173">
        <v>5.7405200000000001</v>
      </c>
      <c r="F173">
        <v>181.99837400000001</v>
      </c>
      <c r="G173">
        <v>8.6546430000000001</v>
      </c>
    </row>
    <row r="174" spans="1:9" x14ac:dyDescent="0.25">
      <c r="A174">
        <v>173</v>
      </c>
      <c r="D174">
        <v>199.16266899999999</v>
      </c>
      <c r="E174">
        <v>5.7242319999999998</v>
      </c>
    </row>
    <row r="175" spans="1:9" x14ac:dyDescent="0.25">
      <c r="A175">
        <v>174</v>
      </c>
      <c r="D175">
        <v>199.18874599999998</v>
      </c>
      <c r="E175">
        <v>5.6962440000000001</v>
      </c>
    </row>
    <row r="176" spans="1:9" x14ac:dyDescent="0.25">
      <c r="A176">
        <v>175</v>
      </c>
      <c r="D176">
        <v>199.17364799999999</v>
      </c>
      <c r="E176">
        <v>5.7025829999999997</v>
      </c>
    </row>
    <row r="177" spans="1:9" x14ac:dyDescent="0.25">
      <c r="A177">
        <v>176</v>
      </c>
      <c r="B177">
        <v>205.66268099999999</v>
      </c>
      <c r="C177">
        <v>6.9405070000000002</v>
      </c>
      <c r="D177">
        <v>199.22508499999998</v>
      </c>
      <c r="E177">
        <v>5.7191289999999997</v>
      </c>
    </row>
    <row r="178" spans="1:9" x14ac:dyDescent="0.25">
      <c r="A178">
        <v>177</v>
      </c>
      <c r="B178">
        <v>205.59820099999999</v>
      </c>
      <c r="C178">
        <v>6.998494</v>
      </c>
      <c r="D178">
        <v>199.20111800000001</v>
      </c>
      <c r="E178">
        <v>5.7050580000000002</v>
      </c>
    </row>
    <row r="179" spans="1:9" x14ac:dyDescent="0.25">
      <c r="A179">
        <v>178</v>
      </c>
      <c r="B179">
        <v>205.67773699999998</v>
      </c>
      <c r="C179">
        <v>6.9455590000000003</v>
      </c>
      <c r="D179">
        <v>199.13607300000001</v>
      </c>
      <c r="E179">
        <v>5.749333</v>
      </c>
    </row>
    <row r="180" spans="1:9" x14ac:dyDescent="0.25">
      <c r="A180">
        <v>179</v>
      </c>
      <c r="B180">
        <v>205.68845299999998</v>
      </c>
      <c r="C180">
        <v>6.9658150000000001</v>
      </c>
    </row>
    <row r="181" spans="1:9" x14ac:dyDescent="0.25">
      <c r="A181">
        <v>180</v>
      </c>
      <c r="B181">
        <v>205.685721</v>
      </c>
      <c r="C181">
        <v>6.9894740000000004</v>
      </c>
    </row>
    <row r="182" spans="1:9" x14ac:dyDescent="0.25">
      <c r="A182">
        <v>181</v>
      </c>
      <c r="B182">
        <v>205.66850599999998</v>
      </c>
      <c r="C182">
        <v>6.9595269999999996</v>
      </c>
    </row>
    <row r="183" spans="1:9" x14ac:dyDescent="0.25">
      <c r="A183">
        <v>182</v>
      </c>
      <c r="B183">
        <v>205.68418</v>
      </c>
      <c r="C183">
        <v>6.943085</v>
      </c>
    </row>
    <row r="184" spans="1:9" x14ac:dyDescent="0.25">
      <c r="A184">
        <v>183</v>
      </c>
      <c r="B184">
        <v>205.67428100000001</v>
      </c>
      <c r="C184">
        <v>6.980505</v>
      </c>
      <c r="H184">
        <v>202.752837</v>
      </c>
      <c r="I184">
        <v>4.2437430000000003</v>
      </c>
    </row>
    <row r="185" spans="1:9" x14ac:dyDescent="0.25">
      <c r="A185">
        <v>184</v>
      </c>
      <c r="B185">
        <v>205.61320000000001</v>
      </c>
      <c r="C185">
        <v>6.9362810000000001</v>
      </c>
      <c r="H185">
        <v>202.72175899999999</v>
      </c>
      <c r="I185">
        <v>4.2021480000000002</v>
      </c>
    </row>
    <row r="186" spans="1:9" x14ac:dyDescent="0.25">
      <c r="A186">
        <v>185</v>
      </c>
      <c r="B186">
        <v>205.66268099999999</v>
      </c>
      <c r="C186">
        <v>6.9405070000000002</v>
      </c>
      <c r="H186">
        <v>202.70294100000001</v>
      </c>
      <c r="I186">
        <v>4.2173530000000001</v>
      </c>
    </row>
    <row r="187" spans="1:9" x14ac:dyDescent="0.25">
      <c r="A187">
        <v>186</v>
      </c>
      <c r="F187">
        <v>204.45424199999999</v>
      </c>
      <c r="G187">
        <v>8.1804930000000002</v>
      </c>
      <c r="H187">
        <v>202.73681199999999</v>
      </c>
      <c r="I187">
        <v>4.2240529999999996</v>
      </c>
    </row>
    <row r="188" spans="1:9" x14ac:dyDescent="0.25">
      <c r="A188">
        <v>187</v>
      </c>
      <c r="F188">
        <v>204.43182300000001</v>
      </c>
      <c r="G188">
        <v>8.1996669999999998</v>
      </c>
      <c r="H188">
        <v>202.72732099999999</v>
      </c>
      <c r="I188">
        <v>4.2552380000000003</v>
      </c>
    </row>
    <row r="189" spans="1:9" x14ac:dyDescent="0.25">
      <c r="A189">
        <v>188</v>
      </c>
      <c r="F189">
        <v>204.45156</v>
      </c>
      <c r="G189">
        <v>8.1925019999999993</v>
      </c>
      <c r="H189">
        <v>202.69067699999999</v>
      </c>
      <c r="I189">
        <v>4.2484339999999996</v>
      </c>
    </row>
    <row r="190" spans="1:9" x14ac:dyDescent="0.25">
      <c r="A190">
        <v>189</v>
      </c>
      <c r="F190">
        <v>204.43378000000001</v>
      </c>
      <c r="G190">
        <v>8.2149249999999991</v>
      </c>
      <c r="H190">
        <v>202.76639499999999</v>
      </c>
      <c r="I190">
        <v>4.2442589999999996</v>
      </c>
    </row>
    <row r="191" spans="1:9" x14ac:dyDescent="0.25">
      <c r="A191">
        <v>190</v>
      </c>
      <c r="F191">
        <v>204.46310699999998</v>
      </c>
      <c r="G191">
        <v>8.2126049999999999</v>
      </c>
      <c r="H191">
        <v>202.764949</v>
      </c>
      <c r="I191">
        <v>4.2404960000000003</v>
      </c>
    </row>
    <row r="192" spans="1:9" x14ac:dyDescent="0.25">
      <c r="A192">
        <v>191</v>
      </c>
      <c r="D192">
        <v>218.921413</v>
      </c>
      <c r="E192">
        <v>5.8336870000000003</v>
      </c>
      <c r="F192">
        <v>204.473105</v>
      </c>
      <c r="G192">
        <v>8.192812</v>
      </c>
      <c r="H192">
        <v>202.79345599999999</v>
      </c>
      <c r="I192">
        <v>4.1984370000000002</v>
      </c>
    </row>
    <row r="193" spans="1:9" x14ac:dyDescent="0.25">
      <c r="A193">
        <v>192</v>
      </c>
      <c r="D193">
        <v>218.91848400000001</v>
      </c>
      <c r="E193">
        <v>5.9061110000000001</v>
      </c>
      <c r="F193">
        <v>204.48114699999999</v>
      </c>
      <c r="G193">
        <v>8.2269850000000009</v>
      </c>
      <c r="H193">
        <v>202.752837</v>
      </c>
      <c r="I193">
        <v>4.2437430000000003</v>
      </c>
    </row>
    <row r="194" spans="1:9" x14ac:dyDescent="0.25">
      <c r="A194">
        <v>193</v>
      </c>
      <c r="D194">
        <v>218.928383</v>
      </c>
      <c r="E194">
        <v>5.8700999999999999</v>
      </c>
      <c r="F194">
        <v>204.511764</v>
      </c>
      <c r="G194">
        <v>8.2019359999999999</v>
      </c>
    </row>
    <row r="195" spans="1:9" x14ac:dyDescent="0.25">
      <c r="A195">
        <v>194</v>
      </c>
      <c r="D195">
        <v>218.95020199999999</v>
      </c>
      <c r="E195">
        <v>5.8604039999999999</v>
      </c>
      <c r="F195">
        <v>204.37527799999998</v>
      </c>
      <c r="G195">
        <v>8.01478</v>
      </c>
    </row>
    <row r="196" spans="1:9" x14ac:dyDescent="0.25">
      <c r="A196">
        <v>195</v>
      </c>
      <c r="D196">
        <v>218.93939399999999</v>
      </c>
      <c r="E196">
        <v>5.8669190000000002</v>
      </c>
      <c r="F196">
        <v>204.45424199999999</v>
      </c>
      <c r="G196">
        <v>8.1804930000000002</v>
      </c>
    </row>
    <row r="197" spans="1:9" x14ac:dyDescent="0.25">
      <c r="A197">
        <v>196</v>
      </c>
      <c r="D197">
        <v>218.89666700000001</v>
      </c>
      <c r="E197">
        <v>5.8597979999999996</v>
      </c>
    </row>
    <row r="198" spans="1:9" x14ac:dyDescent="0.25">
      <c r="A198">
        <v>197</v>
      </c>
      <c r="D198">
        <v>218.894293</v>
      </c>
      <c r="E198">
        <v>5.875</v>
      </c>
    </row>
    <row r="199" spans="1:9" x14ac:dyDescent="0.25">
      <c r="A199">
        <v>198</v>
      </c>
      <c r="B199">
        <v>225.267777</v>
      </c>
      <c r="C199">
        <v>6.8012119999999996</v>
      </c>
      <c r="D199">
        <v>218.919747</v>
      </c>
      <c r="E199">
        <v>5.9172729999999998</v>
      </c>
    </row>
    <row r="200" spans="1:9" x14ac:dyDescent="0.25">
      <c r="A200">
        <v>199</v>
      </c>
      <c r="B200">
        <v>225.24257599999999</v>
      </c>
      <c r="C200">
        <v>6.8542420000000002</v>
      </c>
      <c r="D200">
        <v>218.92232300000001</v>
      </c>
      <c r="E200">
        <v>5.8923230000000002</v>
      </c>
    </row>
    <row r="201" spans="1:9" x14ac:dyDescent="0.25">
      <c r="A201">
        <v>200</v>
      </c>
      <c r="B201">
        <v>225.273889</v>
      </c>
      <c r="C201">
        <v>6.8297980000000003</v>
      </c>
      <c r="D201">
        <v>219.076717</v>
      </c>
      <c r="E201">
        <v>5.8464140000000002</v>
      </c>
    </row>
    <row r="202" spans="1:9" x14ac:dyDescent="0.25">
      <c r="A202">
        <v>201</v>
      </c>
      <c r="B202">
        <v>225.30100899999999</v>
      </c>
      <c r="C202">
        <v>6.8045450000000001</v>
      </c>
      <c r="D202">
        <v>218.90701999999999</v>
      </c>
      <c r="E202">
        <v>5.8355050000000004</v>
      </c>
    </row>
    <row r="203" spans="1:9" x14ac:dyDescent="0.25">
      <c r="A203">
        <v>202</v>
      </c>
      <c r="B203">
        <v>225.26676800000001</v>
      </c>
      <c r="C203">
        <v>6.8132320000000002</v>
      </c>
    </row>
    <row r="204" spans="1:9" x14ac:dyDescent="0.25">
      <c r="A204">
        <v>203</v>
      </c>
      <c r="B204">
        <v>225.27121099999999</v>
      </c>
      <c r="C204">
        <v>6.8101520000000004</v>
      </c>
    </row>
    <row r="205" spans="1:9" x14ac:dyDescent="0.25">
      <c r="A205">
        <v>204</v>
      </c>
      <c r="B205">
        <v>225.27828199999999</v>
      </c>
      <c r="C205">
        <v>6.8068179999999998</v>
      </c>
    </row>
    <row r="206" spans="1:9" x14ac:dyDescent="0.25">
      <c r="A206">
        <v>205</v>
      </c>
      <c r="B206">
        <v>225.24813</v>
      </c>
      <c r="C206">
        <v>6.8509089999999997</v>
      </c>
      <c r="H206">
        <v>221.67600899999999</v>
      </c>
      <c r="I206">
        <v>4.1068689999999997</v>
      </c>
    </row>
    <row r="207" spans="1:9" x14ac:dyDescent="0.25">
      <c r="A207">
        <v>206</v>
      </c>
      <c r="B207">
        <v>225.24333200000001</v>
      </c>
      <c r="C207">
        <v>6.8130810000000004</v>
      </c>
      <c r="H207">
        <v>221.65207000000001</v>
      </c>
      <c r="I207">
        <v>4.1371209999999996</v>
      </c>
    </row>
    <row r="208" spans="1:9" x14ac:dyDescent="0.25">
      <c r="A208">
        <v>207</v>
      </c>
      <c r="B208">
        <v>225.267777</v>
      </c>
      <c r="C208">
        <v>6.8012119999999996</v>
      </c>
      <c r="H208">
        <v>221.640151</v>
      </c>
      <c r="I208">
        <v>4.1377269999999999</v>
      </c>
    </row>
    <row r="209" spans="1:9" x14ac:dyDescent="0.25">
      <c r="A209">
        <v>208</v>
      </c>
      <c r="F209">
        <v>224.38439399999999</v>
      </c>
      <c r="G209">
        <v>8.1971710000000009</v>
      </c>
      <c r="H209">
        <v>221.65237300000001</v>
      </c>
      <c r="I209">
        <v>4.1430300000000004</v>
      </c>
    </row>
    <row r="210" spans="1:9" x14ac:dyDescent="0.25">
      <c r="A210">
        <v>209</v>
      </c>
      <c r="F210">
        <v>224.35909000000001</v>
      </c>
      <c r="G210">
        <v>8.1528790000000004</v>
      </c>
      <c r="H210">
        <v>221.684898</v>
      </c>
      <c r="I210">
        <v>4.136666</v>
      </c>
    </row>
    <row r="211" spans="1:9" x14ac:dyDescent="0.25">
      <c r="A211">
        <v>210</v>
      </c>
      <c r="F211">
        <v>224.36121199999999</v>
      </c>
      <c r="G211">
        <v>8.1633329999999997</v>
      </c>
      <c r="H211">
        <v>221.70303000000001</v>
      </c>
      <c r="I211">
        <v>4.1391920000000004</v>
      </c>
    </row>
    <row r="212" spans="1:9" x14ac:dyDescent="0.25">
      <c r="A212">
        <v>211</v>
      </c>
      <c r="F212">
        <v>224.36999900000001</v>
      </c>
      <c r="G212">
        <v>8.1916670000000007</v>
      </c>
      <c r="H212">
        <v>221.70308</v>
      </c>
      <c r="I212">
        <v>4.1452020000000003</v>
      </c>
    </row>
    <row r="213" spans="1:9" x14ac:dyDescent="0.25">
      <c r="A213">
        <v>212</v>
      </c>
      <c r="F213">
        <v>224.38055499999999</v>
      </c>
      <c r="G213">
        <v>8.1826270000000001</v>
      </c>
      <c r="H213">
        <v>221.68151499999999</v>
      </c>
      <c r="I213">
        <v>4.1701009999999998</v>
      </c>
    </row>
    <row r="214" spans="1:9" x14ac:dyDescent="0.25">
      <c r="A214">
        <v>213</v>
      </c>
      <c r="D214">
        <v>238.987121</v>
      </c>
      <c r="E214">
        <v>5.7339390000000003</v>
      </c>
      <c r="F214">
        <v>224.38419199999998</v>
      </c>
      <c r="G214">
        <v>8.211919</v>
      </c>
      <c r="H214">
        <v>221.66838300000001</v>
      </c>
      <c r="I214">
        <v>4.1460100000000004</v>
      </c>
    </row>
    <row r="215" spans="1:9" x14ac:dyDescent="0.25">
      <c r="A215">
        <v>214</v>
      </c>
      <c r="D215">
        <v>238.958585</v>
      </c>
      <c r="E215">
        <v>5.6858589999999998</v>
      </c>
      <c r="F215">
        <v>224.35439400000001</v>
      </c>
      <c r="G215">
        <v>8.2123229999999996</v>
      </c>
      <c r="H215">
        <v>221.66838300000001</v>
      </c>
      <c r="I215">
        <v>4.1460100000000004</v>
      </c>
    </row>
    <row r="216" spans="1:9" x14ac:dyDescent="0.25">
      <c r="A216">
        <v>215</v>
      </c>
      <c r="D216">
        <v>238.963584</v>
      </c>
      <c r="E216">
        <v>5.7179289999999998</v>
      </c>
      <c r="F216">
        <v>224.39787799999999</v>
      </c>
      <c r="G216">
        <v>8.2134850000000004</v>
      </c>
    </row>
    <row r="217" spans="1:9" x14ac:dyDescent="0.25">
      <c r="A217">
        <v>216</v>
      </c>
      <c r="D217">
        <v>238.95716999999999</v>
      </c>
      <c r="E217">
        <v>5.6806559999999999</v>
      </c>
      <c r="F217">
        <v>224.38439399999999</v>
      </c>
      <c r="G217">
        <v>8.1971710000000009</v>
      </c>
    </row>
    <row r="218" spans="1:9" x14ac:dyDescent="0.25">
      <c r="A218">
        <v>217</v>
      </c>
      <c r="D218">
        <v>238.967626</v>
      </c>
      <c r="E218">
        <v>5.6860600000000003</v>
      </c>
      <c r="F218">
        <v>224.38439399999999</v>
      </c>
      <c r="G218">
        <v>8.1971710000000009</v>
      </c>
    </row>
    <row r="219" spans="1:9" x14ac:dyDescent="0.25">
      <c r="A219">
        <v>218</v>
      </c>
      <c r="D219">
        <v>238.96984800000001</v>
      </c>
      <c r="E219">
        <v>5.6793430000000003</v>
      </c>
      <c r="F219">
        <v>224.38439399999999</v>
      </c>
      <c r="G219">
        <v>8.1971710000000009</v>
      </c>
    </row>
    <row r="220" spans="1:9" x14ac:dyDescent="0.25">
      <c r="A220">
        <v>219</v>
      </c>
      <c r="D220">
        <v>238.96706900000001</v>
      </c>
      <c r="E220">
        <v>5.6909590000000003</v>
      </c>
    </row>
    <row r="221" spans="1:9" x14ac:dyDescent="0.25">
      <c r="A221">
        <v>220</v>
      </c>
      <c r="D221">
        <v>238.98676599999999</v>
      </c>
      <c r="E221">
        <v>5.6746970000000001</v>
      </c>
    </row>
    <row r="222" spans="1:9" x14ac:dyDescent="0.25">
      <c r="A222">
        <v>221</v>
      </c>
      <c r="B222">
        <v>246.731717</v>
      </c>
      <c r="C222">
        <v>6.9994440000000004</v>
      </c>
      <c r="D222">
        <v>238.97439299999999</v>
      </c>
      <c r="E222">
        <v>5.7640909999999996</v>
      </c>
    </row>
    <row r="223" spans="1:9" x14ac:dyDescent="0.25">
      <c r="A223">
        <v>222</v>
      </c>
      <c r="B223">
        <v>246.733735</v>
      </c>
      <c r="C223">
        <v>7.0033839999999996</v>
      </c>
      <c r="D223">
        <v>239.03494899999998</v>
      </c>
      <c r="E223">
        <v>5.7172729999999996</v>
      </c>
    </row>
    <row r="224" spans="1:9" x14ac:dyDescent="0.25">
      <c r="A224">
        <v>223</v>
      </c>
      <c r="B224">
        <v>246.750451</v>
      </c>
      <c r="C224">
        <v>6.9968180000000002</v>
      </c>
      <c r="D224">
        <v>238.987121</v>
      </c>
      <c r="E224">
        <v>5.7339390000000003</v>
      </c>
    </row>
    <row r="225" spans="1:9" x14ac:dyDescent="0.25">
      <c r="A225">
        <v>224</v>
      </c>
      <c r="B225">
        <v>246.73702</v>
      </c>
      <c r="C225">
        <v>7.0050499999999998</v>
      </c>
    </row>
    <row r="226" spans="1:9" x14ac:dyDescent="0.25">
      <c r="A226">
        <v>225</v>
      </c>
      <c r="B226">
        <v>246.73727099999999</v>
      </c>
      <c r="C226">
        <v>7.0041909999999996</v>
      </c>
    </row>
    <row r="227" spans="1:9" x14ac:dyDescent="0.25">
      <c r="A227">
        <v>226</v>
      </c>
      <c r="B227">
        <v>246.70989700000001</v>
      </c>
      <c r="C227">
        <v>7.0027780000000002</v>
      </c>
    </row>
    <row r="228" spans="1:9" x14ac:dyDescent="0.25">
      <c r="A228">
        <v>227</v>
      </c>
      <c r="B228">
        <v>246.70944299999999</v>
      </c>
      <c r="C228">
        <v>7.0296969999999996</v>
      </c>
    </row>
    <row r="229" spans="1:9" x14ac:dyDescent="0.25">
      <c r="A229">
        <v>228</v>
      </c>
      <c r="B229">
        <v>246.71156400000001</v>
      </c>
      <c r="C229">
        <v>6.9975250000000004</v>
      </c>
      <c r="H229">
        <v>242.44171599999999</v>
      </c>
      <c r="I229">
        <v>4.6882830000000002</v>
      </c>
    </row>
    <row r="230" spans="1:9" x14ac:dyDescent="0.25">
      <c r="A230">
        <v>229</v>
      </c>
      <c r="B230">
        <v>246.68020000000001</v>
      </c>
      <c r="C230">
        <v>6.9946970000000004</v>
      </c>
      <c r="H230">
        <v>242.44045199999999</v>
      </c>
      <c r="I230">
        <v>4.6713129999999996</v>
      </c>
    </row>
    <row r="231" spans="1:9" x14ac:dyDescent="0.25">
      <c r="A231">
        <v>230</v>
      </c>
      <c r="B231">
        <v>246.67535100000001</v>
      </c>
      <c r="C231">
        <v>7.0163630000000001</v>
      </c>
      <c r="H231">
        <v>242.44585499999999</v>
      </c>
      <c r="I231">
        <v>4.7027270000000003</v>
      </c>
    </row>
    <row r="232" spans="1:9" x14ac:dyDescent="0.25">
      <c r="A232">
        <v>231</v>
      </c>
      <c r="B232">
        <v>246.71954399999998</v>
      </c>
      <c r="C232">
        <v>7.0005050000000004</v>
      </c>
      <c r="H232">
        <v>242.42929000000001</v>
      </c>
      <c r="I232">
        <v>4.7211610000000004</v>
      </c>
    </row>
    <row r="233" spans="1:9" x14ac:dyDescent="0.25">
      <c r="A233">
        <v>232</v>
      </c>
      <c r="F233">
        <v>246.15757500000001</v>
      </c>
      <c r="G233">
        <v>8.8560090000000002</v>
      </c>
      <c r="H233">
        <v>242.43297699999999</v>
      </c>
      <c r="I233">
        <v>4.7139899999999999</v>
      </c>
    </row>
    <row r="234" spans="1:9" x14ac:dyDescent="0.25">
      <c r="A234">
        <v>233</v>
      </c>
      <c r="F234">
        <v>246.14873599999999</v>
      </c>
      <c r="G234">
        <v>8.8936360000000008</v>
      </c>
      <c r="H234">
        <v>242.43368599999999</v>
      </c>
      <c r="I234">
        <v>4.7337369999999996</v>
      </c>
    </row>
    <row r="235" spans="1:9" x14ac:dyDescent="0.25">
      <c r="A235">
        <v>234</v>
      </c>
      <c r="F235">
        <v>246.16641300000001</v>
      </c>
      <c r="G235">
        <v>8.8743929999999995</v>
      </c>
      <c r="H235">
        <v>242.45449400000001</v>
      </c>
      <c r="I235">
        <v>4.7282320000000002</v>
      </c>
    </row>
    <row r="236" spans="1:9" x14ac:dyDescent="0.25">
      <c r="A236">
        <v>235</v>
      </c>
      <c r="D236">
        <v>260.080556</v>
      </c>
      <c r="E236">
        <v>6.1440910000000004</v>
      </c>
      <c r="F236">
        <v>246.19060200000001</v>
      </c>
      <c r="G236">
        <v>8.9258579999999998</v>
      </c>
      <c r="H236">
        <v>242.42813000000001</v>
      </c>
      <c r="I236">
        <v>4.7214140000000002</v>
      </c>
    </row>
    <row r="237" spans="1:9" x14ac:dyDescent="0.25">
      <c r="A237">
        <v>236</v>
      </c>
      <c r="D237">
        <v>260.09171400000002</v>
      </c>
      <c r="E237">
        <v>6.1858589999999998</v>
      </c>
      <c r="F237">
        <v>246.189595</v>
      </c>
      <c r="G237">
        <v>8.9329289999999997</v>
      </c>
      <c r="H237">
        <v>242.44701900000001</v>
      </c>
      <c r="I237">
        <v>4.7409600000000003</v>
      </c>
    </row>
    <row r="238" spans="1:9" x14ac:dyDescent="0.25">
      <c r="A238">
        <v>237</v>
      </c>
      <c r="D238">
        <v>260.15110900000002</v>
      </c>
      <c r="E238">
        <v>6.1602519999999998</v>
      </c>
      <c r="F238">
        <v>246.18156500000001</v>
      </c>
      <c r="G238">
        <v>8.9421210000000002</v>
      </c>
      <c r="H238">
        <v>242.467523</v>
      </c>
      <c r="I238">
        <v>4.7668179999999998</v>
      </c>
    </row>
    <row r="239" spans="1:9" x14ac:dyDescent="0.25">
      <c r="A239">
        <v>238</v>
      </c>
      <c r="D239">
        <v>260.11327799999998</v>
      </c>
      <c r="E239">
        <v>6.0880799999999997</v>
      </c>
      <c r="F239">
        <v>246.204747</v>
      </c>
      <c r="G239">
        <v>8.9094440000000006</v>
      </c>
      <c r="H239">
        <v>242.44171599999999</v>
      </c>
      <c r="I239">
        <v>4.6882830000000002</v>
      </c>
    </row>
    <row r="240" spans="1:9" x14ac:dyDescent="0.25">
      <c r="A240">
        <v>239</v>
      </c>
      <c r="D240">
        <v>260.116513</v>
      </c>
      <c r="E240">
        <v>6.1089390000000003</v>
      </c>
      <c r="F240">
        <v>246.225404</v>
      </c>
      <c r="G240">
        <v>8.9104030000000005</v>
      </c>
    </row>
    <row r="241" spans="1:11" x14ac:dyDescent="0.25">
      <c r="A241">
        <v>240</v>
      </c>
      <c r="D241">
        <v>260.12075499999997</v>
      </c>
      <c r="E241">
        <v>6.1208080000000002</v>
      </c>
      <c r="F241">
        <v>246.217725</v>
      </c>
      <c r="G241">
        <v>8.9413129999999992</v>
      </c>
    </row>
    <row r="242" spans="1:11" x14ac:dyDescent="0.25">
      <c r="A242">
        <v>241</v>
      </c>
      <c r="D242">
        <v>260.09812999999997</v>
      </c>
      <c r="E242">
        <v>6.0977269999999999</v>
      </c>
      <c r="F242">
        <v>246.20979399999999</v>
      </c>
      <c r="G242">
        <v>8.9110099999999992</v>
      </c>
    </row>
    <row r="243" spans="1:11" x14ac:dyDescent="0.25">
      <c r="A243">
        <v>242</v>
      </c>
      <c r="D243">
        <v>260.125451</v>
      </c>
      <c r="E243">
        <v>6.1013630000000001</v>
      </c>
      <c r="F243">
        <v>246.22939</v>
      </c>
      <c r="G243">
        <v>8.9157069999999994</v>
      </c>
    </row>
    <row r="244" spans="1:11" x14ac:dyDescent="0.25">
      <c r="A244">
        <v>243</v>
      </c>
      <c r="D244">
        <v>260.11797799999999</v>
      </c>
      <c r="E244">
        <v>6.0932320000000004</v>
      </c>
      <c r="F244">
        <v>246.24020100000001</v>
      </c>
      <c r="G244">
        <v>8.765606</v>
      </c>
    </row>
    <row r="245" spans="1:11" x14ac:dyDescent="0.25">
      <c r="A245">
        <v>244</v>
      </c>
      <c r="D245">
        <v>260.15722</v>
      </c>
      <c r="E245">
        <v>6.0925760000000002</v>
      </c>
      <c r="F245">
        <v>246.15757500000001</v>
      </c>
      <c r="G245">
        <v>8.8560090000000002</v>
      </c>
    </row>
    <row r="246" spans="1:11" x14ac:dyDescent="0.25">
      <c r="A246">
        <v>245</v>
      </c>
      <c r="B246">
        <v>267.12711400000001</v>
      </c>
      <c r="C246">
        <v>7.3413130000000004</v>
      </c>
      <c r="D246">
        <v>260.20428900000002</v>
      </c>
      <c r="E246">
        <v>6.1481820000000003</v>
      </c>
    </row>
    <row r="247" spans="1:11" x14ac:dyDescent="0.25">
      <c r="A247">
        <v>246</v>
      </c>
      <c r="B247">
        <v>267.17039999999997</v>
      </c>
      <c r="C247">
        <v>7.3622719999999999</v>
      </c>
      <c r="D247">
        <v>260.18504799999999</v>
      </c>
      <c r="E247">
        <v>6.1210599999999999</v>
      </c>
    </row>
    <row r="248" spans="1:11" x14ac:dyDescent="0.25">
      <c r="A248">
        <v>247</v>
      </c>
      <c r="B248">
        <v>267.17237599999999</v>
      </c>
      <c r="C248">
        <v>7.3486370000000001</v>
      </c>
      <c r="D248">
        <v>260.20762400000001</v>
      </c>
      <c r="E248">
        <v>6.1297980000000001</v>
      </c>
    </row>
    <row r="249" spans="1:11" x14ac:dyDescent="0.25">
      <c r="A249">
        <v>248</v>
      </c>
      <c r="B249">
        <v>267.19045</v>
      </c>
      <c r="C249">
        <v>7.3563130000000001</v>
      </c>
      <c r="D249">
        <v>260.080556</v>
      </c>
      <c r="E249">
        <v>6.1440910000000004</v>
      </c>
    </row>
    <row r="250" spans="1:11" x14ac:dyDescent="0.25">
      <c r="A250">
        <v>249</v>
      </c>
      <c r="B250">
        <v>267.17620899999997</v>
      </c>
      <c r="C250">
        <v>7.308484</v>
      </c>
    </row>
    <row r="251" spans="1:11" x14ac:dyDescent="0.25">
      <c r="A251">
        <v>250</v>
      </c>
      <c r="B251">
        <v>267.146005</v>
      </c>
      <c r="C251">
        <v>7.3118679999999996</v>
      </c>
      <c r="J251">
        <v>235.968839</v>
      </c>
      <c r="K251">
        <v>13.571211</v>
      </c>
    </row>
    <row r="252" spans="1:11" x14ac:dyDescent="0.25">
      <c r="A252">
        <v>251</v>
      </c>
    </row>
    <row r="253" spans="1:11" x14ac:dyDescent="0.25">
      <c r="A253">
        <v>252</v>
      </c>
    </row>
    <row r="254" spans="1:11" x14ac:dyDescent="0.25">
      <c r="A254">
        <v>253</v>
      </c>
    </row>
    <row r="255" spans="1:11" x14ac:dyDescent="0.25">
      <c r="A255">
        <v>254</v>
      </c>
    </row>
    <row r="256" spans="1:1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1" x14ac:dyDescent="0.25">
      <c r="A289">
        <v>288</v>
      </c>
    </row>
    <row r="290" spans="1:11" x14ac:dyDescent="0.25">
      <c r="A290">
        <v>289</v>
      </c>
    </row>
    <row r="291" spans="1:11" x14ac:dyDescent="0.25">
      <c r="A291">
        <v>290</v>
      </c>
    </row>
    <row r="292" spans="1:11" x14ac:dyDescent="0.25">
      <c r="A292">
        <v>291</v>
      </c>
    </row>
    <row r="293" spans="1:11" x14ac:dyDescent="0.25">
      <c r="A293">
        <v>292</v>
      </c>
      <c r="J293">
        <v>39.441513000000008</v>
      </c>
      <c r="K293">
        <v>12.589375</v>
      </c>
    </row>
    <row r="294" spans="1:11" x14ac:dyDescent="0.25">
      <c r="A294">
        <v>293</v>
      </c>
      <c r="B294">
        <v>59.233181000000009</v>
      </c>
      <c r="C294">
        <v>6.3954690000000003</v>
      </c>
      <c r="H294">
        <v>48.747608000000007</v>
      </c>
      <c r="I294">
        <v>5.1150520000000004</v>
      </c>
    </row>
    <row r="295" spans="1:11" x14ac:dyDescent="0.25">
      <c r="A295">
        <v>294</v>
      </c>
      <c r="B295">
        <v>59.207710000000013</v>
      </c>
      <c r="C295">
        <v>6.4176039999999999</v>
      </c>
      <c r="H295">
        <v>48.708439000000013</v>
      </c>
      <c r="I295">
        <v>5.0847920000000002</v>
      </c>
    </row>
    <row r="296" spans="1:11" x14ac:dyDescent="0.25">
      <c r="A296">
        <v>295</v>
      </c>
      <c r="B296">
        <v>59.222763000000008</v>
      </c>
      <c r="C296">
        <v>6.4222390000000003</v>
      </c>
      <c r="H296">
        <v>48.740471000000014</v>
      </c>
      <c r="I296">
        <v>5.0784900000000004</v>
      </c>
    </row>
    <row r="297" spans="1:11" x14ac:dyDescent="0.25">
      <c r="A297">
        <v>296</v>
      </c>
      <c r="B297">
        <v>59.210159000000012</v>
      </c>
      <c r="C297">
        <v>6.3931769999999997</v>
      </c>
      <c r="H297">
        <v>48.712398000000007</v>
      </c>
      <c r="I297">
        <v>5.0861980000000004</v>
      </c>
    </row>
    <row r="298" spans="1:11" x14ac:dyDescent="0.25">
      <c r="A298">
        <v>297</v>
      </c>
      <c r="B298">
        <v>59.209221000000014</v>
      </c>
      <c r="C298">
        <v>6.3763019999999999</v>
      </c>
      <c r="H298">
        <v>48.771877000000011</v>
      </c>
      <c r="I298">
        <v>5.0791139999999997</v>
      </c>
    </row>
    <row r="299" spans="1:11" x14ac:dyDescent="0.25">
      <c r="A299">
        <v>298</v>
      </c>
      <c r="B299">
        <v>59.208492000000007</v>
      </c>
      <c r="C299">
        <v>6.398021</v>
      </c>
      <c r="H299">
        <v>48.776928000000012</v>
      </c>
      <c r="I299">
        <v>5.094271</v>
      </c>
    </row>
    <row r="300" spans="1:11" x14ac:dyDescent="0.25">
      <c r="A300">
        <v>299</v>
      </c>
      <c r="B300">
        <v>59.227241000000014</v>
      </c>
      <c r="C300">
        <v>6.3976559999999996</v>
      </c>
      <c r="H300">
        <v>48.754688000000009</v>
      </c>
      <c r="I300">
        <v>5.0727609999999999</v>
      </c>
    </row>
    <row r="301" spans="1:11" x14ac:dyDescent="0.25">
      <c r="A301">
        <v>300</v>
      </c>
      <c r="B301">
        <v>59.212452000000013</v>
      </c>
      <c r="C301">
        <v>6.4021350000000004</v>
      </c>
      <c r="H301">
        <v>48.763908000000008</v>
      </c>
      <c r="I301">
        <v>5.064635</v>
      </c>
    </row>
    <row r="302" spans="1:11" x14ac:dyDescent="0.25">
      <c r="A302">
        <v>301</v>
      </c>
      <c r="B302">
        <v>59.220161000000012</v>
      </c>
      <c r="C302">
        <v>6.3836459999999997</v>
      </c>
      <c r="H302">
        <v>48.802761000000011</v>
      </c>
      <c r="I302">
        <v>5.0872919999999997</v>
      </c>
    </row>
    <row r="303" spans="1:11" x14ac:dyDescent="0.25">
      <c r="A303">
        <v>302</v>
      </c>
      <c r="B303">
        <v>59.24411700000001</v>
      </c>
      <c r="C303">
        <v>6.373437</v>
      </c>
      <c r="H303">
        <v>48.821197000000012</v>
      </c>
      <c r="I303">
        <v>5.089791</v>
      </c>
    </row>
    <row r="304" spans="1:11" x14ac:dyDescent="0.25">
      <c r="A304">
        <v>303</v>
      </c>
      <c r="B304">
        <v>59.240211000000009</v>
      </c>
      <c r="C304">
        <v>6.3834900000000001</v>
      </c>
      <c r="H304">
        <v>48.790680000000009</v>
      </c>
      <c r="I304">
        <v>5.1308850000000001</v>
      </c>
    </row>
    <row r="305" spans="1:9" x14ac:dyDescent="0.25">
      <c r="A305">
        <v>304</v>
      </c>
      <c r="B305">
        <v>59.282661000000012</v>
      </c>
      <c r="C305">
        <v>6.3756250000000003</v>
      </c>
      <c r="H305">
        <v>48.78099000000001</v>
      </c>
      <c r="I305">
        <v>5.1158330000000003</v>
      </c>
    </row>
    <row r="306" spans="1:9" x14ac:dyDescent="0.25">
      <c r="A306">
        <v>305</v>
      </c>
      <c r="B306">
        <v>59.255161000000008</v>
      </c>
      <c r="C306">
        <v>6.3828639999999996</v>
      </c>
      <c r="H306">
        <v>48.724376000000014</v>
      </c>
      <c r="I306">
        <v>5.1121350000000003</v>
      </c>
    </row>
    <row r="307" spans="1:9" x14ac:dyDescent="0.25">
      <c r="A307">
        <v>306</v>
      </c>
      <c r="B307">
        <v>59.19724200000001</v>
      </c>
      <c r="C307">
        <v>6.3751559999999996</v>
      </c>
      <c r="H307">
        <v>48.741619000000007</v>
      </c>
      <c r="I307">
        <v>5.08901</v>
      </c>
    </row>
    <row r="308" spans="1:9" x14ac:dyDescent="0.25">
      <c r="A308">
        <v>307</v>
      </c>
      <c r="B308">
        <v>59.173698000000009</v>
      </c>
      <c r="C308">
        <v>6.3719270000000003</v>
      </c>
      <c r="H308">
        <v>48.725940000000008</v>
      </c>
      <c r="I308">
        <v>5.0835410000000003</v>
      </c>
    </row>
    <row r="309" spans="1:9" x14ac:dyDescent="0.25">
      <c r="A309">
        <v>308</v>
      </c>
      <c r="B309">
        <v>59.227764000000008</v>
      </c>
      <c r="C309">
        <v>6.4122399999999997</v>
      </c>
      <c r="D309">
        <v>67.557815000000005</v>
      </c>
      <c r="E309">
        <v>4.6268750000000001</v>
      </c>
      <c r="H309">
        <v>48.747608000000007</v>
      </c>
      <c r="I309">
        <v>5.1150520000000004</v>
      </c>
    </row>
    <row r="310" spans="1:9" x14ac:dyDescent="0.25">
      <c r="A310">
        <v>309</v>
      </c>
      <c r="D310">
        <v>67.515575000000013</v>
      </c>
      <c r="E310">
        <v>4.6302079999999997</v>
      </c>
      <c r="F310">
        <v>57.866409000000012</v>
      </c>
      <c r="G310">
        <v>7.2885929999999997</v>
      </c>
      <c r="H310">
        <v>48.747608000000007</v>
      </c>
      <c r="I310">
        <v>5.1150520000000004</v>
      </c>
    </row>
    <row r="311" spans="1:9" x14ac:dyDescent="0.25">
      <c r="A311">
        <v>310</v>
      </c>
      <c r="D311">
        <v>67.569275000000005</v>
      </c>
      <c r="E311">
        <v>4.6327600000000002</v>
      </c>
      <c r="F311">
        <v>57.867294000000008</v>
      </c>
      <c r="G311">
        <v>7.3130730000000002</v>
      </c>
    </row>
    <row r="312" spans="1:9" x14ac:dyDescent="0.25">
      <c r="A312">
        <v>311</v>
      </c>
      <c r="D312">
        <v>67.578804000000019</v>
      </c>
      <c r="E312">
        <v>4.603281</v>
      </c>
      <c r="F312">
        <v>57.865940000000009</v>
      </c>
      <c r="G312">
        <v>7.3308850000000003</v>
      </c>
    </row>
    <row r="313" spans="1:9" x14ac:dyDescent="0.25">
      <c r="A313">
        <v>312</v>
      </c>
      <c r="D313">
        <v>67.590160000000012</v>
      </c>
      <c r="E313">
        <v>4.5628120000000001</v>
      </c>
      <c r="F313">
        <v>57.86375000000001</v>
      </c>
      <c r="G313">
        <v>7.3088540000000002</v>
      </c>
    </row>
    <row r="314" spans="1:9" x14ac:dyDescent="0.25">
      <c r="A314">
        <v>313</v>
      </c>
      <c r="D314">
        <v>67.566303000000005</v>
      </c>
      <c r="E314">
        <v>4.5696870000000001</v>
      </c>
      <c r="F314">
        <v>57.839481000000013</v>
      </c>
      <c r="G314">
        <v>7.3162500000000001</v>
      </c>
    </row>
    <row r="315" spans="1:9" x14ac:dyDescent="0.25">
      <c r="A315">
        <v>314</v>
      </c>
      <c r="D315">
        <v>67.60422100000001</v>
      </c>
      <c r="E315">
        <v>4.5496350000000003</v>
      </c>
      <c r="F315">
        <v>57.810314000000012</v>
      </c>
      <c r="G315">
        <v>7.309323</v>
      </c>
    </row>
    <row r="316" spans="1:9" x14ac:dyDescent="0.25">
      <c r="A316">
        <v>315</v>
      </c>
      <c r="D316">
        <v>67.590839000000017</v>
      </c>
      <c r="E316">
        <v>4.641667</v>
      </c>
      <c r="F316">
        <v>57.826305000000012</v>
      </c>
      <c r="G316">
        <v>7.2993230000000002</v>
      </c>
    </row>
    <row r="317" spans="1:9" x14ac:dyDescent="0.25">
      <c r="A317">
        <v>316</v>
      </c>
      <c r="D317">
        <v>67.57307400000002</v>
      </c>
      <c r="E317">
        <v>4.658385</v>
      </c>
      <c r="F317">
        <v>57.858440000000009</v>
      </c>
      <c r="G317">
        <v>7.2980200000000002</v>
      </c>
    </row>
    <row r="318" spans="1:9" x14ac:dyDescent="0.25">
      <c r="A318">
        <v>317</v>
      </c>
      <c r="D318">
        <v>67.558700000000016</v>
      </c>
      <c r="E318">
        <v>4.6711970000000003</v>
      </c>
      <c r="F318">
        <v>57.87661700000001</v>
      </c>
      <c r="G318">
        <v>7.310937</v>
      </c>
    </row>
    <row r="319" spans="1:9" x14ac:dyDescent="0.25">
      <c r="A319">
        <v>318</v>
      </c>
      <c r="D319">
        <v>67.563335000000009</v>
      </c>
      <c r="E319">
        <v>4.6460939999999997</v>
      </c>
      <c r="F319">
        <v>57.873230000000007</v>
      </c>
      <c r="G319">
        <v>7.2717700000000001</v>
      </c>
    </row>
    <row r="320" spans="1:9" x14ac:dyDescent="0.25">
      <c r="A320">
        <v>319</v>
      </c>
      <c r="D320">
        <v>67.576515000000001</v>
      </c>
      <c r="E320">
        <v>4.6508849999999997</v>
      </c>
      <c r="F320">
        <v>57.909118000000014</v>
      </c>
      <c r="G320">
        <v>7.257917</v>
      </c>
    </row>
    <row r="321" spans="1:9" x14ac:dyDescent="0.25">
      <c r="A321">
        <v>320</v>
      </c>
      <c r="D321">
        <v>67.527660000000012</v>
      </c>
      <c r="E321">
        <v>4.6108330000000004</v>
      </c>
      <c r="F321">
        <v>57.892868000000007</v>
      </c>
      <c r="G321">
        <v>7.2923960000000001</v>
      </c>
    </row>
    <row r="322" spans="1:9" x14ac:dyDescent="0.25">
      <c r="A322">
        <v>321</v>
      </c>
      <c r="D322">
        <v>67.60406500000002</v>
      </c>
      <c r="E322">
        <v>4.644323</v>
      </c>
      <c r="F322">
        <v>57.802971000000014</v>
      </c>
      <c r="G322">
        <v>7.2453640000000004</v>
      </c>
    </row>
    <row r="323" spans="1:9" x14ac:dyDescent="0.25">
      <c r="A323">
        <v>322</v>
      </c>
      <c r="D323">
        <v>67.644378000000017</v>
      </c>
      <c r="E323">
        <v>4.6946349999999999</v>
      </c>
      <c r="F323">
        <v>57.866409000000012</v>
      </c>
      <c r="G323">
        <v>7.2885929999999997</v>
      </c>
    </row>
    <row r="324" spans="1:9" x14ac:dyDescent="0.25">
      <c r="A324">
        <v>323</v>
      </c>
      <c r="D324">
        <v>67.557815000000005</v>
      </c>
      <c r="E324">
        <v>4.6268750000000001</v>
      </c>
    </row>
    <row r="325" spans="1:9" x14ac:dyDescent="0.25">
      <c r="A325">
        <v>324</v>
      </c>
      <c r="B325">
        <v>75.677115000000001</v>
      </c>
      <c r="C325">
        <v>5.7438339999999997</v>
      </c>
      <c r="H325">
        <v>66.588077000000013</v>
      </c>
      <c r="I325">
        <v>4.2131769999999999</v>
      </c>
    </row>
    <row r="326" spans="1:9" x14ac:dyDescent="0.25">
      <c r="A326">
        <v>325</v>
      </c>
      <c r="B326">
        <v>75.672830000000005</v>
      </c>
      <c r="C326">
        <v>5.7613329999999996</v>
      </c>
      <c r="H326">
        <v>66.621460000000013</v>
      </c>
      <c r="I326">
        <v>4.2348439999999998</v>
      </c>
    </row>
    <row r="327" spans="1:9" x14ac:dyDescent="0.25">
      <c r="A327">
        <v>326</v>
      </c>
      <c r="B327">
        <v>75.680431000000013</v>
      </c>
      <c r="C327">
        <v>5.7538330000000002</v>
      </c>
      <c r="H327">
        <v>66.614639000000011</v>
      </c>
      <c r="I327">
        <v>4.2630210000000002</v>
      </c>
    </row>
    <row r="328" spans="1:9" x14ac:dyDescent="0.25">
      <c r="A328">
        <v>327</v>
      </c>
      <c r="B328">
        <v>75.663646</v>
      </c>
      <c r="C328">
        <v>5.749854</v>
      </c>
      <c r="H328">
        <v>66.612243000000007</v>
      </c>
      <c r="I328">
        <v>4.2428119999999998</v>
      </c>
    </row>
    <row r="329" spans="1:9" x14ac:dyDescent="0.25">
      <c r="A329">
        <v>328</v>
      </c>
      <c r="B329">
        <v>75.674717000000001</v>
      </c>
      <c r="C329">
        <v>5.7432720000000002</v>
      </c>
      <c r="H329">
        <v>66.600364000000013</v>
      </c>
      <c r="I329">
        <v>4.2385419999999998</v>
      </c>
    </row>
    <row r="330" spans="1:9" x14ac:dyDescent="0.25">
      <c r="A330">
        <v>329</v>
      </c>
      <c r="B330">
        <v>75.679717000000011</v>
      </c>
      <c r="C330">
        <v>5.6998559999999996</v>
      </c>
      <c r="H330">
        <v>66.58859600000001</v>
      </c>
      <c r="I330">
        <v>4.266146</v>
      </c>
    </row>
    <row r="331" spans="1:9" x14ac:dyDescent="0.25">
      <c r="A331">
        <v>330</v>
      </c>
      <c r="B331">
        <v>75.673238000000012</v>
      </c>
      <c r="C331">
        <v>5.7143449999999998</v>
      </c>
      <c r="H331">
        <v>66.575576000000012</v>
      </c>
      <c r="I331">
        <v>4.2549479999999997</v>
      </c>
    </row>
    <row r="332" spans="1:9" x14ac:dyDescent="0.25">
      <c r="A332">
        <v>331</v>
      </c>
      <c r="B332">
        <v>75.691502000000014</v>
      </c>
      <c r="C332">
        <v>5.709651</v>
      </c>
      <c r="H332">
        <v>66.612762000000004</v>
      </c>
      <c r="I332">
        <v>4.2415620000000001</v>
      </c>
    </row>
    <row r="333" spans="1:9" x14ac:dyDescent="0.25">
      <c r="A333">
        <v>332</v>
      </c>
      <c r="B333">
        <v>75.672881000000004</v>
      </c>
      <c r="C333">
        <v>5.7188350000000003</v>
      </c>
      <c r="H333">
        <v>66.643650000000008</v>
      </c>
      <c r="I333">
        <v>4.2336460000000002</v>
      </c>
    </row>
    <row r="334" spans="1:9" x14ac:dyDescent="0.25">
      <c r="A334">
        <v>333</v>
      </c>
      <c r="B334">
        <v>75.673901000000001</v>
      </c>
      <c r="C334">
        <v>5.7205690000000002</v>
      </c>
      <c r="H334">
        <v>66.628021000000018</v>
      </c>
      <c r="I334">
        <v>4.21</v>
      </c>
    </row>
    <row r="335" spans="1:9" x14ac:dyDescent="0.25">
      <c r="A335">
        <v>334</v>
      </c>
      <c r="B335">
        <v>75.643188000000009</v>
      </c>
      <c r="C335">
        <v>5.7283239999999997</v>
      </c>
      <c r="H335">
        <v>66.672764000000001</v>
      </c>
      <c r="I335">
        <v>4.2620829999999996</v>
      </c>
    </row>
    <row r="336" spans="1:9" x14ac:dyDescent="0.25">
      <c r="A336">
        <v>335</v>
      </c>
      <c r="B336">
        <v>75.690329000000006</v>
      </c>
      <c r="C336">
        <v>5.7431190000000001</v>
      </c>
      <c r="H336">
        <v>66.654693000000009</v>
      </c>
      <c r="I336">
        <v>4.2600519999999999</v>
      </c>
    </row>
    <row r="337" spans="1:9" x14ac:dyDescent="0.25">
      <c r="A337">
        <v>336</v>
      </c>
      <c r="B337">
        <v>75.690329000000006</v>
      </c>
      <c r="C337">
        <v>5.7431190000000001</v>
      </c>
      <c r="H337">
        <v>66.588077000000013</v>
      </c>
      <c r="I337">
        <v>4.2131769999999999</v>
      </c>
    </row>
    <row r="338" spans="1:9" x14ac:dyDescent="0.25">
      <c r="A338">
        <v>337</v>
      </c>
      <c r="F338">
        <v>75.306318000000005</v>
      </c>
      <c r="G338">
        <v>6.3689030000000004</v>
      </c>
      <c r="H338">
        <v>66.588077000000013</v>
      </c>
      <c r="I338">
        <v>4.2131769999999999</v>
      </c>
    </row>
    <row r="339" spans="1:9" x14ac:dyDescent="0.25">
      <c r="A339">
        <v>338</v>
      </c>
      <c r="D339">
        <v>84.026067000000012</v>
      </c>
      <c r="E339">
        <v>4.2325340000000002</v>
      </c>
      <c r="F339">
        <v>75.291880000000006</v>
      </c>
      <c r="G339">
        <v>6.378698</v>
      </c>
    </row>
    <row r="340" spans="1:9" x14ac:dyDescent="0.25">
      <c r="A340">
        <v>339</v>
      </c>
      <c r="D340">
        <v>84.067086000000003</v>
      </c>
      <c r="E340">
        <v>4.1999849999999999</v>
      </c>
      <c r="F340">
        <v>75.218108000000001</v>
      </c>
      <c r="G340">
        <v>6.3713009999999999</v>
      </c>
    </row>
    <row r="341" spans="1:9" x14ac:dyDescent="0.25">
      <c r="A341">
        <v>340</v>
      </c>
      <c r="D341">
        <v>84.04300400000001</v>
      </c>
      <c r="E341">
        <v>4.2142189999999999</v>
      </c>
      <c r="F341">
        <v>75.271421000000004</v>
      </c>
      <c r="G341">
        <v>6.3871159999999998</v>
      </c>
    </row>
    <row r="342" spans="1:9" x14ac:dyDescent="0.25">
      <c r="A342">
        <v>341</v>
      </c>
      <c r="D342">
        <v>84.038312000000005</v>
      </c>
      <c r="E342">
        <v>4.237279</v>
      </c>
      <c r="F342">
        <v>75.271269000000004</v>
      </c>
      <c r="G342">
        <v>6.422625</v>
      </c>
    </row>
    <row r="343" spans="1:9" x14ac:dyDescent="0.25">
      <c r="A343">
        <v>342</v>
      </c>
      <c r="D343">
        <v>84.049332000000007</v>
      </c>
      <c r="E343">
        <v>4.2146780000000001</v>
      </c>
      <c r="F343">
        <v>75.239535000000004</v>
      </c>
      <c r="G343">
        <v>6.4132379999999998</v>
      </c>
    </row>
    <row r="344" spans="1:9" x14ac:dyDescent="0.25">
      <c r="A344">
        <v>343</v>
      </c>
      <c r="D344">
        <v>84.033006</v>
      </c>
      <c r="E344">
        <v>4.230035</v>
      </c>
      <c r="F344">
        <v>75.20724100000001</v>
      </c>
      <c r="G344">
        <v>6.4131359999999997</v>
      </c>
    </row>
    <row r="345" spans="1:9" x14ac:dyDescent="0.25">
      <c r="A345">
        <v>344</v>
      </c>
      <c r="D345">
        <v>84.015150000000006</v>
      </c>
      <c r="E345">
        <v>4.2204430000000004</v>
      </c>
      <c r="F345">
        <v>75.162346000000014</v>
      </c>
      <c r="G345">
        <v>6.371658</v>
      </c>
    </row>
    <row r="346" spans="1:9" x14ac:dyDescent="0.25">
      <c r="A346">
        <v>345</v>
      </c>
      <c r="D346">
        <v>83.989080000000001</v>
      </c>
      <c r="E346">
        <v>4.2269740000000002</v>
      </c>
      <c r="F346">
        <v>75.142704000000009</v>
      </c>
      <c r="G346">
        <v>6.3785449999999999</v>
      </c>
    </row>
    <row r="347" spans="1:9" x14ac:dyDescent="0.25">
      <c r="A347">
        <v>346</v>
      </c>
      <c r="D347">
        <v>83.987140000000011</v>
      </c>
      <c r="E347">
        <v>4.2342190000000004</v>
      </c>
      <c r="F347">
        <v>75.139847000000003</v>
      </c>
      <c r="G347">
        <v>6.4145130000000004</v>
      </c>
    </row>
    <row r="348" spans="1:9" x14ac:dyDescent="0.25">
      <c r="A348">
        <v>347</v>
      </c>
      <c r="D348">
        <v>83.967907000000011</v>
      </c>
      <c r="E348">
        <v>4.2522270000000004</v>
      </c>
      <c r="F348">
        <v>75.319736000000006</v>
      </c>
      <c r="G348">
        <v>6.3744639999999997</v>
      </c>
    </row>
    <row r="349" spans="1:9" x14ac:dyDescent="0.25">
      <c r="A349">
        <v>348</v>
      </c>
      <c r="D349">
        <v>84.000712000000007</v>
      </c>
      <c r="E349">
        <v>4.217638</v>
      </c>
      <c r="F349">
        <v>75.319736000000006</v>
      </c>
      <c r="G349">
        <v>6.3744639999999997</v>
      </c>
    </row>
    <row r="350" spans="1:9" x14ac:dyDescent="0.25">
      <c r="A350">
        <v>349</v>
      </c>
      <c r="D350">
        <v>84.026067000000012</v>
      </c>
      <c r="E350">
        <v>4.2325340000000002</v>
      </c>
    </row>
    <row r="351" spans="1:9" x14ac:dyDescent="0.25">
      <c r="A351">
        <v>350</v>
      </c>
      <c r="B351">
        <v>92.959683000000012</v>
      </c>
      <c r="C351">
        <v>5.5962899999999998</v>
      </c>
      <c r="D351">
        <v>84.026067000000012</v>
      </c>
      <c r="E351">
        <v>4.2325340000000002</v>
      </c>
    </row>
    <row r="352" spans="1:9" x14ac:dyDescent="0.25">
      <c r="A352">
        <v>351</v>
      </c>
      <c r="B352">
        <v>92.938612000000006</v>
      </c>
      <c r="C352">
        <v>5.6022590000000001</v>
      </c>
    </row>
    <row r="353" spans="1:9" x14ac:dyDescent="0.25">
      <c r="A353">
        <v>352</v>
      </c>
      <c r="B353">
        <v>92.930756000000002</v>
      </c>
      <c r="C353">
        <v>5.6071569999999999</v>
      </c>
      <c r="H353">
        <v>83.527930000000012</v>
      </c>
      <c r="I353">
        <v>3.5257860000000001</v>
      </c>
    </row>
    <row r="354" spans="1:9" x14ac:dyDescent="0.25">
      <c r="A354">
        <v>353</v>
      </c>
      <c r="B354">
        <v>92.944786000000008</v>
      </c>
      <c r="C354">
        <v>5.6133300000000004</v>
      </c>
      <c r="H354">
        <v>83.524767000000011</v>
      </c>
      <c r="I354">
        <v>3.549356</v>
      </c>
    </row>
    <row r="355" spans="1:9" x14ac:dyDescent="0.25">
      <c r="A355">
        <v>354</v>
      </c>
      <c r="B355">
        <v>92.944991000000016</v>
      </c>
      <c r="C355">
        <v>5.6355230000000001</v>
      </c>
      <c r="H355">
        <v>83.53196100000001</v>
      </c>
      <c r="I355">
        <v>3.564457</v>
      </c>
    </row>
    <row r="356" spans="1:9" x14ac:dyDescent="0.25">
      <c r="A356">
        <v>355</v>
      </c>
      <c r="B356">
        <v>92.942696000000012</v>
      </c>
      <c r="C356">
        <v>5.6499100000000002</v>
      </c>
      <c r="H356">
        <v>83.518645000000006</v>
      </c>
      <c r="I356">
        <v>3.5834869999999999</v>
      </c>
    </row>
    <row r="357" spans="1:9" x14ac:dyDescent="0.25">
      <c r="A357">
        <v>356</v>
      </c>
      <c r="B357">
        <v>92.914942000000011</v>
      </c>
      <c r="C357">
        <v>5.6335329999999999</v>
      </c>
      <c r="H357">
        <v>83.514768000000004</v>
      </c>
      <c r="I357">
        <v>3.559202</v>
      </c>
    </row>
    <row r="358" spans="1:9" x14ac:dyDescent="0.25">
      <c r="A358">
        <v>357</v>
      </c>
      <c r="B358">
        <v>92.910502000000008</v>
      </c>
      <c r="C358">
        <v>5.6397060000000003</v>
      </c>
      <c r="H358">
        <v>83.523135000000011</v>
      </c>
      <c r="I358">
        <v>3.5745079999999998</v>
      </c>
    </row>
    <row r="359" spans="1:9" x14ac:dyDescent="0.25">
      <c r="A359">
        <v>358</v>
      </c>
      <c r="B359">
        <v>92.898463000000007</v>
      </c>
      <c r="C359">
        <v>5.6499610000000002</v>
      </c>
      <c r="H359">
        <v>83.506758000000005</v>
      </c>
      <c r="I359">
        <v>3.556549</v>
      </c>
    </row>
    <row r="360" spans="1:9" x14ac:dyDescent="0.25">
      <c r="A360">
        <v>359</v>
      </c>
      <c r="B360">
        <v>92.919381000000016</v>
      </c>
      <c r="C360">
        <v>5.6289420000000003</v>
      </c>
      <c r="H360">
        <v>83.492677000000015</v>
      </c>
      <c r="I360">
        <v>3.5429789999999999</v>
      </c>
    </row>
    <row r="361" spans="1:9" x14ac:dyDescent="0.25">
      <c r="A361">
        <v>360</v>
      </c>
      <c r="B361">
        <v>92.910399000000012</v>
      </c>
      <c r="C361">
        <v>5.6182280000000002</v>
      </c>
      <c r="H361">
        <v>83.541246000000001</v>
      </c>
      <c r="I361">
        <v>3.5577230000000002</v>
      </c>
    </row>
    <row r="362" spans="1:9" x14ac:dyDescent="0.25">
      <c r="A362">
        <v>361</v>
      </c>
      <c r="B362">
        <v>92.901217000000003</v>
      </c>
      <c r="C362">
        <v>5.6186870000000004</v>
      </c>
      <c r="H362">
        <v>83.528543000000013</v>
      </c>
      <c r="I362">
        <v>3.5683859999999998</v>
      </c>
    </row>
    <row r="363" spans="1:9" x14ac:dyDescent="0.25">
      <c r="A363">
        <v>362</v>
      </c>
      <c r="B363">
        <v>92.959683000000012</v>
      </c>
      <c r="C363">
        <v>5.5962899999999998</v>
      </c>
      <c r="H363">
        <v>83.620528000000007</v>
      </c>
      <c r="I363">
        <v>3.5719569999999998</v>
      </c>
    </row>
    <row r="364" spans="1:9" x14ac:dyDescent="0.25">
      <c r="A364">
        <v>363</v>
      </c>
      <c r="H364">
        <v>83.510176000000001</v>
      </c>
      <c r="I364">
        <v>3.5631309999999998</v>
      </c>
    </row>
    <row r="365" spans="1:9" x14ac:dyDescent="0.25">
      <c r="A365">
        <v>364</v>
      </c>
      <c r="F365">
        <v>92.240588000000002</v>
      </c>
      <c r="G365">
        <v>6.285336</v>
      </c>
    </row>
    <row r="366" spans="1:9" x14ac:dyDescent="0.25">
      <c r="A366">
        <v>365</v>
      </c>
      <c r="D366">
        <v>104.327763</v>
      </c>
      <c r="E366">
        <v>3.671748</v>
      </c>
      <c r="F366">
        <v>92.216101000000009</v>
      </c>
      <c r="G366">
        <v>6.2593680000000003</v>
      </c>
    </row>
    <row r="367" spans="1:9" x14ac:dyDescent="0.25">
      <c r="A367">
        <v>366</v>
      </c>
      <c r="D367">
        <v>104.327507</v>
      </c>
      <c r="E367">
        <v>3.662258</v>
      </c>
      <c r="F367">
        <v>92.195336000000012</v>
      </c>
      <c r="G367">
        <v>6.2523270000000002</v>
      </c>
    </row>
    <row r="368" spans="1:9" x14ac:dyDescent="0.25">
      <c r="A368">
        <v>367</v>
      </c>
      <c r="D368">
        <v>104.30556900000001</v>
      </c>
      <c r="E368">
        <v>3.6813389999999999</v>
      </c>
      <c r="F368">
        <v>92.172020000000003</v>
      </c>
      <c r="G368">
        <v>6.2582959999999996</v>
      </c>
    </row>
    <row r="369" spans="1:9" x14ac:dyDescent="0.25">
      <c r="A369">
        <v>368</v>
      </c>
      <c r="D369">
        <v>104.29603200000001</v>
      </c>
      <c r="E369">
        <v>3.6953689999999999</v>
      </c>
      <c r="F369">
        <v>92.182480000000012</v>
      </c>
      <c r="G369">
        <v>6.2751320000000002</v>
      </c>
    </row>
    <row r="370" spans="1:9" x14ac:dyDescent="0.25">
      <c r="A370">
        <v>369</v>
      </c>
      <c r="D370">
        <v>104.33337800000001</v>
      </c>
      <c r="E370">
        <v>3.687665</v>
      </c>
      <c r="F370">
        <v>92.216458000000003</v>
      </c>
      <c r="G370">
        <v>6.2908970000000002</v>
      </c>
    </row>
    <row r="371" spans="1:9" x14ac:dyDescent="0.25">
      <c r="A371">
        <v>370</v>
      </c>
      <c r="D371">
        <v>104.34312100000001</v>
      </c>
      <c r="E371">
        <v>3.7124090000000001</v>
      </c>
      <c r="F371">
        <v>92.176510000000007</v>
      </c>
      <c r="G371">
        <v>6.2641119999999999</v>
      </c>
    </row>
    <row r="372" spans="1:9" x14ac:dyDescent="0.25">
      <c r="A372">
        <v>371</v>
      </c>
      <c r="D372">
        <v>104.30154100000001</v>
      </c>
      <c r="E372">
        <v>3.7144490000000001</v>
      </c>
      <c r="F372">
        <v>92.136614000000009</v>
      </c>
      <c r="G372">
        <v>6.2373289999999999</v>
      </c>
    </row>
    <row r="373" spans="1:9" x14ac:dyDescent="0.25">
      <c r="A373">
        <v>372</v>
      </c>
      <c r="D373">
        <v>104.34194600000001</v>
      </c>
      <c r="E373">
        <v>3.710623</v>
      </c>
      <c r="F373">
        <v>92.199519000000009</v>
      </c>
      <c r="G373">
        <v>6.2388589999999997</v>
      </c>
    </row>
    <row r="374" spans="1:9" x14ac:dyDescent="0.25">
      <c r="A374">
        <v>373</v>
      </c>
      <c r="D374">
        <v>104.335419</v>
      </c>
      <c r="E374">
        <v>3.7535289999999999</v>
      </c>
      <c r="F374">
        <v>92.240588000000002</v>
      </c>
      <c r="G374">
        <v>6.285336</v>
      </c>
    </row>
    <row r="375" spans="1:9" x14ac:dyDescent="0.25">
      <c r="A375">
        <v>374</v>
      </c>
      <c r="D375">
        <v>104.29292000000001</v>
      </c>
      <c r="E375">
        <v>3.7392949999999998</v>
      </c>
    </row>
    <row r="376" spans="1:9" x14ac:dyDescent="0.25">
      <c r="A376">
        <v>375</v>
      </c>
      <c r="D376">
        <v>104.327763</v>
      </c>
      <c r="E376">
        <v>3.671748</v>
      </c>
    </row>
    <row r="377" spans="1:9" x14ac:dyDescent="0.25">
      <c r="A377">
        <v>376</v>
      </c>
      <c r="B377">
        <v>114.17924200000002</v>
      </c>
      <c r="C377">
        <v>4.9659149999999999</v>
      </c>
    </row>
    <row r="378" spans="1:9" x14ac:dyDescent="0.25">
      <c r="A378">
        <v>377</v>
      </c>
      <c r="B378">
        <v>114.218987</v>
      </c>
      <c r="C378">
        <v>4.899438</v>
      </c>
    </row>
    <row r="379" spans="1:9" x14ac:dyDescent="0.25">
      <c r="A379">
        <v>378</v>
      </c>
      <c r="B379">
        <v>114.250157</v>
      </c>
      <c r="C379">
        <v>4.8712770000000001</v>
      </c>
      <c r="H379">
        <v>104.265061</v>
      </c>
      <c r="I379">
        <v>3.0384639999999998</v>
      </c>
    </row>
    <row r="380" spans="1:9" x14ac:dyDescent="0.25">
      <c r="A380">
        <v>379</v>
      </c>
      <c r="B380">
        <v>114.26637700000001</v>
      </c>
      <c r="C380">
        <v>4.8604099999999999</v>
      </c>
      <c r="H380">
        <v>104.27389200000002</v>
      </c>
      <c r="I380">
        <v>3.054637</v>
      </c>
    </row>
    <row r="381" spans="1:9" x14ac:dyDescent="0.25">
      <c r="A381">
        <v>380</v>
      </c>
      <c r="B381">
        <v>114.28612600000001</v>
      </c>
      <c r="C381">
        <v>4.899133</v>
      </c>
      <c r="H381">
        <v>104.287667</v>
      </c>
      <c r="I381">
        <v>3.0267810000000002</v>
      </c>
    </row>
    <row r="382" spans="1:9" x14ac:dyDescent="0.25">
      <c r="A382">
        <v>381</v>
      </c>
      <c r="B382">
        <v>114.271737</v>
      </c>
      <c r="C382">
        <v>4.8892860000000002</v>
      </c>
      <c r="H382">
        <v>104.287564</v>
      </c>
      <c r="I382">
        <v>3.0242300000000002</v>
      </c>
    </row>
    <row r="383" spans="1:9" x14ac:dyDescent="0.25">
      <c r="A383">
        <v>382</v>
      </c>
      <c r="B383">
        <v>114.255055</v>
      </c>
      <c r="C383">
        <v>4.8681140000000003</v>
      </c>
      <c r="H383">
        <v>104.296795</v>
      </c>
      <c r="I383">
        <v>2.998313</v>
      </c>
    </row>
    <row r="384" spans="1:9" x14ac:dyDescent="0.25">
      <c r="A384">
        <v>383</v>
      </c>
      <c r="B384">
        <v>114.24199300000001</v>
      </c>
      <c r="C384">
        <v>4.876277</v>
      </c>
      <c r="H384">
        <v>104.29225600000001</v>
      </c>
      <c r="I384">
        <v>3.00719</v>
      </c>
    </row>
    <row r="385" spans="1:9" x14ac:dyDescent="0.25">
      <c r="A385">
        <v>384</v>
      </c>
      <c r="B385">
        <v>114.22602500000001</v>
      </c>
      <c r="C385">
        <v>4.8718890000000004</v>
      </c>
      <c r="H385">
        <v>104.31052100000001</v>
      </c>
      <c r="I385">
        <v>2.9968849999999998</v>
      </c>
    </row>
    <row r="386" spans="1:9" x14ac:dyDescent="0.25">
      <c r="A386">
        <v>385</v>
      </c>
      <c r="B386">
        <v>114.299847</v>
      </c>
      <c r="C386">
        <v>4.888725</v>
      </c>
      <c r="H386">
        <v>104.31628500000001</v>
      </c>
      <c r="I386">
        <v>2.983212</v>
      </c>
    </row>
    <row r="387" spans="1:9" x14ac:dyDescent="0.25">
      <c r="A387">
        <v>386</v>
      </c>
      <c r="B387">
        <v>114.17924200000002</v>
      </c>
      <c r="C387">
        <v>4.9659149999999999</v>
      </c>
      <c r="H387">
        <v>104.31694800000001</v>
      </c>
      <c r="I387">
        <v>2.9875479999999999</v>
      </c>
    </row>
    <row r="388" spans="1:9" x14ac:dyDescent="0.25">
      <c r="A388">
        <v>387</v>
      </c>
      <c r="H388">
        <v>104.26093</v>
      </c>
      <c r="I388">
        <v>3.085248</v>
      </c>
    </row>
    <row r="389" spans="1:9" x14ac:dyDescent="0.25">
      <c r="A389">
        <v>388</v>
      </c>
      <c r="H389">
        <v>104.26093</v>
      </c>
      <c r="I389">
        <v>3.1043790000000002</v>
      </c>
    </row>
    <row r="390" spans="1:9" x14ac:dyDescent="0.25">
      <c r="A390">
        <v>389</v>
      </c>
      <c r="D390">
        <v>125.33070000000001</v>
      </c>
      <c r="E390">
        <v>3.2824819999999999</v>
      </c>
      <c r="F390">
        <v>114.09552000000001</v>
      </c>
      <c r="G390">
        <v>5.794035</v>
      </c>
    </row>
    <row r="391" spans="1:9" x14ac:dyDescent="0.25">
      <c r="A391">
        <v>390</v>
      </c>
      <c r="D391">
        <v>125.36697800000002</v>
      </c>
      <c r="E391">
        <v>3.2383519999999999</v>
      </c>
      <c r="F391">
        <v>114.109345</v>
      </c>
      <c r="G391">
        <v>5.8187790000000001</v>
      </c>
    </row>
    <row r="392" spans="1:9" x14ac:dyDescent="0.25">
      <c r="A392">
        <v>391</v>
      </c>
      <c r="D392">
        <v>125.33034600000001</v>
      </c>
      <c r="E392">
        <v>3.257892</v>
      </c>
      <c r="F392">
        <v>114.108529</v>
      </c>
      <c r="G392">
        <v>5.8316860000000004</v>
      </c>
    </row>
    <row r="393" spans="1:9" x14ac:dyDescent="0.25">
      <c r="A393">
        <v>392</v>
      </c>
      <c r="D393">
        <v>125.307434</v>
      </c>
      <c r="E393">
        <v>3.2123840000000001</v>
      </c>
      <c r="F393">
        <v>114.07082800000001</v>
      </c>
      <c r="G393">
        <v>5.8401040000000002</v>
      </c>
    </row>
    <row r="394" spans="1:9" x14ac:dyDescent="0.25">
      <c r="A394">
        <v>393</v>
      </c>
      <c r="D394">
        <v>125.31580400000001</v>
      </c>
      <c r="E394">
        <v>3.20519</v>
      </c>
      <c r="F394">
        <v>114.08786800000001</v>
      </c>
      <c r="G394">
        <v>5.797606</v>
      </c>
    </row>
    <row r="395" spans="1:9" x14ac:dyDescent="0.25">
      <c r="A395">
        <v>394</v>
      </c>
      <c r="D395">
        <v>125.32677100000001</v>
      </c>
      <c r="E395">
        <v>3.2356989999999999</v>
      </c>
      <c r="F395">
        <v>114.09929700000001</v>
      </c>
      <c r="G395">
        <v>5.8421450000000004</v>
      </c>
    </row>
    <row r="396" spans="1:9" x14ac:dyDescent="0.25">
      <c r="A396">
        <v>395</v>
      </c>
      <c r="D396">
        <v>125.31309900000001</v>
      </c>
      <c r="E396">
        <v>3.218302</v>
      </c>
      <c r="F396">
        <v>114.116951</v>
      </c>
      <c r="G396">
        <v>5.88551</v>
      </c>
    </row>
    <row r="397" spans="1:9" x14ac:dyDescent="0.25">
      <c r="A397">
        <v>396</v>
      </c>
      <c r="D397">
        <v>125.32238800000002</v>
      </c>
      <c r="E397">
        <v>3.2469229999999998</v>
      </c>
      <c r="F397">
        <v>114.14761000000001</v>
      </c>
      <c r="G397">
        <v>5.8945910000000001</v>
      </c>
    </row>
    <row r="398" spans="1:9" x14ac:dyDescent="0.25">
      <c r="A398">
        <v>397</v>
      </c>
      <c r="D398">
        <v>125.33549500000001</v>
      </c>
      <c r="E398">
        <v>3.207741</v>
      </c>
      <c r="F398">
        <v>114.13664300000001</v>
      </c>
      <c r="G398">
        <v>5.911886</v>
      </c>
    </row>
    <row r="399" spans="1:9" x14ac:dyDescent="0.25">
      <c r="A399">
        <v>398</v>
      </c>
      <c r="D399">
        <v>125.33070000000001</v>
      </c>
      <c r="E399">
        <v>3.2824819999999999</v>
      </c>
      <c r="F399">
        <v>114.09552000000001</v>
      </c>
      <c r="G399">
        <v>5.794035</v>
      </c>
    </row>
    <row r="400" spans="1:9" x14ac:dyDescent="0.25">
      <c r="A400">
        <v>399</v>
      </c>
      <c r="D400">
        <v>125.33070000000001</v>
      </c>
      <c r="E400">
        <v>3.2824819999999999</v>
      </c>
    </row>
    <row r="401" spans="1:9" x14ac:dyDescent="0.25">
      <c r="A401">
        <v>400</v>
      </c>
      <c r="B401">
        <v>133.532364</v>
      </c>
      <c r="C401">
        <v>4.774343</v>
      </c>
    </row>
    <row r="402" spans="1:9" x14ac:dyDescent="0.25">
      <c r="A402">
        <v>401</v>
      </c>
      <c r="B402">
        <v>133.532364</v>
      </c>
      <c r="C402">
        <v>4.774343</v>
      </c>
    </row>
    <row r="403" spans="1:9" x14ac:dyDescent="0.25">
      <c r="A403">
        <v>402</v>
      </c>
      <c r="B403">
        <v>133.532364</v>
      </c>
      <c r="C403">
        <v>4.774343</v>
      </c>
      <c r="H403">
        <v>125.49120400000001</v>
      </c>
      <c r="I403">
        <v>2.798273</v>
      </c>
    </row>
    <row r="404" spans="1:9" x14ac:dyDescent="0.25">
      <c r="A404">
        <v>403</v>
      </c>
      <c r="B404">
        <v>133.532364</v>
      </c>
      <c r="C404">
        <v>4.774343</v>
      </c>
      <c r="H404">
        <v>125.53941800000001</v>
      </c>
      <c r="I404">
        <v>2.7311329999999998</v>
      </c>
    </row>
    <row r="405" spans="1:9" x14ac:dyDescent="0.25">
      <c r="A405">
        <v>404</v>
      </c>
      <c r="B405">
        <v>133.532364</v>
      </c>
      <c r="C405">
        <v>4.774343</v>
      </c>
      <c r="H405">
        <v>125.510491</v>
      </c>
      <c r="I405">
        <v>2.7454689999999999</v>
      </c>
    </row>
    <row r="406" spans="1:9" x14ac:dyDescent="0.25">
      <c r="A406">
        <v>405</v>
      </c>
      <c r="B406">
        <v>133.532364</v>
      </c>
      <c r="C406">
        <v>4.774343</v>
      </c>
      <c r="H406">
        <v>125.51538500000001</v>
      </c>
      <c r="I406">
        <v>2.7960790000000002</v>
      </c>
    </row>
    <row r="407" spans="1:9" x14ac:dyDescent="0.25">
      <c r="A407">
        <v>406</v>
      </c>
      <c r="B407">
        <v>133.532364</v>
      </c>
      <c r="C407">
        <v>4.774343</v>
      </c>
      <c r="H407">
        <v>125.53063600000002</v>
      </c>
      <c r="I407">
        <v>2.7662840000000002</v>
      </c>
    </row>
    <row r="408" spans="1:9" x14ac:dyDescent="0.25">
      <c r="A408">
        <v>407</v>
      </c>
      <c r="B408">
        <v>133.532364</v>
      </c>
      <c r="C408">
        <v>4.774343</v>
      </c>
      <c r="H408">
        <v>125.51523600000002</v>
      </c>
      <c r="I408">
        <v>2.7268479999999999</v>
      </c>
    </row>
    <row r="409" spans="1:9" x14ac:dyDescent="0.25">
      <c r="A409">
        <v>408</v>
      </c>
      <c r="B409">
        <v>133.532364</v>
      </c>
      <c r="C409">
        <v>4.774343</v>
      </c>
      <c r="H409">
        <v>125.518135</v>
      </c>
      <c r="I409">
        <v>2.772764</v>
      </c>
    </row>
    <row r="410" spans="1:9" x14ac:dyDescent="0.25">
      <c r="A410">
        <v>409</v>
      </c>
      <c r="B410">
        <v>133.532364</v>
      </c>
      <c r="C410">
        <v>4.774343</v>
      </c>
      <c r="H410">
        <v>125.513958</v>
      </c>
      <c r="I410">
        <v>2.7797529999999999</v>
      </c>
    </row>
    <row r="411" spans="1:9" x14ac:dyDescent="0.25">
      <c r="A411">
        <v>410</v>
      </c>
      <c r="H411">
        <v>125.525025</v>
      </c>
      <c r="I411">
        <v>2.7501120000000001</v>
      </c>
    </row>
    <row r="412" spans="1:9" x14ac:dyDescent="0.25">
      <c r="A412">
        <v>411</v>
      </c>
      <c r="F412">
        <v>132.51884900000002</v>
      </c>
      <c r="G412">
        <v>5.8707659999999997</v>
      </c>
      <c r="H412">
        <v>125.55859800000002</v>
      </c>
      <c r="I412">
        <v>2.8462800000000001</v>
      </c>
    </row>
    <row r="413" spans="1:9" x14ac:dyDescent="0.25">
      <c r="A413">
        <v>412</v>
      </c>
      <c r="F413">
        <v>132.634659</v>
      </c>
      <c r="G413">
        <v>5.9678019999999998</v>
      </c>
      <c r="H413">
        <v>125.49120400000001</v>
      </c>
      <c r="I413">
        <v>2.798273</v>
      </c>
    </row>
    <row r="414" spans="1:9" x14ac:dyDescent="0.25">
      <c r="A414">
        <v>413</v>
      </c>
      <c r="F414">
        <v>132.56470899999999</v>
      </c>
      <c r="G414">
        <v>5.9519859999999998</v>
      </c>
    </row>
    <row r="415" spans="1:9" x14ac:dyDescent="0.25">
      <c r="A415">
        <v>414</v>
      </c>
      <c r="D415">
        <v>155.03939199999999</v>
      </c>
      <c r="E415">
        <v>5.890924</v>
      </c>
      <c r="F415">
        <v>132.58746400000001</v>
      </c>
      <c r="G415">
        <v>5.9052030000000002</v>
      </c>
    </row>
    <row r="416" spans="1:9" x14ac:dyDescent="0.25">
      <c r="A416">
        <v>415</v>
      </c>
      <c r="D416">
        <v>154.98774399999999</v>
      </c>
      <c r="E416">
        <v>5.8204120000000001</v>
      </c>
      <c r="F416">
        <v>132.56318300000001</v>
      </c>
      <c r="G416">
        <v>5.9516799999999996</v>
      </c>
    </row>
    <row r="417" spans="1:9" x14ac:dyDescent="0.25">
      <c r="A417">
        <v>416</v>
      </c>
      <c r="D417">
        <v>154.97599199999999</v>
      </c>
      <c r="E417">
        <v>5.9122630000000003</v>
      </c>
      <c r="F417">
        <v>132.655373</v>
      </c>
      <c r="G417">
        <v>5.9713219999999998</v>
      </c>
    </row>
    <row r="418" spans="1:9" x14ac:dyDescent="0.25">
      <c r="A418">
        <v>417</v>
      </c>
      <c r="D418">
        <v>155.019496</v>
      </c>
      <c r="E418">
        <v>5.8746879999999999</v>
      </c>
      <c r="F418">
        <v>132.68705400000002</v>
      </c>
      <c r="G418">
        <v>5.9427519999999996</v>
      </c>
    </row>
    <row r="419" spans="1:9" x14ac:dyDescent="0.25">
      <c r="A419">
        <v>418</v>
      </c>
      <c r="D419">
        <v>154.938829</v>
      </c>
      <c r="E419">
        <v>5.8487609999999997</v>
      </c>
      <c r="F419">
        <v>132.74021200000001</v>
      </c>
      <c r="G419">
        <v>5.9693319999999996</v>
      </c>
    </row>
    <row r="420" spans="1:9" x14ac:dyDescent="0.25">
      <c r="A420">
        <v>419</v>
      </c>
      <c r="D420">
        <v>155.06160599999998</v>
      </c>
      <c r="E420">
        <v>5.9165409999999996</v>
      </c>
      <c r="F420">
        <v>132.51884900000002</v>
      </c>
      <c r="G420">
        <v>5.8707659999999997</v>
      </c>
    </row>
    <row r="421" spans="1:9" x14ac:dyDescent="0.25">
      <c r="A421">
        <v>420</v>
      </c>
      <c r="D421">
        <v>155.062637</v>
      </c>
      <c r="E421">
        <v>5.8997890000000002</v>
      </c>
    </row>
    <row r="422" spans="1:9" x14ac:dyDescent="0.25">
      <c r="A422">
        <v>421</v>
      </c>
      <c r="D422">
        <v>155.14845800000001</v>
      </c>
      <c r="E422">
        <v>5.8031449999999998</v>
      </c>
    </row>
    <row r="423" spans="1:9" x14ac:dyDescent="0.25">
      <c r="A423">
        <v>422</v>
      </c>
      <c r="B423">
        <v>161.31941899999998</v>
      </c>
      <c r="C423">
        <v>7.4474910000000003</v>
      </c>
      <c r="D423">
        <v>155.03939199999999</v>
      </c>
      <c r="E423">
        <v>5.890924</v>
      </c>
    </row>
    <row r="424" spans="1:9" x14ac:dyDescent="0.25">
      <c r="A424">
        <v>423</v>
      </c>
      <c r="B424">
        <v>161.36271599999998</v>
      </c>
      <c r="C424">
        <v>7.4001219999999996</v>
      </c>
      <c r="D424">
        <v>155.03939199999999</v>
      </c>
      <c r="E424">
        <v>5.890924</v>
      </c>
    </row>
    <row r="425" spans="1:9" x14ac:dyDescent="0.25">
      <c r="A425">
        <v>424</v>
      </c>
      <c r="B425">
        <v>161.27586400000001</v>
      </c>
      <c r="C425">
        <v>7.4322850000000003</v>
      </c>
    </row>
    <row r="426" spans="1:9" x14ac:dyDescent="0.25">
      <c r="A426">
        <v>425</v>
      </c>
      <c r="B426">
        <v>161.26658599999999</v>
      </c>
      <c r="C426">
        <v>7.4236769999999996</v>
      </c>
    </row>
    <row r="427" spans="1:9" x14ac:dyDescent="0.25">
      <c r="A427">
        <v>426</v>
      </c>
      <c r="B427">
        <v>161.26179200000001</v>
      </c>
      <c r="C427">
        <v>7.421977</v>
      </c>
    </row>
    <row r="428" spans="1:9" x14ac:dyDescent="0.25">
      <c r="A428">
        <v>427</v>
      </c>
      <c r="B428">
        <v>161.28921399999999</v>
      </c>
      <c r="C428">
        <v>7.4370789999999998</v>
      </c>
    </row>
    <row r="429" spans="1:9" x14ac:dyDescent="0.25">
      <c r="A429">
        <v>428</v>
      </c>
      <c r="B429">
        <v>161.27034900000001</v>
      </c>
      <c r="C429">
        <v>7.4161520000000003</v>
      </c>
      <c r="H429">
        <v>156.929033</v>
      </c>
      <c r="I429">
        <v>4.9840650000000002</v>
      </c>
    </row>
    <row r="430" spans="1:9" x14ac:dyDescent="0.25">
      <c r="A430">
        <v>429</v>
      </c>
      <c r="B430">
        <v>161.219269</v>
      </c>
      <c r="C430">
        <v>7.4590880000000004</v>
      </c>
      <c r="H430">
        <v>156.81842</v>
      </c>
      <c r="I430">
        <v>4.9282430000000002</v>
      </c>
    </row>
    <row r="431" spans="1:9" x14ac:dyDescent="0.25">
      <c r="A431">
        <v>430</v>
      </c>
      <c r="B431">
        <v>161.31941899999998</v>
      </c>
      <c r="C431">
        <v>7.4474910000000003</v>
      </c>
      <c r="H431">
        <v>156.81955399999998</v>
      </c>
      <c r="I431">
        <v>4.9411290000000001</v>
      </c>
    </row>
    <row r="432" spans="1:9" x14ac:dyDescent="0.25">
      <c r="A432">
        <v>431</v>
      </c>
      <c r="H432">
        <v>156.883107</v>
      </c>
      <c r="I432">
        <v>4.9406650000000001</v>
      </c>
    </row>
    <row r="433" spans="1:9" x14ac:dyDescent="0.25">
      <c r="A433">
        <v>432</v>
      </c>
      <c r="F433">
        <v>159.862639</v>
      </c>
      <c r="G433">
        <v>8.3215160000000008</v>
      </c>
      <c r="H433">
        <v>156.895993</v>
      </c>
      <c r="I433">
        <v>4.9306140000000003</v>
      </c>
    </row>
    <row r="434" spans="1:9" x14ac:dyDescent="0.25">
      <c r="A434">
        <v>433</v>
      </c>
      <c r="F434">
        <v>159.850527</v>
      </c>
      <c r="G434">
        <v>8.3292990000000007</v>
      </c>
      <c r="H434">
        <v>156.932796</v>
      </c>
      <c r="I434">
        <v>4.7994870000000001</v>
      </c>
    </row>
    <row r="435" spans="1:9" x14ac:dyDescent="0.25">
      <c r="A435">
        <v>434</v>
      </c>
      <c r="F435">
        <v>159.843827</v>
      </c>
      <c r="G435">
        <v>8.3075489999999999</v>
      </c>
      <c r="H435">
        <v>156.906611</v>
      </c>
      <c r="I435">
        <v>4.8604630000000002</v>
      </c>
    </row>
    <row r="436" spans="1:9" x14ac:dyDescent="0.25">
      <c r="A436">
        <v>435</v>
      </c>
      <c r="F436">
        <v>159.83490899999998</v>
      </c>
      <c r="G436">
        <v>8.3551739999999999</v>
      </c>
      <c r="H436">
        <v>156.776928</v>
      </c>
      <c r="I436">
        <v>4.8456190000000001</v>
      </c>
    </row>
    <row r="437" spans="1:9" x14ac:dyDescent="0.25">
      <c r="A437">
        <v>436</v>
      </c>
      <c r="F437">
        <v>159.77006799999998</v>
      </c>
      <c r="G437">
        <v>8.3571329999999993</v>
      </c>
      <c r="H437">
        <v>156.929033</v>
      </c>
      <c r="I437">
        <v>4.9840650000000002</v>
      </c>
    </row>
    <row r="438" spans="1:9" x14ac:dyDescent="0.25">
      <c r="A438">
        <v>437</v>
      </c>
      <c r="D438">
        <v>175.52686</v>
      </c>
      <c r="E438">
        <v>5.542592</v>
      </c>
      <c r="F438">
        <v>159.704195</v>
      </c>
      <c r="G438">
        <v>8.3467730000000007</v>
      </c>
    </row>
    <row r="439" spans="1:9" x14ac:dyDescent="0.25">
      <c r="A439">
        <v>438</v>
      </c>
      <c r="D439">
        <v>175.41557599999999</v>
      </c>
      <c r="E439">
        <v>5.4654309999999997</v>
      </c>
      <c r="F439">
        <v>159.862639</v>
      </c>
      <c r="G439">
        <v>8.3215160000000008</v>
      </c>
    </row>
    <row r="440" spans="1:9" x14ac:dyDescent="0.25">
      <c r="A440">
        <v>439</v>
      </c>
      <c r="D440">
        <v>175.51490100000001</v>
      </c>
      <c r="E440">
        <v>5.4897080000000003</v>
      </c>
      <c r="F440">
        <v>159.862639</v>
      </c>
      <c r="G440">
        <v>8.3215160000000008</v>
      </c>
    </row>
    <row r="441" spans="1:9" x14ac:dyDescent="0.25">
      <c r="A441">
        <v>440</v>
      </c>
      <c r="D441">
        <v>175.50490300000001</v>
      </c>
      <c r="E441">
        <v>5.5064080000000004</v>
      </c>
    </row>
    <row r="442" spans="1:9" x14ac:dyDescent="0.25">
      <c r="A442">
        <v>441</v>
      </c>
      <c r="D442">
        <v>175.549747</v>
      </c>
      <c r="E442">
        <v>5.5088819999999998</v>
      </c>
    </row>
    <row r="443" spans="1:9" x14ac:dyDescent="0.25">
      <c r="A443">
        <v>442</v>
      </c>
      <c r="D443">
        <v>175.49871899999999</v>
      </c>
      <c r="E443">
        <v>5.5024389999999999</v>
      </c>
    </row>
    <row r="444" spans="1:9" x14ac:dyDescent="0.25">
      <c r="A444">
        <v>443</v>
      </c>
      <c r="B444">
        <v>182.08311</v>
      </c>
      <c r="C444">
        <v>6.800567</v>
      </c>
      <c r="D444">
        <v>175.526242</v>
      </c>
      <c r="E444">
        <v>5.5208919999999999</v>
      </c>
    </row>
    <row r="445" spans="1:9" x14ac:dyDescent="0.25">
      <c r="A445">
        <v>444</v>
      </c>
      <c r="B445">
        <v>182.09403900000001</v>
      </c>
      <c r="C445">
        <v>6.7905670000000002</v>
      </c>
      <c r="D445">
        <v>175.52686</v>
      </c>
      <c r="E445">
        <v>5.542592</v>
      </c>
    </row>
    <row r="446" spans="1:9" x14ac:dyDescent="0.25">
      <c r="A446">
        <v>445</v>
      </c>
      <c r="B446">
        <v>182.149653</v>
      </c>
      <c r="C446">
        <v>6.7269110000000003</v>
      </c>
      <c r="D446">
        <v>175.52686</v>
      </c>
      <c r="E446">
        <v>5.542592</v>
      </c>
    </row>
    <row r="447" spans="1:9" x14ac:dyDescent="0.25">
      <c r="A447">
        <v>446</v>
      </c>
      <c r="B447">
        <v>182.15748500000001</v>
      </c>
      <c r="C447">
        <v>6.7360850000000001</v>
      </c>
      <c r="D447">
        <v>175.52686</v>
      </c>
      <c r="E447">
        <v>5.542592</v>
      </c>
    </row>
    <row r="448" spans="1:9" x14ac:dyDescent="0.25">
      <c r="A448">
        <v>447</v>
      </c>
      <c r="B448">
        <v>182.149653</v>
      </c>
      <c r="C448">
        <v>6.7277870000000002</v>
      </c>
    </row>
    <row r="449" spans="1:9" x14ac:dyDescent="0.25">
      <c r="A449">
        <v>448</v>
      </c>
      <c r="B449">
        <v>182.15583699999999</v>
      </c>
      <c r="C449">
        <v>6.7282510000000002</v>
      </c>
    </row>
    <row r="450" spans="1:9" x14ac:dyDescent="0.25">
      <c r="A450">
        <v>449</v>
      </c>
      <c r="B450">
        <v>182.146197</v>
      </c>
      <c r="C450">
        <v>6.7357240000000003</v>
      </c>
    </row>
    <row r="451" spans="1:9" x14ac:dyDescent="0.25">
      <c r="A451">
        <v>450</v>
      </c>
      <c r="B451">
        <v>182.08311</v>
      </c>
      <c r="C451">
        <v>6.800567</v>
      </c>
      <c r="H451">
        <v>179.23042799999999</v>
      </c>
      <c r="I451">
        <v>3.7503679999999999</v>
      </c>
    </row>
    <row r="452" spans="1:9" x14ac:dyDescent="0.25">
      <c r="A452">
        <v>451</v>
      </c>
      <c r="B452">
        <v>182.08311</v>
      </c>
      <c r="C452">
        <v>6.800567</v>
      </c>
      <c r="H452">
        <v>179.21754199999998</v>
      </c>
      <c r="I452">
        <v>3.7576870000000002</v>
      </c>
    </row>
    <row r="453" spans="1:9" x14ac:dyDescent="0.25">
      <c r="A453">
        <v>452</v>
      </c>
      <c r="F453">
        <v>181.40809200000001</v>
      </c>
      <c r="G453">
        <v>7.956175</v>
      </c>
      <c r="H453">
        <v>179.186667</v>
      </c>
      <c r="I453">
        <v>3.779747</v>
      </c>
    </row>
    <row r="454" spans="1:9" x14ac:dyDescent="0.25">
      <c r="A454">
        <v>453</v>
      </c>
      <c r="F454">
        <v>181.405002</v>
      </c>
      <c r="G454">
        <v>7.9693189999999996</v>
      </c>
      <c r="H454">
        <v>179.258208</v>
      </c>
      <c r="I454">
        <v>3.732224</v>
      </c>
    </row>
    <row r="455" spans="1:9" x14ac:dyDescent="0.25">
      <c r="A455">
        <v>454</v>
      </c>
      <c r="F455">
        <v>181.384128</v>
      </c>
      <c r="G455">
        <v>7.9772559999999997</v>
      </c>
      <c r="H455">
        <v>179.25011499999999</v>
      </c>
      <c r="I455">
        <v>3.7309869999999998</v>
      </c>
    </row>
    <row r="456" spans="1:9" x14ac:dyDescent="0.25">
      <c r="A456">
        <v>455</v>
      </c>
      <c r="F456">
        <v>181.377273</v>
      </c>
      <c r="G456">
        <v>8.0020480000000003</v>
      </c>
      <c r="H456">
        <v>179.23408599999999</v>
      </c>
      <c r="I456">
        <v>3.726658</v>
      </c>
    </row>
    <row r="457" spans="1:9" x14ac:dyDescent="0.25">
      <c r="A457">
        <v>456</v>
      </c>
      <c r="F457">
        <v>181.412837</v>
      </c>
      <c r="G457">
        <v>7.9956060000000004</v>
      </c>
      <c r="H457">
        <v>179.258105</v>
      </c>
      <c r="I457">
        <v>3.7323789999999999</v>
      </c>
    </row>
    <row r="458" spans="1:9" x14ac:dyDescent="0.25">
      <c r="A458">
        <v>457</v>
      </c>
      <c r="F458">
        <v>181.46953500000001</v>
      </c>
      <c r="G458">
        <v>7.9475670000000003</v>
      </c>
      <c r="H458">
        <v>179.23042799999999</v>
      </c>
      <c r="I458">
        <v>3.7503679999999999</v>
      </c>
    </row>
    <row r="459" spans="1:9" x14ac:dyDescent="0.25">
      <c r="A459">
        <v>458</v>
      </c>
      <c r="D459">
        <v>198.12849299999999</v>
      </c>
      <c r="E459">
        <v>5.048082</v>
      </c>
      <c r="F459">
        <v>181.392066</v>
      </c>
      <c r="G459">
        <v>7.9674630000000004</v>
      </c>
      <c r="H459">
        <v>179.23042799999999</v>
      </c>
      <c r="I459">
        <v>3.7503679999999999</v>
      </c>
    </row>
    <row r="460" spans="1:9" x14ac:dyDescent="0.25">
      <c r="A460">
        <v>459</v>
      </c>
      <c r="D460">
        <v>198.13122799999999</v>
      </c>
      <c r="E460">
        <v>5.051329</v>
      </c>
      <c r="F460">
        <v>181.41680400000001</v>
      </c>
      <c r="G460">
        <v>7.9430829999999997</v>
      </c>
    </row>
    <row r="461" spans="1:9" x14ac:dyDescent="0.25">
      <c r="A461">
        <v>460</v>
      </c>
      <c r="D461">
        <v>198.16704799999999</v>
      </c>
      <c r="E461">
        <v>5.042103</v>
      </c>
      <c r="F461">
        <v>181.40809200000001</v>
      </c>
      <c r="G461">
        <v>7.956175</v>
      </c>
    </row>
    <row r="462" spans="1:9" x14ac:dyDescent="0.25">
      <c r="A462">
        <v>461</v>
      </c>
      <c r="D462">
        <v>198.19183999999998</v>
      </c>
      <c r="E462">
        <v>5.0552469999999996</v>
      </c>
    </row>
    <row r="463" spans="1:9" x14ac:dyDescent="0.25">
      <c r="A463">
        <v>462</v>
      </c>
      <c r="D463">
        <v>198.15885499999999</v>
      </c>
      <c r="E463">
        <v>5.0268980000000001</v>
      </c>
    </row>
    <row r="464" spans="1:9" x14ac:dyDescent="0.25">
      <c r="A464">
        <v>463</v>
      </c>
      <c r="D464">
        <v>198.17498699999999</v>
      </c>
      <c r="E464">
        <v>5.0398350000000001</v>
      </c>
    </row>
    <row r="465" spans="1:9" x14ac:dyDescent="0.25">
      <c r="A465">
        <v>464</v>
      </c>
      <c r="D465">
        <v>198.20529499999998</v>
      </c>
      <c r="E465">
        <v>5.0257120000000004</v>
      </c>
    </row>
    <row r="466" spans="1:9" x14ac:dyDescent="0.25">
      <c r="A466">
        <v>465</v>
      </c>
      <c r="B466">
        <v>204.713401</v>
      </c>
      <c r="C466">
        <v>6.5452190000000003</v>
      </c>
      <c r="D466">
        <v>198.25060199999999</v>
      </c>
      <c r="E466">
        <v>5.0109709999999996</v>
      </c>
    </row>
    <row r="467" spans="1:9" x14ac:dyDescent="0.25">
      <c r="A467">
        <v>466</v>
      </c>
      <c r="B467">
        <v>204.66000299999999</v>
      </c>
      <c r="C467">
        <v>6.5206330000000001</v>
      </c>
      <c r="D467">
        <v>198.319514</v>
      </c>
      <c r="E467">
        <v>5.073493</v>
      </c>
    </row>
    <row r="468" spans="1:9" x14ac:dyDescent="0.25">
      <c r="A468">
        <v>467</v>
      </c>
      <c r="B468">
        <v>204.687476</v>
      </c>
      <c r="C468">
        <v>6.51553</v>
      </c>
      <c r="D468">
        <v>198.12849299999999</v>
      </c>
      <c r="E468">
        <v>5.048082</v>
      </c>
    </row>
    <row r="469" spans="1:9" x14ac:dyDescent="0.25">
      <c r="A469">
        <v>468</v>
      </c>
      <c r="B469">
        <v>204.705207</v>
      </c>
      <c r="C469">
        <v>6.4991390000000004</v>
      </c>
    </row>
    <row r="470" spans="1:9" x14ac:dyDescent="0.25">
      <c r="A470">
        <v>469</v>
      </c>
      <c r="B470">
        <v>204.697475</v>
      </c>
      <c r="C470">
        <v>6.4893980000000004</v>
      </c>
    </row>
    <row r="471" spans="1:9" x14ac:dyDescent="0.25">
      <c r="A471">
        <v>470</v>
      </c>
      <c r="B471">
        <v>204.70701500000001</v>
      </c>
      <c r="C471">
        <v>6.5217669999999996</v>
      </c>
    </row>
    <row r="472" spans="1:9" x14ac:dyDescent="0.25">
      <c r="A472">
        <v>471</v>
      </c>
      <c r="B472">
        <v>204.674285</v>
      </c>
      <c r="C472">
        <v>6.4766139999999996</v>
      </c>
    </row>
    <row r="473" spans="1:9" x14ac:dyDescent="0.25">
      <c r="A473">
        <v>472</v>
      </c>
      <c r="B473">
        <v>204.713401</v>
      </c>
      <c r="C473">
        <v>6.5452190000000003</v>
      </c>
      <c r="H473">
        <v>203.05890199999999</v>
      </c>
      <c r="I473">
        <v>3.73109</v>
      </c>
    </row>
    <row r="474" spans="1:9" x14ac:dyDescent="0.25">
      <c r="A474">
        <v>473</v>
      </c>
      <c r="F474">
        <v>204.34558799999999</v>
      </c>
      <c r="G474">
        <v>7.6593349999999996</v>
      </c>
      <c r="H474">
        <v>203.083797</v>
      </c>
      <c r="I474">
        <v>3.6680009999999998</v>
      </c>
    </row>
    <row r="475" spans="1:9" x14ac:dyDescent="0.25">
      <c r="A475">
        <v>474</v>
      </c>
      <c r="F475">
        <v>204.364913</v>
      </c>
      <c r="G475">
        <v>7.6978900000000001</v>
      </c>
      <c r="H475">
        <v>203.10147799999999</v>
      </c>
      <c r="I475">
        <v>3.6820719999999998</v>
      </c>
    </row>
    <row r="476" spans="1:9" x14ac:dyDescent="0.25">
      <c r="A476">
        <v>475</v>
      </c>
      <c r="F476">
        <v>204.37991599999998</v>
      </c>
      <c r="G476">
        <v>7.7321660000000003</v>
      </c>
      <c r="H476">
        <v>203.13797299999999</v>
      </c>
      <c r="I476">
        <v>3.693206</v>
      </c>
    </row>
    <row r="477" spans="1:9" x14ac:dyDescent="0.25">
      <c r="A477">
        <v>476</v>
      </c>
      <c r="F477">
        <v>204.40074099999998</v>
      </c>
      <c r="G477">
        <v>7.7185069999999998</v>
      </c>
      <c r="H477">
        <v>203.14673499999998</v>
      </c>
      <c r="I477">
        <v>3.7182040000000001</v>
      </c>
    </row>
    <row r="478" spans="1:9" x14ac:dyDescent="0.25">
      <c r="A478">
        <v>477</v>
      </c>
      <c r="F478">
        <v>204.396255</v>
      </c>
      <c r="G478">
        <v>7.7312900000000004</v>
      </c>
      <c r="H478">
        <v>203.13595899999999</v>
      </c>
      <c r="I478">
        <v>3.7334100000000001</v>
      </c>
    </row>
    <row r="479" spans="1:9" x14ac:dyDescent="0.25">
      <c r="A479">
        <v>478</v>
      </c>
      <c r="F479">
        <v>204.43738500000001</v>
      </c>
      <c r="G479">
        <v>7.7284030000000001</v>
      </c>
      <c r="H479">
        <v>203.170547</v>
      </c>
      <c r="I479">
        <v>3.7121219999999999</v>
      </c>
    </row>
    <row r="480" spans="1:9" x14ac:dyDescent="0.25">
      <c r="A480">
        <v>479</v>
      </c>
      <c r="D480">
        <v>218.46444399999999</v>
      </c>
      <c r="E480">
        <v>4.9723740000000003</v>
      </c>
      <c r="F480">
        <v>204.450377</v>
      </c>
      <c r="G480">
        <v>7.7194349999999998</v>
      </c>
      <c r="H480">
        <v>203.214156</v>
      </c>
      <c r="I480">
        <v>3.7063489999999999</v>
      </c>
    </row>
    <row r="481" spans="1:9" x14ac:dyDescent="0.25">
      <c r="A481">
        <v>480</v>
      </c>
      <c r="D481">
        <v>218.42974699999999</v>
      </c>
      <c r="E481">
        <v>4.994192</v>
      </c>
      <c r="F481">
        <v>204.46599499999999</v>
      </c>
      <c r="G481">
        <v>7.7076830000000003</v>
      </c>
      <c r="H481">
        <v>203.05890199999999</v>
      </c>
      <c r="I481">
        <v>3.73109</v>
      </c>
    </row>
    <row r="482" spans="1:9" x14ac:dyDescent="0.25">
      <c r="A482">
        <v>481</v>
      </c>
      <c r="D482">
        <v>218.46611100000001</v>
      </c>
      <c r="E482">
        <v>4.9794450000000001</v>
      </c>
      <c r="F482">
        <v>204.466769</v>
      </c>
      <c r="G482">
        <v>7.67753</v>
      </c>
    </row>
    <row r="483" spans="1:9" x14ac:dyDescent="0.25">
      <c r="A483">
        <v>482</v>
      </c>
      <c r="D483">
        <v>218.454545</v>
      </c>
      <c r="E483">
        <v>5.0017680000000002</v>
      </c>
      <c r="F483">
        <v>204.34558799999999</v>
      </c>
      <c r="G483">
        <v>7.6593349999999996</v>
      </c>
    </row>
    <row r="484" spans="1:9" x14ac:dyDescent="0.25">
      <c r="A484">
        <v>483</v>
      </c>
      <c r="D484">
        <v>218.45696899999999</v>
      </c>
      <c r="E484">
        <v>4.9836359999999997</v>
      </c>
    </row>
    <row r="485" spans="1:9" x14ac:dyDescent="0.25">
      <c r="A485">
        <v>484</v>
      </c>
      <c r="D485">
        <v>218.437727</v>
      </c>
      <c r="E485">
        <v>5.0207069999999998</v>
      </c>
    </row>
    <row r="486" spans="1:9" x14ac:dyDescent="0.25">
      <c r="A486">
        <v>485</v>
      </c>
      <c r="D486">
        <v>218.40025199999999</v>
      </c>
      <c r="E486">
        <v>5.0602520000000002</v>
      </c>
    </row>
    <row r="487" spans="1:9" x14ac:dyDescent="0.25">
      <c r="A487">
        <v>486</v>
      </c>
      <c r="D487">
        <v>218.43959599999999</v>
      </c>
      <c r="E487">
        <v>5.0600500000000004</v>
      </c>
    </row>
    <row r="488" spans="1:9" x14ac:dyDescent="0.25">
      <c r="A488">
        <v>487</v>
      </c>
      <c r="B488">
        <v>224.395352</v>
      </c>
      <c r="C488">
        <v>6.1574239999999998</v>
      </c>
      <c r="D488">
        <v>218.508838</v>
      </c>
      <c r="E488">
        <v>4.9867169999999996</v>
      </c>
    </row>
    <row r="489" spans="1:9" x14ac:dyDescent="0.25">
      <c r="A489">
        <v>488</v>
      </c>
      <c r="B489">
        <v>224.40732299999999</v>
      </c>
      <c r="C489">
        <v>6.1700499999999998</v>
      </c>
      <c r="D489">
        <v>218.49010100000001</v>
      </c>
      <c r="E489">
        <v>4.9918680000000002</v>
      </c>
    </row>
    <row r="490" spans="1:9" x14ac:dyDescent="0.25">
      <c r="A490">
        <v>489</v>
      </c>
      <c r="B490">
        <v>224.42590799999999</v>
      </c>
      <c r="C490">
        <v>6.1413130000000002</v>
      </c>
    </row>
    <row r="491" spans="1:9" x14ac:dyDescent="0.25">
      <c r="A491">
        <v>490</v>
      </c>
      <c r="B491">
        <v>224.429495</v>
      </c>
      <c r="C491">
        <v>6.1477269999999997</v>
      </c>
    </row>
    <row r="492" spans="1:9" x14ac:dyDescent="0.25">
      <c r="A492">
        <v>491</v>
      </c>
      <c r="B492">
        <v>224.44469599999999</v>
      </c>
      <c r="C492">
        <v>6.1451520000000004</v>
      </c>
    </row>
    <row r="493" spans="1:9" x14ac:dyDescent="0.25">
      <c r="A493">
        <v>492</v>
      </c>
      <c r="B493">
        <v>224.36737299999999</v>
      </c>
      <c r="C493">
        <v>6.1870200000000004</v>
      </c>
      <c r="H493">
        <v>221.44515000000001</v>
      </c>
      <c r="I493">
        <v>3.8151510000000002</v>
      </c>
    </row>
    <row r="494" spans="1:9" x14ac:dyDescent="0.25">
      <c r="A494">
        <v>493</v>
      </c>
      <c r="B494">
        <v>224.39242400000001</v>
      </c>
      <c r="C494">
        <v>6.1507069999999997</v>
      </c>
      <c r="H494">
        <v>221.49747500000001</v>
      </c>
      <c r="I494">
        <v>3.719646</v>
      </c>
    </row>
    <row r="495" spans="1:9" x14ac:dyDescent="0.25">
      <c r="A495">
        <v>494</v>
      </c>
      <c r="B495">
        <v>224.395352</v>
      </c>
      <c r="C495">
        <v>6.1574239999999998</v>
      </c>
      <c r="H495">
        <v>221.44045399999999</v>
      </c>
      <c r="I495">
        <v>3.816919</v>
      </c>
    </row>
    <row r="496" spans="1:9" x14ac:dyDescent="0.25">
      <c r="A496">
        <v>495</v>
      </c>
      <c r="B496">
        <v>224.395352</v>
      </c>
      <c r="C496">
        <v>6.1574239999999998</v>
      </c>
      <c r="H496">
        <v>221.45595900000001</v>
      </c>
      <c r="I496">
        <v>3.8073229999999998</v>
      </c>
    </row>
    <row r="497" spans="1:9" x14ac:dyDescent="0.25">
      <c r="A497">
        <v>496</v>
      </c>
      <c r="F497">
        <v>223.96818200000001</v>
      </c>
      <c r="G497">
        <v>7.7574750000000003</v>
      </c>
      <c r="H497">
        <v>221.46404000000001</v>
      </c>
      <c r="I497">
        <v>3.801717</v>
      </c>
    </row>
    <row r="498" spans="1:9" x14ac:dyDescent="0.25">
      <c r="A498">
        <v>497</v>
      </c>
      <c r="F498">
        <v>223.951009</v>
      </c>
      <c r="G498">
        <v>7.7502019999999998</v>
      </c>
      <c r="H498">
        <v>221.45004900000001</v>
      </c>
      <c r="I498">
        <v>3.8146969999999998</v>
      </c>
    </row>
    <row r="499" spans="1:9" x14ac:dyDescent="0.25">
      <c r="A499">
        <v>498</v>
      </c>
      <c r="F499">
        <v>223.940504</v>
      </c>
      <c r="G499">
        <v>7.7700500000000003</v>
      </c>
      <c r="H499">
        <v>221.47197</v>
      </c>
      <c r="I499">
        <v>3.8145449999999999</v>
      </c>
    </row>
    <row r="500" spans="1:9" x14ac:dyDescent="0.25">
      <c r="A500">
        <v>499</v>
      </c>
      <c r="F500">
        <v>223.95252500000001</v>
      </c>
      <c r="G500">
        <v>7.7609089999999998</v>
      </c>
      <c r="H500">
        <v>221.45787799999999</v>
      </c>
      <c r="I500">
        <v>3.8230810000000002</v>
      </c>
    </row>
    <row r="501" spans="1:9" x14ac:dyDescent="0.25">
      <c r="A501">
        <v>500</v>
      </c>
      <c r="D501">
        <v>238.41095799999999</v>
      </c>
      <c r="E501">
        <v>5.4596970000000002</v>
      </c>
      <c r="F501">
        <v>223.97722199999998</v>
      </c>
      <c r="G501">
        <v>7.7509589999999999</v>
      </c>
      <c r="H501">
        <v>221.52247399999999</v>
      </c>
      <c r="I501">
        <v>3.8031820000000001</v>
      </c>
    </row>
    <row r="502" spans="1:9" x14ac:dyDescent="0.25">
      <c r="A502">
        <v>501</v>
      </c>
      <c r="D502">
        <v>238.456716</v>
      </c>
      <c r="E502">
        <v>5.4358079999999998</v>
      </c>
      <c r="F502">
        <v>223.953687</v>
      </c>
      <c r="G502">
        <v>7.7814639999999997</v>
      </c>
      <c r="H502">
        <v>221.53004899999999</v>
      </c>
      <c r="I502">
        <v>3.8238379999999998</v>
      </c>
    </row>
    <row r="503" spans="1:9" x14ac:dyDescent="0.25">
      <c r="A503">
        <v>502</v>
      </c>
      <c r="D503">
        <v>238.44888800000001</v>
      </c>
      <c r="E503">
        <v>5.460909</v>
      </c>
      <c r="F503">
        <v>223.95994899999999</v>
      </c>
      <c r="G503">
        <v>7.7640399999999996</v>
      </c>
      <c r="H503">
        <v>221.44515000000001</v>
      </c>
      <c r="I503">
        <v>3.8151510000000002</v>
      </c>
    </row>
    <row r="504" spans="1:9" x14ac:dyDescent="0.25">
      <c r="A504">
        <v>503</v>
      </c>
      <c r="D504">
        <v>238.44484800000001</v>
      </c>
      <c r="E504">
        <v>5.4565149999999996</v>
      </c>
      <c r="F504">
        <v>223.951009</v>
      </c>
      <c r="G504">
        <v>7.7409590000000001</v>
      </c>
    </row>
    <row r="505" spans="1:9" x14ac:dyDescent="0.25">
      <c r="A505">
        <v>504</v>
      </c>
      <c r="D505">
        <v>238.41120999999998</v>
      </c>
      <c r="E505">
        <v>5.4398989999999996</v>
      </c>
      <c r="F505">
        <v>223.97050400000001</v>
      </c>
      <c r="G505">
        <v>7.7745959999999998</v>
      </c>
    </row>
    <row r="506" spans="1:9" x14ac:dyDescent="0.25">
      <c r="A506">
        <v>505</v>
      </c>
      <c r="D506">
        <v>238.41504800000001</v>
      </c>
      <c r="E506">
        <v>5.4509090000000002</v>
      </c>
      <c r="F506">
        <v>223.94525099999998</v>
      </c>
      <c r="G506">
        <v>7.6131320000000002</v>
      </c>
    </row>
    <row r="507" spans="1:9" x14ac:dyDescent="0.25">
      <c r="A507">
        <v>506</v>
      </c>
      <c r="D507">
        <v>238.43813</v>
      </c>
      <c r="E507">
        <v>5.4455049999999998</v>
      </c>
    </row>
    <row r="508" spans="1:9" x14ac:dyDescent="0.25">
      <c r="A508">
        <v>507</v>
      </c>
      <c r="D508">
        <v>238.40651199999999</v>
      </c>
      <c r="E508">
        <v>5.4795959999999999</v>
      </c>
    </row>
    <row r="509" spans="1:9" x14ac:dyDescent="0.25">
      <c r="A509">
        <v>508</v>
      </c>
      <c r="D509">
        <v>238.41762399999999</v>
      </c>
      <c r="E509">
        <v>5.4927270000000004</v>
      </c>
    </row>
    <row r="510" spans="1:9" x14ac:dyDescent="0.25">
      <c r="A510">
        <v>509</v>
      </c>
      <c r="B510">
        <v>245.89697000000001</v>
      </c>
      <c r="C510">
        <v>7.0249490000000003</v>
      </c>
      <c r="D510">
        <v>238.44919099999998</v>
      </c>
      <c r="E510">
        <v>5.4947470000000003</v>
      </c>
    </row>
    <row r="511" spans="1:9" x14ac:dyDescent="0.25">
      <c r="A511">
        <v>510</v>
      </c>
      <c r="B511">
        <v>245.88636099999999</v>
      </c>
      <c r="C511">
        <v>7.004848</v>
      </c>
      <c r="D511">
        <v>238.52307999999999</v>
      </c>
      <c r="E511">
        <v>5.5347980000000003</v>
      </c>
    </row>
    <row r="512" spans="1:9" x14ac:dyDescent="0.25">
      <c r="A512">
        <v>511</v>
      </c>
      <c r="B512">
        <v>245.880403</v>
      </c>
      <c r="C512">
        <v>6.9914649999999998</v>
      </c>
      <c r="D512">
        <v>238.41095799999999</v>
      </c>
      <c r="E512">
        <v>5.4596970000000002</v>
      </c>
    </row>
    <row r="513" spans="1:9" x14ac:dyDescent="0.25">
      <c r="A513">
        <v>512</v>
      </c>
      <c r="B513">
        <v>245.878839</v>
      </c>
      <c r="C513">
        <v>6.98</v>
      </c>
    </row>
    <row r="514" spans="1:9" x14ac:dyDescent="0.25">
      <c r="A514">
        <v>513</v>
      </c>
      <c r="B514">
        <v>245.837525</v>
      </c>
      <c r="C514">
        <v>6.9885849999999996</v>
      </c>
    </row>
    <row r="515" spans="1:9" x14ac:dyDescent="0.25">
      <c r="A515">
        <v>514</v>
      </c>
      <c r="B515">
        <v>245.88363699999999</v>
      </c>
      <c r="C515">
        <v>6.9840910000000003</v>
      </c>
    </row>
    <row r="516" spans="1:9" x14ac:dyDescent="0.25">
      <c r="A516">
        <v>515</v>
      </c>
      <c r="B516">
        <v>245.86313000000001</v>
      </c>
      <c r="C516">
        <v>6.9975250000000004</v>
      </c>
      <c r="H516">
        <v>242.20560599999999</v>
      </c>
      <c r="I516">
        <v>3.8224740000000001</v>
      </c>
    </row>
    <row r="517" spans="1:9" x14ac:dyDescent="0.25">
      <c r="A517">
        <v>516</v>
      </c>
      <c r="B517">
        <v>245.862977</v>
      </c>
      <c r="C517">
        <v>6.9829290000000004</v>
      </c>
      <c r="H517">
        <v>242.20712</v>
      </c>
      <c r="I517">
        <v>3.8092929999999998</v>
      </c>
    </row>
    <row r="518" spans="1:9" x14ac:dyDescent="0.25">
      <c r="A518">
        <v>517</v>
      </c>
      <c r="B518">
        <v>245.819345</v>
      </c>
      <c r="C518">
        <v>6.982272</v>
      </c>
      <c r="H518">
        <v>242.22398699999999</v>
      </c>
      <c r="I518">
        <v>3.839242</v>
      </c>
    </row>
    <row r="519" spans="1:9" x14ac:dyDescent="0.25">
      <c r="A519">
        <v>518</v>
      </c>
      <c r="B519">
        <v>245.89697000000001</v>
      </c>
      <c r="C519">
        <v>7.0249490000000003</v>
      </c>
      <c r="H519">
        <v>242.19126199999999</v>
      </c>
      <c r="I519">
        <v>3.8486359999999999</v>
      </c>
    </row>
    <row r="520" spans="1:9" x14ac:dyDescent="0.25">
      <c r="A520">
        <v>519</v>
      </c>
      <c r="H520">
        <v>242.17343199999999</v>
      </c>
      <c r="I520">
        <v>3.853939</v>
      </c>
    </row>
    <row r="521" spans="1:9" x14ac:dyDescent="0.25">
      <c r="A521">
        <v>520</v>
      </c>
      <c r="F521">
        <v>245.30580599999999</v>
      </c>
      <c r="G521">
        <v>8.2398989999999994</v>
      </c>
      <c r="H521">
        <v>242.19994800000001</v>
      </c>
      <c r="I521">
        <v>3.8360099999999999</v>
      </c>
    </row>
    <row r="522" spans="1:9" x14ac:dyDescent="0.25">
      <c r="A522">
        <v>521</v>
      </c>
      <c r="F522">
        <v>245.31504899999999</v>
      </c>
      <c r="G522">
        <v>8.2174239999999994</v>
      </c>
      <c r="H522">
        <v>242.210149</v>
      </c>
      <c r="I522">
        <v>3.8244440000000002</v>
      </c>
    </row>
    <row r="523" spans="1:9" x14ac:dyDescent="0.25">
      <c r="A523">
        <v>522</v>
      </c>
      <c r="F523">
        <v>245.33605699999998</v>
      </c>
      <c r="G523">
        <v>8.1755549999999992</v>
      </c>
      <c r="H523">
        <v>242.22514799999999</v>
      </c>
      <c r="I523">
        <v>3.8493940000000002</v>
      </c>
    </row>
    <row r="524" spans="1:9" x14ac:dyDescent="0.25">
      <c r="A524">
        <v>523</v>
      </c>
      <c r="D524">
        <v>259.25090899999998</v>
      </c>
      <c r="E524">
        <v>6.2417170000000004</v>
      </c>
      <c r="F524">
        <v>245.34166400000001</v>
      </c>
      <c r="G524">
        <v>8.2083840000000006</v>
      </c>
      <c r="H524">
        <v>242.221059</v>
      </c>
      <c r="I524">
        <v>3.8409089999999999</v>
      </c>
    </row>
    <row r="525" spans="1:9" x14ac:dyDescent="0.25">
      <c r="A525">
        <v>524</v>
      </c>
      <c r="D525">
        <v>259.29121099999998</v>
      </c>
      <c r="E525">
        <v>6.2360100000000003</v>
      </c>
      <c r="F525">
        <v>245.32348300000001</v>
      </c>
      <c r="G525">
        <v>8.20303</v>
      </c>
      <c r="H525">
        <v>242.24590799999999</v>
      </c>
      <c r="I525">
        <v>3.8280810000000001</v>
      </c>
    </row>
    <row r="526" spans="1:9" x14ac:dyDescent="0.25">
      <c r="A526">
        <v>525</v>
      </c>
      <c r="D526">
        <v>259.32489499999997</v>
      </c>
      <c r="E526">
        <v>6.2166160000000001</v>
      </c>
      <c r="F526">
        <v>245.35101</v>
      </c>
      <c r="G526">
        <v>8.1893930000000008</v>
      </c>
      <c r="H526">
        <v>242.20560599999999</v>
      </c>
      <c r="I526">
        <v>3.8224740000000001</v>
      </c>
    </row>
    <row r="527" spans="1:9" x14ac:dyDescent="0.25">
      <c r="A527">
        <v>526</v>
      </c>
      <c r="D527">
        <v>259.25792799999999</v>
      </c>
      <c r="E527">
        <v>6.1998990000000003</v>
      </c>
      <c r="F527">
        <v>245.33363399999999</v>
      </c>
      <c r="G527">
        <v>8.2044940000000004</v>
      </c>
      <c r="H527">
        <v>242.20560599999999</v>
      </c>
      <c r="I527">
        <v>3.8224740000000001</v>
      </c>
    </row>
    <row r="528" spans="1:9" x14ac:dyDescent="0.25">
      <c r="A528">
        <v>527</v>
      </c>
      <c r="D528">
        <v>259.24287900000002</v>
      </c>
      <c r="E528">
        <v>6.2266659999999998</v>
      </c>
      <c r="F528">
        <v>245.34797800000001</v>
      </c>
      <c r="G528">
        <v>8.2108080000000001</v>
      </c>
    </row>
    <row r="529" spans="1:11" x14ac:dyDescent="0.25">
      <c r="A529">
        <v>528</v>
      </c>
      <c r="D529">
        <v>259.23151100000001</v>
      </c>
      <c r="E529">
        <v>6.2142419999999996</v>
      </c>
      <c r="F529">
        <v>245.36605900000001</v>
      </c>
      <c r="G529">
        <v>8.196161</v>
      </c>
    </row>
    <row r="530" spans="1:11" x14ac:dyDescent="0.25">
      <c r="A530">
        <v>529</v>
      </c>
      <c r="D530">
        <v>259.25545199999999</v>
      </c>
      <c r="E530">
        <v>6.1801510000000004</v>
      </c>
      <c r="F530">
        <v>245.34494899999999</v>
      </c>
      <c r="G530">
        <v>8.1518180000000005</v>
      </c>
    </row>
    <row r="531" spans="1:11" x14ac:dyDescent="0.25">
      <c r="A531">
        <v>530</v>
      </c>
      <c r="D531">
        <v>259.23767600000002</v>
      </c>
      <c r="E531">
        <v>6.1856059999999999</v>
      </c>
      <c r="F531">
        <v>245.426412</v>
      </c>
      <c r="G531">
        <v>8.1133839999999999</v>
      </c>
    </row>
    <row r="532" spans="1:11" x14ac:dyDescent="0.25">
      <c r="A532">
        <v>531</v>
      </c>
      <c r="D532">
        <v>259.25919099999999</v>
      </c>
      <c r="E532">
        <v>6.2091409999999998</v>
      </c>
      <c r="F532">
        <v>245.29091</v>
      </c>
      <c r="G532">
        <v>8.2348990000000004</v>
      </c>
    </row>
    <row r="533" spans="1:11" x14ac:dyDescent="0.25">
      <c r="A533">
        <v>532</v>
      </c>
      <c r="D533">
        <v>259.270959</v>
      </c>
      <c r="E533">
        <v>6.2200499999999996</v>
      </c>
    </row>
    <row r="534" spans="1:11" x14ac:dyDescent="0.25">
      <c r="A534">
        <v>533</v>
      </c>
      <c r="B534">
        <v>266.91125999999997</v>
      </c>
      <c r="C534">
        <v>7.8963130000000001</v>
      </c>
      <c r="D534">
        <v>259.25277799999998</v>
      </c>
      <c r="E534">
        <v>6.2105560000000004</v>
      </c>
    </row>
    <row r="535" spans="1:11" x14ac:dyDescent="0.25">
      <c r="A535">
        <v>534</v>
      </c>
      <c r="B535">
        <v>266.91125999999997</v>
      </c>
      <c r="C535">
        <v>7.9151509999999998</v>
      </c>
      <c r="D535">
        <v>259.424645</v>
      </c>
      <c r="E535">
        <v>6.2179789999999997</v>
      </c>
    </row>
    <row r="536" spans="1:11" x14ac:dyDescent="0.25">
      <c r="A536">
        <v>535</v>
      </c>
      <c r="B536">
        <v>266.96817900000002</v>
      </c>
      <c r="C536">
        <v>7.8774240000000004</v>
      </c>
      <c r="D536">
        <v>259.25090899999998</v>
      </c>
      <c r="E536">
        <v>6.2417170000000004</v>
      </c>
    </row>
    <row r="537" spans="1:11" x14ac:dyDescent="0.25">
      <c r="A537">
        <v>536</v>
      </c>
      <c r="B537">
        <v>266.96817900000002</v>
      </c>
      <c r="C537">
        <v>7.8774240000000004</v>
      </c>
    </row>
    <row r="538" spans="1:11" x14ac:dyDescent="0.25">
      <c r="A538">
        <v>537</v>
      </c>
      <c r="B538">
        <v>266.96817900000002</v>
      </c>
      <c r="C538">
        <v>7.8774240000000004</v>
      </c>
      <c r="H538">
        <v>260.64893799999999</v>
      </c>
      <c r="I538">
        <v>4.1143939999999999</v>
      </c>
      <c r="J538">
        <v>235.740756</v>
      </c>
      <c r="K538">
        <v>13.571211</v>
      </c>
    </row>
    <row r="539" spans="1:11" x14ac:dyDescent="0.25">
      <c r="A539">
        <v>538</v>
      </c>
    </row>
    <row r="540" spans="1:11" x14ac:dyDescent="0.25">
      <c r="A540">
        <v>539</v>
      </c>
    </row>
    <row r="541" spans="1:11" x14ac:dyDescent="0.25">
      <c r="A541">
        <v>540</v>
      </c>
    </row>
    <row r="542" spans="1:11" x14ac:dyDescent="0.25">
      <c r="A542">
        <v>541</v>
      </c>
    </row>
    <row r="543" spans="1:11" x14ac:dyDescent="0.25">
      <c r="A543">
        <v>542</v>
      </c>
    </row>
    <row r="544" spans="1:1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1" x14ac:dyDescent="0.25">
      <c r="A577">
        <v>576</v>
      </c>
    </row>
    <row r="578" spans="1:11" x14ac:dyDescent="0.25">
      <c r="A578">
        <v>577</v>
      </c>
    </row>
    <row r="579" spans="1:11" x14ac:dyDescent="0.25">
      <c r="A579">
        <v>578</v>
      </c>
    </row>
    <row r="580" spans="1:11" x14ac:dyDescent="0.25">
      <c r="A580">
        <v>579</v>
      </c>
    </row>
    <row r="581" spans="1:11" x14ac:dyDescent="0.25">
      <c r="A581">
        <v>580</v>
      </c>
      <c r="J581">
        <v>235.89282700000001</v>
      </c>
      <c r="K581">
        <v>13.685250999999999</v>
      </c>
    </row>
    <row r="582" spans="1:11" x14ac:dyDescent="0.25">
      <c r="A582">
        <v>581</v>
      </c>
      <c r="D582">
        <v>224.13222200000001</v>
      </c>
      <c r="E582">
        <v>9.8877269999999999</v>
      </c>
    </row>
    <row r="583" spans="1:11" x14ac:dyDescent="0.25">
      <c r="A583">
        <v>582</v>
      </c>
      <c r="D583">
        <v>224.116919</v>
      </c>
      <c r="E583">
        <v>9.8986359999999998</v>
      </c>
    </row>
    <row r="584" spans="1:11" x14ac:dyDescent="0.25">
      <c r="A584">
        <v>583</v>
      </c>
      <c r="D584">
        <v>224.171211</v>
      </c>
      <c r="E584">
        <v>9.8840900000000005</v>
      </c>
      <c r="F584">
        <v>234.07914099999999</v>
      </c>
      <c r="G584">
        <v>7.3080299999999996</v>
      </c>
    </row>
    <row r="585" spans="1:11" x14ac:dyDescent="0.25">
      <c r="A585">
        <v>584</v>
      </c>
      <c r="D585">
        <v>224.14580699999999</v>
      </c>
      <c r="E585">
        <v>9.8910090000000004</v>
      </c>
      <c r="F585">
        <v>233.98747399999999</v>
      </c>
      <c r="G585">
        <v>7.2878790000000002</v>
      </c>
    </row>
    <row r="586" spans="1:11" x14ac:dyDescent="0.25">
      <c r="A586">
        <v>585</v>
      </c>
      <c r="D586">
        <v>224.151262</v>
      </c>
      <c r="E586">
        <v>9.8926259999999999</v>
      </c>
      <c r="F586">
        <v>234.03424200000001</v>
      </c>
      <c r="G586">
        <v>7.2933839999999996</v>
      </c>
    </row>
    <row r="587" spans="1:11" x14ac:dyDescent="0.25">
      <c r="A587">
        <v>586</v>
      </c>
      <c r="D587">
        <v>224.14540399999998</v>
      </c>
      <c r="E587">
        <v>9.9055560000000007</v>
      </c>
      <c r="F587">
        <v>234.030202</v>
      </c>
      <c r="G587">
        <v>7.2905049999999996</v>
      </c>
    </row>
    <row r="588" spans="1:11" x14ac:dyDescent="0.25">
      <c r="A588">
        <v>587</v>
      </c>
      <c r="D588">
        <v>224.150555</v>
      </c>
      <c r="E588">
        <v>9.8850499999999997</v>
      </c>
      <c r="F588">
        <v>234.04989699999999</v>
      </c>
      <c r="G588">
        <v>7.2830810000000001</v>
      </c>
    </row>
    <row r="589" spans="1:11" x14ac:dyDescent="0.25">
      <c r="A589">
        <v>588</v>
      </c>
      <c r="D589">
        <v>224.16888800000001</v>
      </c>
      <c r="E589">
        <v>9.909243</v>
      </c>
      <c r="F589">
        <v>234.03742299999999</v>
      </c>
      <c r="G589">
        <v>7.2742420000000001</v>
      </c>
    </row>
    <row r="590" spans="1:11" x14ac:dyDescent="0.25">
      <c r="A590">
        <v>589</v>
      </c>
      <c r="D590">
        <v>224.22085799999999</v>
      </c>
      <c r="E590">
        <v>9.9133829999999996</v>
      </c>
      <c r="F590">
        <v>234.014545</v>
      </c>
      <c r="G590">
        <v>7.2712120000000002</v>
      </c>
    </row>
    <row r="591" spans="1:11" x14ac:dyDescent="0.25">
      <c r="A591">
        <v>590</v>
      </c>
      <c r="D591">
        <v>224.202474</v>
      </c>
      <c r="E591">
        <v>9.9061109999999992</v>
      </c>
      <c r="F591">
        <v>234.056918</v>
      </c>
      <c r="G591">
        <v>7.2877780000000003</v>
      </c>
    </row>
    <row r="592" spans="1:11" x14ac:dyDescent="0.25">
      <c r="A592">
        <v>591</v>
      </c>
      <c r="D592">
        <v>224.16232300000001</v>
      </c>
      <c r="E592">
        <v>9.852525</v>
      </c>
      <c r="F592">
        <v>234.06691799999999</v>
      </c>
      <c r="G592">
        <v>7.3513640000000002</v>
      </c>
    </row>
    <row r="593" spans="1:9" x14ac:dyDescent="0.25">
      <c r="A593">
        <v>592</v>
      </c>
      <c r="D593">
        <v>224.130909</v>
      </c>
      <c r="E593">
        <v>9.8267679999999995</v>
      </c>
      <c r="F593">
        <v>234.06742399999999</v>
      </c>
      <c r="G593">
        <v>7.3214639999999997</v>
      </c>
    </row>
    <row r="594" spans="1:9" x14ac:dyDescent="0.25">
      <c r="A594">
        <v>593</v>
      </c>
      <c r="D594">
        <v>224.13222200000001</v>
      </c>
      <c r="E594">
        <v>9.8877269999999999</v>
      </c>
      <c r="F594">
        <v>234.07823099999999</v>
      </c>
      <c r="G594">
        <v>7.2575250000000002</v>
      </c>
    </row>
    <row r="595" spans="1:9" x14ac:dyDescent="0.25">
      <c r="A595">
        <v>594</v>
      </c>
      <c r="B595">
        <v>215.941363</v>
      </c>
      <c r="C595">
        <v>7.8675249999999997</v>
      </c>
      <c r="F595">
        <v>234.07914099999999</v>
      </c>
      <c r="G595">
        <v>7.3080299999999996</v>
      </c>
    </row>
    <row r="596" spans="1:9" x14ac:dyDescent="0.25">
      <c r="A596">
        <v>595</v>
      </c>
      <c r="B596">
        <v>215.894293</v>
      </c>
      <c r="C596">
        <v>7.8393940000000004</v>
      </c>
      <c r="H596">
        <v>224.69515100000001</v>
      </c>
      <c r="I596">
        <v>10.471666000000001</v>
      </c>
    </row>
    <row r="597" spans="1:9" x14ac:dyDescent="0.25">
      <c r="A597">
        <v>596</v>
      </c>
      <c r="B597">
        <v>215.904596</v>
      </c>
      <c r="C597">
        <v>7.9156060000000004</v>
      </c>
      <c r="H597">
        <v>224.67469700000001</v>
      </c>
      <c r="I597">
        <v>10.489545</v>
      </c>
    </row>
    <row r="598" spans="1:9" x14ac:dyDescent="0.25">
      <c r="A598">
        <v>597</v>
      </c>
      <c r="B598">
        <v>215.91308000000001</v>
      </c>
      <c r="C598">
        <v>7.91601</v>
      </c>
      <c r="H598">
        <v>224.68171599999999</v>
      </c>
      <c r="I598">
        <v>10.477373</v>
      </c>
    </row>
    <row r="599" spans="1:9" x14ac:dyDescent="0.25">
      <c r="A599">
        <v>598</v>
      </c>
      <c r="B599">
        <v>215.91025199999999</v>
      </c>
      <c r="C599">
        <v>7.9093939999999998</v>
      </c>
      <c r="H599">
        <v>224.72297900000001</v>
      </c>
      <c r="I599">
        <v>10.468838999999999</v>
      </c>
    </row>
    <row r="600" spans="1:9" x14ac:dyDescent="0.25">
      <c r="A600">
        <v>599</v>
      </c>
      <c r="B600">
        <v>215.96737300000001</v>
      </c>
      <c r="C600">
        <v>7.9145450000000004</v>
      </c>
      <c r="H600">
        <v>224.69909100000001</v>
      </c>
      <c r="I600">
        <v>10.497576</v>
      </c>
    </row>
    <row r="601" spans="1:9" x14ac:dyDescent="0.25">
      <c r="A601">
        <v>600</v>
      </c>
      <c r="B601">
        <v>215.946313</v>
      </c>
      <c r="C601">
        <v>7.8915150000000001</v>
      </c>
      <c r="H601">
        <v>224.72525100000001</v>
      </c>
      <c r="I601">
        <v>10.510505</v>
      </c>
    </row>
    <row r="602" spans="1:9" x14ac:dyDescent="0.25">
      <c r="A602">
        <v>601</v>
      </c>
      <c r="B602">
        <v>215.92313100000001</v>
      </c>
      <c r="C602">
        <v>7.9206560000000001</v>
      </c>
      <c r="H602">
        <v>224.709191</v>
      </c>
      <c r="I602">
        <v>10.485505</v>
      </c>
    </row>
    <row r="603" spans="1:9" x14ac:dyDescent="0.25">
      <c r="A603">
        <v>602</v>
      </c>
      <c r="B603">
        <v>215.89085800000001</v>
      </c>
      <c r="C603">
        <v>7.898333</v>
      </c>
      <c r="H603">
        <v>224.68909099999999</v>
      </c>
      <c r="I603">
        <v>10.499848</v>
      </c>
    </row>
    <row r="604" spans="1:9" x14ac:dyDescent="0.25">
      <c r="A604">
        <v>603</v>
      </c>
      <c r="B604">
        <v>215.92383799999999</v>
      </c>
      <c r="C604">
        <v>7.8828779999999998</v>
      </c>
      <c r="H604">
        <v>224.712121</v>
      </c>
      <c r="I604">
        <v>10.46702</v>
      </c>
    </row>
    <row r="605" spans="1:9" x14ac:dyDescent="0.25">
      <c r="A605">
        <v>604</v>
      </c>
      <c r="B605">
        <v>215.93141399999999</v>
      </c>
      <c r="C605">
        <v>7.8743930000000004</v>
      </c>
      <c r="H605">
        <v>224.69414</v>
      </c>
      <c r="I605">
        <v>10.466262</v>
      </c>
    </row>
    <row r="606" spans="1:9" x14ac:dyDescent="0.25">
      <c r="A606">
        <v>605</v>
      </c>
      <c r="B606">
        <v>215.941363</v>
      </c>
      <c r="C606">
        <v>7.8675249999999997</v>
      </c>
      <c r="H606">
        <v>224.686565</v>
      </c>
      <c r="I606">
        <v>10.494797999999999</v>
      </c>
    </row>
    <row r="607" spans="1:9" x14ac:dyDescent="0.25">
      <c r="A607">
        <v>606</v>
      </c>
      <c r="H607">
        <v>224.63727299999999</v>
      </c>
      <c r="I607">
        <v>10.476160999999999</v>
      </c>
    </row>
    <row r="608" spans="1:9" x14ac:dyDescent="0.25">
      <c r="A608">
        <v>607</v>
      </c>
      <c r="D608">
        <v>206.50773899999999</v>
      </c>
      <c r="E608">
        <v>9.4482599999999994</v>
      </c>
      <c r="F608">
        <v>217.45186899999999</v>
      </c>
      <c r="G608">
        <v>7.3853030000000004</v>
      </c>
      <c r="H608">
        <v>224.69515100000001</v>
      </c>
      <c r="I608">
        <v>10.471666000000001</v>
      </c>
    </row>
    <row r="609" spans="1:9" x14ac:dyDescent="0.25">
      <c r="A609">
        <v>608</v>
      </c>
      <c r="D609">
        <v>206.50227599999999</v>
      </c>
      <c r="E609">
        <v>9.4107369999999992</v>
      </c>
      <c r="F609">
        <v>217.47636399999999</v>
      </c>
      <c r="G609">
        <v>7.3918179999999998</v>
      </c>
    </row>
    <row r="610" spans="1:9" x14ac:dyDescent="0.25">
      <c r="A610">
        <v>609</v>
      </c>
      <c r="D610">
        <v>206.499854</v>
      </c>
      <c r="E610">
        <v>9.4330029999999994</v>
      </c>
      <c r="F610">
        <v>217.47848500000001</v>
      </c>
      <c r="G610">
        <v>7.4067679999999996</v>
      </c>
    </row>
    <row r="611" spans="1:9" x14ac:dyDescent="0.25">
      <c r="A611">
        <v>610</v>
      </c>
      <c r="D611">
        <v>206.48660899999999</v>
      </c>
      <c r="E611">
        <v>9.4224370000000004</v>
      </c>
      <c r="F611">
        <v>217.510707</v>
      </c>
      <c r="G611">
        <v>7.400404</v>
      </c>
    </row>
    <row r="612" spans="1:9" x14ac:dyDescent="0.25">
      <c r="A612">
        <v>611</v>
      </c>
      <c r="D612">
        <v>206.48124999999999</v>
      </c>
      <c r="E612">
        <v>9.3938299999999995</v>
      </c>
      <c r="F612">
        <v>217.55292900000001</v>
      </c>
      <c r="G612">
        <v>7.4124749999999997</v>
      </c>
    </row>
    <row r="613" spans="1:9" x14ac:dyDescent="0.25">
      <c r="A613">
        <v>612</v>
      </c>
      <c r="D613">
        <v>206.45661100000001</v>
      </c>
      <c r="E613">
        <v>9.3713060000000006</v>
      </c>
      <c r="F613">
        <v>217.54560599999999</v>
      </c>
      <c r="G613">
        <v>7.4059090000000003</v>
      </c>
    </row>
    <row r="614" spans="1:9" x14ac:dyDescent="0.25">
      <c r="A614">
        <v>613</v>
      </c>
      <c r="D614">
        <v>206.451041</v>
      </c>
      <c r="E614">
        <v>9.3648629999999997</v>
      </c>
      <c r="F614">
        <v>217.52696900000001</v>
      </c>
      <c r="G614">
        <v>7.3930800000000003</v>
      </c>
    </row>
    <row r="615" spans="1:9" x14ac:dyDescent="0.25">
      <c r="A615">
        <v>614</v>
      </c>
      <c r="D615">
        <v>206.48098999999999</v>
      </c>
      <c r="E615">
        <v>9.3631620000000009</v>
      </c>
      <c r="F615">
        <v>217.531565</v>
      </c>
      <c r="G615">
        <v>7.3921210000000004</v>
      </c>
    </row>
    <row r="616" spans="1:9" x14ac:dyDescent="0.25">
      <c r="A616">
        <v>615</v>
      </c>
      <c r="D616">
        <v>206.510062</v>
      </c>
      <c r="E616">
        <v>9.3902739999999998</v>
      </c>
      <c r="F616">
        <v>217.48676800000001</v>
      </c>
      <c r="G616">
        <v>7.4091420000000001</v>
      </c>
    </row>
    <row r="617" spans="1:9" x14ac:dyDescent="0.25">
      <c r="A617">
        <v>616</v>
      </c>
      <c r="D617">
        <v>206.536193</v>
      </c>
      <c r="E617">
        <v>9.4198599999999999</v>
      </c>
      <c r="F617">
        <v>217.52656500000001</v>
      </c>
      <c r="G617">
        <v>7.4436359999999997</v>
      </c>
    </row>
    <row r="618" spans="1:9" x14ac:dyDescent="0.25">
      <c r="A618">
        <v>617</v>
      </c>
      <c r="D618">
        <v>206.597014</v>
      </c>
      <c r="E618">
        <v>9.3990880000000008</v>
      </c>
      <c r="F618">
        <v>217.57909100000001</v>
      </c>
      <c r="G618">
        <v>7.4045449999999997</v>
      </c>
    </row>
    <row r="619" spans="1:9" x14ac:dyDescent="0.25">
      <c r="A619">
        <v>618</v>
      </c>
      <c r="D619">
        <v>206.47429199999999</v>
      </c>
      <c r="E619">
        <v>9.4600639999999991</v>
      </c>
    </row>
    <row r="620" spans="1:9" x14ac:dyDescent="0.25">
      <c r="A620">
        <v>619</v>
      </c>
    </row>
    <row r="621" spans="1:9" x14ac:dyDescent="0.25">
      <c r="A621">
        <v>620</v>
      </c>
      <c r="B621">
        <v>196.924644</v>
      </c>
      <c r="C621">
        <v>8.011946</v>
      </c>
      <c r="H621">
        <v>206.648303</v>
      </c>
      <c r="I621">
        <v>10.476247000000001</v>
      </c>
    </row>
    <row r="622" spans="1:9" x14ac:dyDescent="0.25">
      <c r="A622">
        <v>621</v>
      </c>
      <c r="B622">
        <v>196.94783699999999</v>
      </c>
      <c r="C622">
        <v>7.997255</v>
      </c>
      <c r="H622">
        <v>206.695876</v>
      </c>
      <c r="I622">
        <v>10.558615</v>
      </c>
    </row>
    <row r="623" spans="1:9" x14ac:dyDescent="0.25">
      <c r="A623">
        <v>622</v>
      </c>
      <c r="B623">
        <v>196.94298799999999</v>
      </c>
      <c r="C623">
        <v>7.9706590000000004</v>
      </c>
      <c r="H623">
        <v>206.675513</v>
      </c>
      <c r="I623">
        <v>10.505215</v>
      </c>
    </row>
    <row r="624" spans="1:9" x14ac:dyDescent="0.25">
      <c r="A624">
        <v>623</v>
      </c>
      <c r="B624">
        <v>196.94134</v>
      </c>
      <c r="C624">
        <v>7.9629789999999998</v>
      </c>
      <c r="H624">
        <v>206.63062199999999</v>
      </c>
      <c r="I624">
        <v>10.507379999999999</v>
      </c>
    </row>
    <row r="625" spans="1:9" x14ac:dyDescent="0.25">
      <c r="A625">
        <v>624</v>
      </c>
      <c r="B625">
        <v>196.93495100000001</v>
      </c>
      <c r="C625">
        <v>7.973185</v>
      </c>
      <c r="H625">
        <v>206.66520600000001</v>
      </c>
      <c r="I625">
        <v>10.512224</v>
      </c>
    </row>
    <row r="626" spans="1:9" x14ac:dyDescent="0.25">
      <c r="A626">
        <v>625</v>
      </c>
      <c r="B626">
        <v>196.92793899999998</v>
      </c>
      <c r="C626">
        <v>8.0031829999999999</v>
      </c>
      <c r="H626">
        <v>206.648143</v>
      </c>
      <c r="I626">
        <v>10.500937</v>
      </c>
    </row>
    <row r="627" spans="1:9" x14ac:dyDescent="0.25">
      <c r="A627">
        <v>626</v>
      </c>
      <c r="B627">
        <v>196.928664</v>
      </c>
      <c r="C627">
        <v>7.9993169999999996</v>
      </c>
      <c r="H627">
        <v>206.681083</v>
      </c>
      <c r="I627">
        <v>10.51238</v>
      </c>
    </row>
    <row r="628" spans="1:9" x14ac:dyDescent="0.25">
      <c r="A628">
        <v>627</v>
      </c>
      <c r="B628">
        <v>196.94098199999999</v>
      </c>
      <c r="C628">
        <v>8.0460670000000007</v>
      </c>
      <c r="H628">
        <v>206.67139299999999</v>
      </c>
      <c r="I628">
        <v>10.572222</v>
      </c>
    </row>
    <row r="629" spans="1:9" x14ac:dyDescent="0.25">
      <c r="A629">
        <v>628</v>
      </c>
      <c r="B629">
        <v>196.99381199999999</v>
      </c>
      <c r="C629">
        <v>8.0194700000000001</v>
      </c>
      <c r="H629">
        <v>206.693759</v>
      </c>
      <c r="I629">
        <v>10.560058</v>
      </c>
    </row>
    <row r="630" spans="1:9" x14ac:dyDescent="0.25">
      <c r="A630">
        <v>629</v>
      </c>
      <c r="B630">
        <v>196.91510700000001</v>
      </c>
      <c r="C630">
        <v>8.0196260000000006</v>
      </c>
      <c r="H630">
        <v>206.697372</v>
      </c>
      <c r="I630">
        <v>10.533358</v>
      </c>
    </row>
    <row r="631" spans="1:9" x14ac:dyDescent="0.25">
      <c r="A631">
        <v>630</v>
      </c>
      <c r="H631">
        <v>206.648303</v>
      </c>
      <c r="I631">
        <v>10.476247000000001</v>
      </c>
    </row>
    <row r="632" spans="1:9" x14ac:dyDescent="0.25">
      <c r="A632">
        <v>631</v>
      </c>
      <c r="H632">
        <v>206.648303</v>
      </c>
      <c r="I632">
        <v>10.476247000000001</v>
      </c>
    </row>
    <row r="633" spans="1:9" x14ac:dyDescent="0.25">
      <c r="A633">
        <v>632</v>
      </c>
      <c r="D633">
        <v>185.30773499999998</v>
      </c>
      <c r="E633">
        <v>9.4850110000000001</v>
      </c>
      <c r="F633">
        <v>198.22720200000001</v>
      </c>
      <c r="G633">
        <v>7.1132819999999999</v>
      </c>
    </row>
    <row r="634" spans="1:9" x14ac:dyDescent="0.25">
      <c r="A634">
        <v>633</v>
      </c>
      <c r="D634">
        <v>185.369945</v>
      </c>
      <c r="E634">
        <v>9.5047519999999999</v>
      </c>
      <c r="F634">
        <v>198.23756299999999</v>
      </c>
      <c r="G634">
        <v>7.1662689999999998</v>
      </c>
    </row>
    <row r="635" spans="1:9" x14ac:dyDescent="0.25">
      <c r="A635">
        <v>634</v>
      </c>
      <c r="D635">
        <v>185.335826</v>
      </c>
      <c r="E635">
        <v>9.5039280000000002</v>
      </c>
      <c r="F635">
        <v>198.23756299999999</v>
      </c>
      <c r="G635">
        <v>7.1682790000000001</v>
      </c>
    </row>
    <row r="636" spans="1:9" x14ac:dyDescent="0.25">
      <c r="A636">
        <v>635</v>
      </c>
      <c r="D636">
        <v>185.33639099999999</v>
      </c>
      <c r="E636">
        <v>9.5452659999999998</v>
      </c>
      <c r="F636">
        <v>198.167102</v>
      </c>
      <c r="G636">
        <v>7.156733</v>
      </c>
    </row>
    <row r="637" spans="1:9" x14ac:dyDescent="0.25">
      <c r="A637">
        <v>636</v>
      </c>
      <c r="D637">
        <v>185.331031</v>
      </c>
      <c r="E637">
        <v>9.5223279999999999</v>
      </c>
      <c r="F637">
        <v>198.18390599999998</v>
      </c>
      <c r="G637">
        <v>7.1751849999999999</v>
      </c>
    </row>
    <row r="638" spans="1:9" x14ac:dyDescent="0.25">
      <c r="A638">
        <v>637</v>
      </c>
      <c r="D638">
        <v>185.33329699999999</v>
      </c>
      <c r="E638">
        <v>9.4618169999999999</v>
      </c>
      <c r="F638">
        <v>198.169162</v>
      </c>
      <c r="G638">
        <v>7.1522490000000003</v>
      </c>
    </row>
    <row r="639" spans="1:9" x14ac:dyDescent="0.25">
      <c r="A639">
        <v>638</v>
      </c>
      <c r="D639">
        <v>185.33139299999999</v>
      </c>
      <c r="E639">
        <v>9.4805270000000004</v>
      </c>
      <c r="F639">
        <v>198.16395499999999</v>
      </c>
      <c r="G639">
        <v>7.1205489999999996</v>
      </c>
    </row>
    <row r="640" spans="1:9" x14ac:dyDescent="0.25">
      <c r="A640">
        <v>639</v>
      </c>
      <c r="D640">
        <v>185.31113299999998</v>
      </c>
      <c r="E640">
        <v>9.5018650000000004</v>
      </c>
      <c r="F640">
        <v>198.15787399999999</v>
      </c>
      <c r="G640">
        <v>7.0953439999999999</v>
      </c>
    </row>
    <row r="641" spans="1:9" x14ac:dyDescent="0.25">
      <c r="A641">
        <v>640</v>
      </c>
      <c r="D641">
        <v>185.338607</v>
      </c>
      <c r="E641">
        <v>9.5316069999999993</v>
      </c>
      <c r="F641">
        <v>198.22720200000001</v>
      </c>
      <c r="G641">
        <v>7.1132819999999999</v>
      </c>
    </row>
    <row r="642" spans="1:9" x14ac:dyDescent="0.25">
      <c r="A642">
        <v>641</v>
      </c>
      <c r="D642">
        <v>185.36365799999999</v>
      </c>
      <c r="E642">
        <v>9.5466580000000008</v>
      </c>
    </row>
    <row r="643" spans="1:9" x14ac:dyDescent="0.25">
      <c r="A643">
        <v>642</v>
      </c>
      <c r="D643">
        <v>185.360412</v>
      </c>
      <c r="E643">
        <v>9.5367599999999992</v>
      </c>
    </row>
    <row r="644" spans="1:9" x14ac:dyDescent="0.25">
      <c r="A644">
        <v>643</v>
      </c>
      <c r="B644">
        <v>176.08636799999999</v>
      </c>
      <c r="C644">
        <v>7.5120750000000003</v>
      </c>
      <c r="D644">
        <v>185.30773499999998</v>
      </c>
      <c r="E644">
        <v>9.4850110000000001</v>
      </c>
    </row>
    <row r="645" spans="1:9" x14ac:dyDescent="0.25">
      <c r="A645">
        <v>644</v>
      </c>
      <c r="B645">
        <v>176.15692999999999</v>
      </c>
      <c r="C645">
        <v>7.5123319999999998</v>
      </c>
    </row>
    <row r="646" spans="1:9" x14ac:dyDescent="0.25">
      <c r="A646">
        <v>645</v>
      </c>
      <c r="B646">
        <v>176.07580100000001</v>
      </c>
      <c r="C646">
        <v>7.503158</v>
      </c>
    </row>
    <row r="647" spans="1:9" x14ac:dyDescent="0.25">
      <c r="A647">
        <v>646</v>
      </c>
      <c r="B647">
        <v>176.10734500000001</v>
      </c>
      <c r="C647">
        <v>7.5841329999999996</v>
      </c>
      <c r="H647">
        <v>184.995688</v>
      </c>
      <c r="I647">
        <v>10.524903999999999</v>
      </c>
    </row>
    <row r="648" spans="1:9" x14ac:dyDescent="0.25">
      <c r="A648">
        <v>647</v>
      </c>
      <c r="B648">
        <v>176.17662000000001</v>
      </c>
      <c r="C648">
        <v>7.5451139999999999</v>
      </c>
      <c r="H648">
        <v>185.023574</v>
      </c>
      <c r="I648">
        <v>10.51676</v>
      </c>
    </row>
    <row r="649" spans="1:9" x14ac:dyDescent="0.25">
      <c r="A649">
        <v>648</v>
      </c>
      <c r="B649">
        <v>176.14801299999999</v>
      </c>
      <c r="C649">
        <v>7.4928999999999997</v>
      </c>
      <c r="H649">
        <v>185.03784899999999</v>
      </c>
      <c r="I649">
        <v>10.554078000000001</v>
      </c>
    </row>
    <row r="650" spans="1:9" x14ac:dyDescent="0.25">
      <c r="A650">
        <v>649</v>
      </c>
      <c r="B650">
        <v>176.21130699999998</v>
      </c>
      <c r="C650">
        <v>7.4827979999999998</v>
      </c>
      <c r="H650">
        <v>185.06547799999998</v>
      </c>
      <c r="I650">
        <v>10.557736999999999</v>
      </c>
    </row>
    <row r="651" spans="1:9" x14ac:dyDescent="0.25">
      <c r="A651">
        <v>650</v>
      </c>
      <c r="B651">
        <v>176.136518</v>
      </c>
      <c r="C651">
        <v>7.5263010000000001</v>
      </c>
      <c r="H651">
        <v>185.04398599999999</v>
      </c>
      <c r="I651">
        <v>10.56583</v>
      </c>
    </row>
    <row r="652" spans="1:9" x14ac:dyDescent="0.25">
      <c r="A652">
        <v>651</v>
      </c>
      <c r="B652">
        <v>176.13806599999998</v>
      </c>
      <c r="C652">
        <v>7.5614020000000002</v>
      </c>
      <c r="H652">
        <v>185.052798</v>
      </c>
      <c r="I652">
        <v>10.546500999999999</v>
      </c>
    </row>
    <row r="653" spans="1:9" x14ac:dyDescent="0.25">
      <c r="A653">
        <v>652</v>
      </c>
      <c r="B653">
        <v>176.09110899999999</v>
      </c>
      <c r="C653">
        <v>7.5673810000000001</v>
      </c>
      <c r="H653">
        <v>185.099547</v>
      </c>
      <c r="I653">
        <v>10.554233</v>
      </c>
    </row>
    <row r="654" spans="1:9" x14ac:dyDescent="0.25">
      <c r="A654">
        <v>653</v>
      </c>
      <c r="B654">
        <v>176.08636799999999</v>
      </c>
      <c r="C654">
        <v>7.5120750000000003</v>
      </c>
      <c r="H654">
        <v>185.07650699999999</v>
      </c>
      <c r="I654">
        <v>10.561346</v>
      </c>
    </row>
    <row r="655" spans="1:9" x14ac:dyDescent="0.25">
      <c r="A655">
        <v>654</v>
      </c>
      <c r="F655">
        <v>179.00595199999998</v>
      </c>
      <c r="G655">
        <v>6.7275289999999996</v>
      </c>
      <c r="H655">
        <v>185.047179</v>
      </c>
      <c r="I655">
        <v>10.589128000000001</v>
      </c>
    </row>
    <row r="656" spans="1:9" x14ac:dyDescent="0.25">
      <c r="A656">
        <v>655</v>
      </c>
      <c r="F656">
        <v>178.96549099999999</v>
      </c>
      <c r="G656">
        <v>6.7500530000000003</v>
      </c>
      <c r="H656">
        <v>185.02774700000001</v>
      </c>
      <c r="I656">
        <v>10.611601</v>
      </c>
    </row>
    <row r="657" spans="1:9" x14ac:dyDescent="0.25">
      <c r="A657">
        <v>656</v>
      </c>
      <c r="F657">
        <v>178.98152099999999</v>
      </c>
      <c r="G657">
        <v>6.7902060000000004</v>
      </c>
      <c r="H657">
        <v>185.02991399999999</v>
      </c>
      <c r="I657">
        <v>10.575519999999999</v>
      </c>
    </row>
    <row r="658" spans="1:9" x14ac:dyDescent="0.25">
      <c r="A658">
        <v>657</v>
      </c>
      <c r="D658">
        <v>164.731866</v>
      </c>
      <c r="E658">
        <v>8.4625909999999998</v>
      </c>
      <c r="F658">
        <v>178.996263</v>
      </c>
      <c r="G658">
        <v>6.7596410000000002</v>
      </c>
      <c r="H658">
        <v>185.003108</v>
      </c>
      <c r="I658">
        <v>10.489803</v>
      </c>
    </row>
    <row r="659" spans="1:9" x14ac:dyDescent="0.25">
      <c r="A659">
        <v>658</v>
      </c>
      <c r="D659">
        <v>164.706918</v>
      </c>
      <c r="E659">
        <v>8.4407370000000004</v>
      </c>
      <c r="F659">
        <v>178.96281099999999</v>
      </c>
      <c r="G659">
        <v>6.7340749999999998</v>
      </c>
    </row>
    <row r="660" spans="1:9" x14ac:dyDescent="0.25">
      <c r="A660">
        <v>659</v>
      </c>
      <c r="D660">
        <v>164.71459899999999</v>
      </c>
      <c r="E660">
        <v>8.4582610000000003</v>
      </c>
      <c r="F660">
        <v>179.033376</v>
      </c>
      <c r="G660">
        <v>6.7431979999999996</v>
      </c>
    </row>
    <row r="661" spans="1:9" x14ac:dyDescent="0.25">
      <c r="A661">
        <v>660</v>
      </c>
      <c r="D661">
        <v>164.72815600000001</v>
      </c>
      <c r="E661">
        <v>8.4509939999999997</v>
      </c>
      <c r="F661">
        <v>178.98188299999998</v>
      </c>
      <c r="G661">
        <v>6.6772220000000004</v>
      </c>
    </row>
    <row r="662" spans="1:9" x14ac:dyDescent="0.25">
      <c r="A662">
        <v>661</v>
      </c>
      <c r="D662">
        <v>164.692384</v>
      </c>
      <c r="E662">
        <v>8.441046</v>
      </c>
      <c r="F662">
        <v>178.93817200000001</v>
      </c>
      <c r="G662">
        <v>6.6789750000000003</v>
      </c>
    </row>
    <row r="663" spans="1:9" x14ac:dyDescent="0.25">
      <c r="A663">
        <v>662</v>
      </c>
      <c r="D663">
        <v>164.74418499999999</v>
      </c>
      <c r="E663">
        <v>8.4884149999999998</v>
      </c>
      <c r="F663">
        <v>179.00595199999998</v>
      </c>
      <c r="G663">
        <v>6.7275289999999996</v>
      </c>
    </row>
    <row r="664" spans="1:9" x14ac:dyDescent="0.25">
      <c r="A664">
        <v>663</v>
      </c>
      <c r="D664">
        <v>164.818769</v>
      </c>
      <c r="E664">
        <v>8.52867</v>
      </c>
      <c r="F664">
        <v>179.00595199999998</v>
      </c>
      <c r="G664">
        <v>6.7275289999999996</v>
      </c>
    </row>
    <row r="665" spans="1:9" x14ac:dyDescent="0.25">
      <c r="A665">
        <v>664</v>
      </c>
      <c r="D665">
        <v>164.80196699999999</v>
      </c>
      <c r="E665">
        <v>8.5105780000000006</v>
      </c>
    </row>
    <row r="666" spans="1:9" x14ac:dyDescent="0.25">
      <c r="A666">
        <v>665</v>
      </c>
      <c r="D666">
        <v>164.77145100000001</v>
      </c>
      <c r="E666">
        <v>8.5271760000000008</v>
      </c>
    </row>
    <row r="667" spans="1:9" x14ac:dyDescent="0.25">
      <c r="A667">
        <v>666</v>
      </c>
      <c r="B667">
        <v>158.89877300000001</v>
      </c>
      <c r="C667">
        <v>6.9972060000000003</v>
      </c>
      <c r="D667">
        <v>164.76253399999999</v>
      </c>
      <c r="E667">
        <v>8.5003200000000003</v>
      </c>
    </row>
    <row r="668" spans="1:9" x14ac:dyDescent="0.25">
      <c r="A668">
        <v>667</v>
      </c>
      <c r="B668">
        <v>158.792079</v>
      </c>
      <c r="C668">
        <v>6.9715879999999997</v>
      </c>
      <c r="D668">
        <v>164.769183</v>
      </c>
      <c r="E668">
        <v>8.4969199999999994</v>
      </c>
    </row>
    <row r="669" spans="1:9" x14ac:dyDescent="0.25">
      <c r="A669">
        <v>668</v>
      </c>
      <c r="B669">
        <v>158.798934</v>
      </c>
      <c r="C669">
        <v>6.9761759999999997</v>
      </c>
      <c r="D669">
        <v>164.731866</v>
      </c>
      <c r="E669">
        <v>8.4625909999999998</v>
      </c>
    </row>
    <row r="670" spans="1:9" x14ac:dyDescent="0.25">
      <c r="A670">
        <v>669</v>
      </c>
      <c r="B670">
        <v>158.78182099999998</v>
      </c>
      <c r="C670">
        <v>7.0119980000000002</v>
      </c>
    </row>
    <row r="671" spans="1:9" x14ac:dyDescent="0.25">
      <c r="A671">
        <v>670</v>
      </c>
      <c r="B671">
        <v>158.85382799999999</v>
      </c>
      <c r="C671">
        <v>7.0304510000000002</v>
      </c>
    </row>
    <row r="672" spans="1:9" x14ac:dyDescent="0.25">
      <c r="A672">
        <v>671</v>
      </c>
      <c r="B672">
        <v>158.91655600000001</v>
      </c>
      <c r="C672">
        <v>7.076994</v>
      </c>
    </row>
    <row r="673" spans="1:9" x14ac:dyDescent="0.25">
      <c r="A673">
        <v>672</v>
      </c>
      <c r="B673">
        <v>158.91573099999999</v>
      </c>
      <c r="C673">
        <v>7.0176679999999996</v>
      </c>
      <c r="H673">
        <v>163.25967499999999</v>
      </c>
      <c r="I673">
        <v>10.146523</v>
      </c>
    </row>
    <row r="674" spans="1:9" x14ac:dyDescent="0.25">
      <c r="A674">
        <v>673</v>
      </c>
      <c r="B674">
        <v>158.92093799999998</v>
      </c>
      <c r="C674">
        <v>6.9856600000000002</v>
      </c>
      <c r="H674">
        <v>163.204937</v>
      </c>
      <c r="I674">
        <v>10.110854</v>
      </c>
    </row>
    <row r="675" spans="1:9" x14ac:dyDescent="0.25">
      <c r="A675">
        <v>674</v>
      </c>
      <c r="B675">
        <v>158.89877300000001</v>
      </c>
      <c r="C675">
        <v>6.9972060000000003</v>
      </c>
      <c r="H675">
        <v>163.201638</v>
      </c>
      <c r="I675">
        <v>10.088588</v>
      </c>
    </row>
    <row r="676" spans="1:9" x14ac:dyDescent="0.25">
      <c r="A676">
        <v>675</v>
      </c>
      <c r="B676">
        <v>158.89877300000001</v>
      </c>
      <c r="C676">
        <v>6.9972060000000003</v>
      </c>
      <c r="H676">
        <v>163.244213</v>
      </c>
      <c r="I676">
        <v>10.106164</v>
      </c>
    </row>
    <row r="677" spans="1:9" x14ac:dyDescent="0.25">
      <c r="A677">
        <v>676</v>
      </c>
      <c r="B677">
        <v>158.89877300000001</v>
      </c>
      <c r="C677">
        <v>6.9972060000000003</v>
      </c>
      <c r="F677">
        <v>160.53796499999999</v>
      </c>
      <c r="G677">
        <v>5.9611780000000003</v>
      </c>
      <c r="H677">
        <v>163.197462</v>
      </c>
      <c r="I677">
        <v>10.164562999999999</v>
      </c>
    </row>
    <row r="678" spans="1:9" x14ac:dyDescent="0.25">
      <c r="A678">
        <v>677</v>
      </c>
      <c r="F678">
        <v>160.52100799999999</v>
      </c>
      <c r="G678">
        <v>6.0314829999999997</v>
      </c>
      <c r="H678">
        <v>163.215915</v>
      </c>
      <c r="I678">
        <v>10.200590999999999</v>
      </c>
    </row>
    <row r="679" spans="1:9" x14ac:dyDescent="0.25">
      <c r="A679">
        <v>678</v>
      </c>
      <c r="F679">
        <v>160.53348099999999</v>
      </c>
      <c r="G679">
        <v>5.9826199999999998</v>
      </c>
      <c r="H679">
        <v>163.257666</v>
      </c>
      <c r="I679">
        <v>10.157811000000001</v>
      </c>
    </row>
    <row r="680" spans="1:9" x14ac:dyDescent="0.25">
      <c r="A680">
        <v>679</v>
      </c>
      <c r="F680">
        <v>160.494978</v>
      </c>
      <c r="G680">
        <v>5.9219020000000002</v>
      </c>
      <c r="H680">
        <v>163.27230599999999</v>
      </c>
      <c r="I680">
        <v>10.133945000000001</v>
      </c>
    </row>
    <row r="681" spans="1:9" x14ac:dyDescent="0.25">
      <c r="A681">
        <v>680</v>
      </c>
      <c r="F681">
        <v>160.510595</v>
      </c>
      <c r="G681">
        <v>5.9743209999999998</v>
      </c>
      <c r="H681">
        <v>163.27328299999999</v>
      </c>
      <c r="I681">
        <v>10.133018</v>
      </c>
    </row>
    <row r="682" spans="1:9" x14ac:dyDescent="0.25">
      <c r="A682">
        <v>681</v>
      </c>
      <c r="D682">
        <v>149.89497299999999</v>
      </c>
      <c r="E682">
        <v>8.7786570000000008</v>
      </c>
      <c r="F682">
        <v>160.52549199999999</v>
      </c>
      <c r="G682">
        <v>5.9556110000000002</v>
      </c>
      <c r="H682">
        <v>163.270501</v>
      </c>
      <c r="I682">
        <v>10.16714</v>
      </c>
    </row>
    <row r="683" spans="1:9" x14ac:dyDescent="0.25">
      <c r="A683">
        <v>682</v>
      </c>
      <c r="D683">
        <v>149.89497299999999</v>
      </c>
      <c r="E683">
        <v>8.7786570000000008</v>
      </c>
      <c r="F683">
        <v>160.56466499999999</v>
      </c>
      <c r="G683">
        <v>5.9996809999999998</v>
      </c>
      <c r="H683">
        <v>163.204937</v>
      </c>
      <c r="I683">
        <v>10.110854</v>
      </c>
    </row>
    <row r="684" spans="1:9" x14ac:dyDescent="0.25">
      <c r="A684">
        <v>683</v>
      </c>
      <c r="D684">
        <v>149.89497299999999</v>
      </c>
      <c r="E684">
        <v>8.7786570000000008</v>
      </c>
      <c r="F684">
        <v>160.59667300000001</v>
      </c>
      <c r="G684">
        <v>5.9974129999999999</v>
      </c>
    </row>
    <row r="685" spans="1:9" x14ac:dyDescent="0.25">
      <c r="A685">
        <v>684</v>
      </c>
      <c r="D685">
        <v>149.89497299999999</v>
      </c>
      <c r="E685">
        <v>8.7786570000000008</v>
      </c>
      <c r="F685">
        <v>160.607291</v>
      </c>
      <c r="G685">
        <v>5.9256120000000001</v>
      </c>
    </row>
    <row r="686" spans="1:9" x14ac:dyDescent="0.25">
      <c r="A686">
        <v>685</v>
      </c>
      <c r="D686">
        <v>149.89497299999999</v>
      </c>
      <c r="E686">
        <v>8.7786570000000008</v>
      </c>
      <c r="F686">
        <v>160.57899399999999</v>
      </c>
      <c r="G686">
        <v>5.9155100000000003</v>
      </c>
    </row>
    <row r="687" spans="1:9" x14ac:dyDescent="0.25">
      <c r="A687">
        <v>686</v>
      </c>
      <c r="D687">
        <v>149.89497299999999</v>
      </c>
      <c r="E687">
        <v>8.7786570000000008</v>
      </c>
      <c r="F687">
        <v>160.53796499999999</v>
      </c>
      <c r="G687">
        <v>5.9611780000000003</v>
      </c>
    </row>
    <row r="688" spans="1:9" x14ac:dyDescent="0.25">
      <c r="A688">
        <v>687</v>
      </c>
      <c r="D688">
        <v>149.89497299999999</v>
      </c>
      <c r="E688">
        <v>8.7786570000000008</v>
      </c>
    </row>
    <row r="689" spans="1:9" x14ac:dyDescent="0.25">
      <c r="A689">
        <v>688</v>
      </c>
      <c r="D689">
        <v>149.89497299999999</v>
      </c>
      <c r="E689">
        <v>8.7786570000000008</v>
      </c>
    </row>
    <row r="690" spans="1:9" x14ac:dyDescent="0.25">
      <c r="A690">
        <v>689</v>
      </c>
      <c r="B690">
        <v>132.694962</v>
      </c>
      <c r="C690">
        <v>5.6730210000000003</v>
      </c>
      <c r="D690">
        <v>149.89497299999999</v>
      </c>
      <c r="E690">
        <v>8.7786570000000008</v>
      </c>
    </row>
    <row r="691" spans="1:9" x14ac:dyDescent="0.25">
      <c r="A691">
        <v>690</v>
      </c>
      <c r="B691">
        <v>132.77444500000001</v>
      </c>
      <c r="C691">
        <v>5.632053</v>
      </c>
      <c r="D691">
        <v>149.89497299999999</v>
      </c>
      <c r="E691">
        <v>8.7786570000000008</v>
      </c>
    </row>
    <row r="692" spans="1:9" x14ac:dyDescent="0.25">
      <c r="A692">
        <v>691</v>
      </c>
      <c r="B692">
        <v>132.71439800000002</v>
      </c>
      <c r="C692">
        <v>5.6665929999999998</v>
      </c>
      <c r="D692">
        <v>149.89497299999999</v>
      </c>
      <c r="E692">
        <v>8.7786570000000008</v>
      </c>
    </row>
    <row r="693" spans="1:9" x14ac:dyDescent="0.25">
      <c r="A693">
        <v>692</v>
      </c>
      <c r="B693">
        <v>132.72597500000001</v>
      </c>
      <c r="C693">
        <v>5.6884790000000001</v>
      </c>
      <c r="D693">
        <v>149.89497299999999</v>
      </c>
      <c r="E693">
        <v>8.7786570000000008</v>
      </c>
    </row>
    <row r="694" spans="1:9" x14ac:dyDescent="0.25">
      <c r="A694">
        <v>693</v>
      </c>
      <c r="B694">
        <v>132.75159100000002</v>
      </c>
      <c r="C694">
        <v>5.697203</v>
      </c>
    </row>
    <row r="695" spans="1:9" x14ac:dyDescent="0.25">
      <c r="A695">
        <v>694</v>
      </c>
      <c r="B695">
        <v>132.76572100000001</v>
      </c>
      <c r="C695">
        <v>5.6825099999999997</v>
      </c>
    </row>
    <row r="696" spans="1:9" x14ac:dyDescent="0.25">
      <c r="A696">
        <v>695</v>
      </c>
      <c r="B696">
        <v>132.728478</v>
      </c>
      <c r="C696">
        <v>5.7785250000000001</v>
      </c>
      <c r="H696">
        <v>135.766785</v>
      </c>
      <c r="I696">
        <v>8.6889350000000007</v>
      </c>
    </row>
    <row r="697" spans="1:9" x14ac:dyDescent="0.25">
      <c r="A697">
        <v>696</v>
      </c>
      <c r="B697">
        <v>132.74378200000001</v>
      </c>
      <c r="C697">
        <v>5.8266859999999996</v>
      </c>
      <c r="H697">
        <v>135.73169000000001</v>
      </c>
      <c r="I697">
        <v>8.7081689999999998</v>
      </c>
    </row>
    <row r="698" spans="1:9" x14ac:dyDescent="0.25">
      <c r="A698">
        <v>697</v>
      </c>
      <c r="B698">
        <v>132.653279</v>
      </c>
      <c r="C698">
        <v>5.7584249999999999</v>
      </c>
      <c r="F698">
        <v>135.45359100000002</v>
      </c>
      <c r="G698">
        <v>4.7934749999999999</v>
      </c>
      <c r="H698">
        <v>135.714653</v>
      </c>
      <c r="I698">
        <v>8.7172999999999998</v>
      </c>
    </row>
    <row r="699" spans="1:9" x14ac:dyDescent="0.25">
      <c r="A699">
        <v>698</v>
      </c>
      <c r="B699">
        <v>132.694962</v>
      </c>
      <c r="C699">
        <v>5.6730210000000003</v>
      </c>
      <c r="F699">
        <v>135.45359100000002</v>
      </c>
      <c r="G699">
        <v>4.7934749999999999</v>
      </c>
      <c r="H699">
        <v>135.70057</v>
      </c>
      <c r="I699">
        <v>8.7380139999999997</v>
      </c>
    </row>
    <row r="700" spans="1:9" x14ac:dyDescent="0.25">
      <c r="A700">
        <v>699</v>
      </c>
      <c r="F700">
        <v>135.45359100000002</v>
      </c>
      <c r="G700">
        <v>4.7934749999999999</v>
      </c>
      <c r="H700">
        <v>135.721329</v>
      </c>
      <c r="I700">
        <v>8.7724510000000002</v>
      </c>
    </row>
    <row r="701" spans="1:9" x14ac:dyDescent="0.25">
      <c r="A701">
        <v>700</v>
      </c>
      <c r="F701">
        <v>135.45359100000002</v>
      </c>
      <c r="G701">
        <v>4.7934749999999999</v>
      </c>
      <c r="H701">
        <v>135.64454700000002</v>
      </c>
      <c r="I701">
        <v>8.7935730000000003</v>
      </c>
    </row>
    <row r="702" spans="1:9" x14ac:dyDescent="0.25">
      <c r="A702">
        <v>701</v>
      </c>
      <c r="F702">
        <v>135.45359100000002</v>
      </c>
      <c r="G702">
        <v>4.7934749999999999</v>
      </c>
      <c r="H702">
        <v>135.70291900000001</v>
      </c>
      <c r="I702">
        <v>8.8058169999999993</v>
      </c>
    </row>
    <row r="703" spans="1:9" x14ac:dyDescent="0.25">
      <c r="A703">
        <v>702</v>
      </c>
      <c r="F703">
        <v>135.45359100000002</v>
      </c>
      <c r="G703">
        <v>4.7934749999999999</v>
      </c>
      <c r="H703">
        <v>135.78143400000002</v>
      </c>
      <c r="I703">
        <v>8.8396419999999996</v>
      </c>
    </row>
    <row r="704" spans="1:9" x14ac:dyDescent="0.25">
      <c r="A704">
        <v>703</v>
      </c>
      <c r="F704">
        <v>135.45359100000002</v>
      </c>
      <c r="G704">
        <v>4.7934749999999999</v>
      </c>
      <c r="H704">
        <v>135.72312200000002</v>
      </c>
      <c r="I704">
        <v>8.6945979999999992</v>
      </c>
    </row>
    <row r="705" spans="1:9" x14ac:dyDescent="0.25">
      <c r="A705">
        <v>704</v>
      </c>
      <c r="F705">
        <v>135.45359100000002</v>
      </c>
      <c r="G705">
        <v>4.7934749999999999</v>
      </c>
      <c r="H705">
        <v>135.72312200000002</v>
      </c>
      <c r="I705">
        <v>8.6945979999999992</v>
      </c>
    </row>
    <row r="706" spans="1:9" x14ac:dyDescent="0.25">
      <c r="A706">
        <v>705</v>
      </c>
      <c r="F706">
        <v>135.45359100000002</v>
      </c>
      <c r="G706">
        <v>4.7934749999999999</v>
      </c>
      <c r="H706">
        <v>135.701943</v>
      </c>
      <c r="I706">
        <v>8.7270459999999996</v>
      </c>
    </row>
    <row r="707" spans="1:9" x14ac:dyDescent="0.25">
      <c r="A707">
        <v>706</v>
      </c>
    </row>
    <row r="708" spans="1:9" x14ac:dyDescent="0.25">
      <c r="A708">
        <v>707</v>
      </c>
      <c r="D708">
        <v>117.30510000000001</v>
      </c>
      <c r="E708">
        <v>8.1239139999999992</v>
      </c>
    </row>
    <row r="709" spans="1:9" x14ac:dyDescent="0.25">
      <c r="A709">
        <v>708</v>
      </c>
      <c r="D709">
        <v>117.31698600000001</v>
      </c>
      <c r="E709">
        <v>8.1366169999999993</v>
      </c>
    </row>
    <row r="710" spans="1:9" x14ac:dyDescent="0.25">
      <c r="A710">
        <v>709</v>
      </c>
      <c r="D710">
        <v>117.30663000000001</v>
      </c>
      <c r="E710">
        <v>8.1468209999999992</v>
      </c>
    </row>
    <row r="711" spans="1:9" x14ac:dyDescent="0.25">
      <c r="A711">
        <v>710</v>
      </c>
      <c r="D711">
        <v>117.30326100000001</v>
      </c>
      <c r="E711">
        <v>8.134525</v>
      </c>
    </row>
    <row r="712" spans="1:9" x14ac:dyDescent="0.25">
      <c r="A712">
        <v>711</v>
      </c>
      <c r="D712">
        <v>117.31065800000002</v>
      </c>
      <c r="E712">
        <v>8.1403920000000003</v>
      </c>
    </row>
    <row r="713" spans="1:9" x14ac:dyDescent="0.25">
      <c r="A713">
        <v>712</v>
      </c>
      <c r="D713">
        <v>117.27739800000001</v>
      </c>
      <c r="E713">
        <v>8.1203939999999992</v>
      </c>
    </row>
    <row r="714" spans="1:9" x14ac:dyDescent="0.25">
      <c r="A714">
        <v>713</v>
      </c>
      <c r="B714">
        <v>111.90129900000001</v>
      </c>
      <c r="C714">
        <v>6.741282</v>
      </c>
      <c r="D714">
        <v>117.26754800000001</v>
      </c>
      <c r="E714">
        <v>8.1213119999999996</v>
      </c>
    </row>
    <row r="715" spans="1:9" x14ac:dyDescent="0.25">
      <c r="A715">
        <v>714</v>
      </c>
      <c r="B715">
        <v>111.94027800000001</v>
      </c>
      <c r="C715">
        <v>6.722048</v>
      </c>
      <c r="D715">
        <v>117.332852</v>
      </c>
      <c r="E715">
        <v>8.1411569999999998</v>
      </c>
    </row>
    <row r="716" spans="1:9" x14ac:dyDescent="0.25">
      <c r="A716">
        <v>715</v>
      </c>
      <c r="B716">
        <v>111.89844200000002</v>
      </c>
      <c r="C716">
        <v>6.7549549999999998</v>
      </c>
      <c r="D716">
        <v>117.36576100000001</v>
      </c>
      <c r="E716">
        <v>8.1882470000000005</v>
      </c>
    </row>
    <row r="717" spans="1:9" x14ac:dyDescent="0.25">
      <c r="A717">
        <v>716</v>
      </c>
      <c r="B717">
        <v>111.88829100000001</v>
      </c>
      <c r="C717">
        <v>6.7728099999999998</v>
      </c>
      <c r="D717">
        <v>117.30270000000002</v>
      </c>
      <c r="E717">
        <v>8.1270760000000006</v>
      </c>
    </row>
    <row r="718" spans="1:9" x14ac:dyDescent="0.25">
      <c r="A718">
        <v>717</v>
      </c>
      <c r="B718">
        <v>111.867833</v>
      </c>
      <c r="C718">
        <v>6.7634230000000004</v>
      </c>
    </row>
    <row r="719" spans="1:9" x14ac:dyDescent="0.25">
      <c r="A719">
        <v>718</v>
      </c>
      <c r="B719">
        <v>111.88400300000001</v>
      </c>
      <c r="C719">
        <v>6.760567</v>
      </c>
    </row>
    <row r="720" spans="1:9" x14ac:dyDescent="0.25">
      <c r="A720">
        <v>719</v>
      </c>
      <c r="B720">
        <v>111.89747300000001</v>
      </c>
      <c r="C720">
        <v>6.8012779999999999</v>
      </c>
      <c r="H720">
        <v>114.95695500000001</v>
      </c>
      <c r="I720">
        <v>10.167532</v>
      </c>
    </row>
    <row r="721" spans="1:9" x14ac:dyDescent="0.25">
      <c r="A721">
        <v>720</v>
      </c>
      <c r="B721">
        <v>111.854309</v>
      </c>
      <c r="C721">
        <v>6.7583719999999996</v>
      </c>
      <c r="F721">
        <v>114.05873500000001</v>
      </c>
      <c r="G721">
        <v>5.8770920000000002</v>
      </c>
      <c r="H721">
        <v>114.898438</v>
      </c>
      <c r="I721">
        <v>10.175848</v>
      </c>
    </row>
    <row r="722" spans="1:9" x14ac:dyDescent="0.25">
      <c r="A722">
        <v>721</v>
      </c>
      <c r="B722">
        <v>111.90716600000002</v>
      </c>
      <c r="C722">
        <v>6.762556</v>
      </c>
      <c r="F722">
        <v>114.04904200000001</v>
      </c>
      <c r="G722">
        <v>5.8233699999999997</v>
      </c>
      <c r="H722">
        <v>114.932061</v>
      </c>
      <c r="I722">
        <v>10.181817000000001</v>
      </c>
    </row>
    <row r="723" spans="1:9" x14ac:dyDescent="0.25">
      <c r="A723">
        <v>722</v>
      </c>
      <c r="F723">
        <v>114.06388900000002</v>
      </c>
      <c r="G723">
        <v>5.8552559999999998</v>
      </c>
      <c r="H723">
        <v>114.966904</v>
      </c>
      <c r="I723">
        <v>10.195183</v>
      </c>
    </row>
    <row r="724" spans="1:9" x14ac:dyDescent="0.25">
      <c r="A724">
        <v>723</v>
      </c>
      <c r="F724">
        <v>114.08001000000002</v>
      </c>
      <c r="G724">
        <v>5.8847449999999997</v>
      </c>
      <c r="H724">
        <v>114.910988</v>
      </c>
      <c r="I724">
        <v>10.227273</v>
      </c>
    </row>
    <row r="725" spans="1:9" x14ac:dyDescent="0.25">
      <c r="A725">
        <v>724</v>
      </c>
      <c r="F725">
        <v>114.08741000000001</v>
      </c>
      <c r="G725">
        <v>5.8366350000000002</v>
      </c>
      <c r="H725">
        <v>114.95154600000001</v>
      </c>
      <c r="I725">
        <v>10.1835</v>
      </c>
    </row>
    <row r="726" spans="1:9" x14ac:dyDescent="0.25">
      <c r="A726">
        <v>725</v>
      </c>
      <c r="F726">
        <v>114.08144000000001</v>
      </c>
      <c r="G726">
        <v>5.9157630000000001</v>
      </c>
      <c r="H726">
        <v>114.95134400000001</v>
      </c>
      <c r="I726">
        <v>10.149369</v>
      </c>
    </row>
    <row r="727" spans="1:9" x14ac:dyDescent="0.25">
      <c r="A727">
        <v>726</v>
      </c>
      <c r="F727">
        <v>114.08419500000001</v>
      </c>
      <c r="G727">
        <v>5.8540320000000001</v>
      </c>
      <c r="H727">
        <v>114.95057700000001</v>
      </c>
      <c r="I727">
        <v>10.155593</v>
      </c>
    </row>
    <row r="728" spans="1:9" x14ac:dyDescent="0.25">
      <c r="A728">
        <v>727</v>
      </c>
      <c r="F728">
        <v>114.05460400000001</v>
      </c>
      <c r="G728">
        <v>5.7826069999999996</v>
      </c>
      <c r="H728">
        <v>114.95695500000001</v>
      </c>
      <c r="I728">
        <v>10.167532</v>
      </c>
    </row>
    <row r="729" spans="1:9" x14ac:dyDescent="0.25">
      <c r="A729">
        <v>728</v>
      </c>
      <c r="D729">
        <v>95.475623000000013</v>
      </c>
      <c r="E729">
        <v>9.2678849999999997</v>
      </c>
      <c r="F729">
        <v>114.11041700000001</v>
      </c>
      <c r="G729">
        <v>5.8359709999999998</v>
      </c>
      <c r="H729">
        <v>114.95695500000001</v>
      </c>
      <c r="I729">
        <v>10.167532</v>
      </c>
    </row>
    <row r="730" spans="1:9" x14ac:dyDescent="0.25">
      <c r="A730">
        <v>729</v>
      </c>
      <c r="D730">
        <v>95.471798000000007</v>
      </c>
      <c r="E730">
        <v>9.2541609999999999</v>
      </c>
      <c r="F730">
        <v>114.03945200000001</v>
      </c>
      <c r="G730">
        <v>5.8770920000000002</v>
      </c>
    </row>
    <row r="731" spans="1:9" x14ac:dyDescent="0.25">
      <c r="A731">
        <v>730</v>
      </c>
      <c r="D731">
        <v>95.471543000000011</v>
      </c>
      <c r="E731">
        <v>9.2695170000000005</v>
      </c>
    </row>
    <row r="732" spans="1:9" x14ac:dyDescent="0.25">
      <c r="A732">
        <v>731</v>
      </c>
      <c r="D732">
        <v>95.473633000000007</v>
      </c>
      <c r="E732">
        <v>9.2756399999999992</v>
      </c>
    </row>
    <row r="733" spans="1:9" x14ac:dyDescent="0.25">
      <c r="A733">
        <v>732</v>
      </c>
      <c r="D733">
        <v>95.468890000000016</v>
      </c>
      <c r="E733">
        <v>9.2651299999999992</v>
      </c>
    </row>
    <row r="734" spans="1:9" x14ac:dyDescent="0.25">
      <c r="A734">
        <v>733</v>
      </c>
      <c r="D734">
        <v>95.458073000000013</v>
      </c>
      <c r="E734">
        <v>9.2629870000000007</v>
      </c>
    </row>
    <row r="735" spans="1:9" x14ac:dyDescent="0.25">
      <c r="A735">
        <v>734</v>
      </c>
      <c r="B735">
        <v>89.582003000000014</v>
      </c>
      <c r="C735">
        <v>7.5727690000000001</v>
      </c>
      <c r="D735">
        <v>95.453074000000015</v>
      </c>
      <c r="E735">
        <v>9.2725779999999993</v>
      </c>
    </row>
    <row r="736" spans="1:9" x14ac:dyDescent="0.25">
      <c r="A736">
        <v>735</v>
      </c>
      <c r="B736">
        <v>89.572003000000009</v>
      </c>
      <c r="C736">
        <v>7.5606780000000002</v>
      </c>
      <c r="D736">
        <v>95.521692999999999</v>
      </c>
      <c r="E736">
        <v>9.2723739999999992</v>
      </c>
    </row>
    <row r="737" spans="1:9" x14ac:dyDescent="0.25">
      <c r="A737">
        <v>736</v>
      </c>
      <c r="B737">
        <v>89.592360000000014</v>
      </c>
      <c r="C737">
        <v>7.5660850000000002</v>
      </c>
      <c r="D737">
        <v>95.495163000000005</v>
      </c>
      <c r="E737">
        <v>9.2697730000000007</v>
      </c>
    </row>
    <row r="738" spans="1:9" x14ac:dyDescent="0.25">
      <c r="A738">
        <v>737</v>
      </c>
      <c r="B738">
        <v>89.59506300000001</v>
      </c>
      <c r="C738">
        <v>7.6057769999999998</v>
      </c>
      <c r="D738">
        <v>95.475623000000013</v>
      </c>
      <c r="E738">
        <v>9.2678849999999997</v>
      </c>
    </row>
    <row r="739" spans="1:9" x14ac:dyDescent="0.25">
      <c r="A739">
        <v>738</v>
      </c>
      <c r="B739">
        <v>89.581646000000006</v>
      </c>
      <c r="C739">
        <v>7.595472</v>
      </c>
    </row>
    <row r="740" spans="1:9" x14ac:dyDescent="0.25">
      <c r="A740">
        <v>739</v>
      </c>
      <c r="B740">
        <v>89.629399000000006</v>
      </c>
      <c r="C740">
        <v>7.6063900000000002</v>
      </c>
    </row>
    <row r="741" spans="1:9" x14ac:dyDescent="0.25">
      <c r="A741">
        <v>740</v>
      </c>
      <c r="B741">
        <v>89.637356000000011</v>
      </c>
      <c r="C741">
        <v>7.5932269999999997</v>
      </c>
      <c r="H741">
        <v>91.504250000000013</v>
      </c>
      <c r="I741">
        <v>10.843517</v>
      </c>
    </row>
    <row r="742" spans="1:9" x14ac:dyDescent="0.25">
      <c r="A742">
        <v>741</v>
      </c>
      <c r="B742">
        <v>89.570778000000004</v>
      </c>
      <c r="C742">
        <v>7.6700600000000003</v>
      </c>
      <c r="H742">
        <v>91.483384000000001</v>
      </c>
      <c r="I742">
        <v>10.803163</v>
      </c>
    </row>
    <row r="743" spans="1:9" x14ac:dyDescent="0.25">
      <c r="A743">
        <v>742</v>
      </c>
      <c r="B743">
        <v>89.582003000000014</v>
      </c>
      <c r="C743">
        <v>7.5727690000000001</v>
      </c>
      <c r="F743">
        <v>90.647406000000004</v>
      </c>
      <c r="G743">
        <v>6.6862339999999998</v>
      </c>
      <c r="H743">
        <v>91.464863000000008</v>
      </c>
      <c r="I743">
        <v>10.806426999999999</v>
      </c>
    </row>
    <row r="744" spans="1:9" x14ac:dyDescent="0.25">
      <c r="A744">
        <v>743</v>
      </c>
      <c r="F744">
        <v>90.706231000000002</v>
      </c>
      <c r="G744">
        <v>6.6138909999999997</v>
      </c>
      <c r="H744">
        <v>91.480935000000002</v>
      </c>
      <c r="I744">
        <v>10.864433999999999</v>
      </c>
    </row>
    <row r="745" spans="1:9" x14ac:dyDescent="0.25">
      <c r="A745">
        <v>744</v>
      </c>
      <c r="F745">
        <v>90.729800000000012</v>
      </c>
      <c r="G745">
        <v>6.6556740000000003</v>
      </c>
      <c r="H745">
        <v>91.468384000000015</v>
      </c>
      <c r="I745">
        <v>10.860709999999999</v>
      </c>
    </row>
    <row r="746" spans="1:9" x14ac:dyDescent="0.25">
      <c r="A746">
        <v>745</v>
      </c>
      <c r="F746">
        <v>90.686282000000006</v>
      </c>
      <c r="G746">
        <v>6.6412360000000001</v>
      </c>
      <c r="H746">
        <v>91.503994000000006</v>
      </c>
      <c r="I746">
        <v>10.870709</v>
      </c>
    </row>
    <row r="747" spans="1:9" x14ac:dyDescent="0.25">
      <c r="A747">
        <v>746</v>
      </c>
      <c r="F747">
        <v>90.671996000000007</v>
      </c>
      <c r="G747">
        <v>6.6398070000000002</v>
      </c>
      <c r="H747">
        <v>91.492514</v>
      </c>
      <c r="I747">
        <v>10.848108</v>
      </c>
    </row>
    <row r="748" spans="1:9" x14ac:dyDescent="0.25">
      <c r="A748">
        <v>747</v>
      </c>
      <c r="F748">
        <v>90.654345000000006</v>
      </c>
      <c r="G748">
        <v>6.6220020000000002</v>
      </c>
      <c r="H748">
        <v>91.490576000000004</v>
      </c>
      <c r="I748">
        <v>10.843415</v>
      </c>
    </row>
    <row r="749" spans="1:9" x14ac:dyDescent="0.25">
      <c r="A749">
        <v>748</v>
      </c>
      <c r="D749">
        <v>75.96664100000001</v>
      </c>
      <c r="E749">
        <v>8.8473959999999998</v>
      </c>
      <c r="F749">
        <v>90.658833000000016</v>
      </c>
      <c r="G749">
        <v>6.6494489999999997</v>
      </c>
      <c r="H749">
        <v>91.445630000000008</v>
      </c>
      <c r="I749">
        <v>10.812498</v>
      </c>
    </row>
    <row r="750" spans="1:9" x14ac:dyDescent="0.25">
      <c r="A750">
        <v>749</v>
      </c>
      <c r="D750">
        <v>75.906950000000009</v>
      </c>
      <c r="E750">
        <v>8.7972970000000004</v>
      </c>
      <c r="F750">
        <v>90.643580000000014</v>
      </c>
      <c r="G750">
        <v>6.6707749999999999</v>
      </c>
      <c r="H750">
        <v>91.504250000000013</v>
      </c>
      <c r="I750">
        <v>10.843517</v>
      </c>
    </row>
    <row r="751" spans="1:9" x14ac:dyDescent="0.25">
      <c r="A751">
        <v>750</v>
      </c>
      <c r="D751">
        <v>75.95077400000001</v>
      </c>
      <c r="E751">
        <v>8.7898479999999992</v>
      </c>
      <c r="F751">
        <v>90.647406000000004</v>
      </c>
      <c r="G751">
        <v>6.6862339999999998</v>
      </c>
    </row>
    <row r="752" spans="1:9" x14ac:dyDescent="0.25">
      <c r="A752">
        <v>751</v>
      </c>
      <c r="D752">
        <v>75.966182000000003</v>
      </c>
      <c r="E752">
        <v>8.8205600000000004</v>
      </c>
      <c r="F752">
        <v>90.647406000000004</v>
      </c>
      <c r="G752">
        <v>6.6862339999999998</v>
      </c>
    </row>
    <row r="753" spans="1:9" x14ac:dyDescent="0.25">
      <c r="A753">
        <v>752</v>
      </c>
      <c r="D753">
        <v>75.975212000000013</v>
      </c>
      <c r="E753">
        <v>8.8269889999999993</v>
      </c>
    </row>
    <row r="754" spans="1:9" x14ac:dyDescent="0.25">
      <c r="A754">
        <v>753</v>
      </c>
      <c r="D754">
        <v>75.974447000000012</v>
      </c>
      <c r="E754">
        <v>8.8337749999999993</v>
      </c>
    </row>
    <row r="755" spans="1:9" x14ac:dyDescent="0.25">
      <c r="A755">
        <v>754</v>
      </c>
      <c r="B755">
        <v>72.06000800000001</v>
      </c>
      <c r="C755">
        <v>7.0581019999999999</v>
      </c>
      <c r="D755">
        <v>75.973630000000014</v>
      </c>
      <c r="E755">
        <v>8.8154590000000006</v>
      </c>
    </row>
    <row r="756" spans="1:9" x14ac:dyDescent="0.25">
      <c r="A756">
        <v>755</v>
      </c>
      <c r="B756">
        <v>72.055161000000012</v>
      </c>
      <c r="C756">
        <v>7.0362660000000004</v>
      </c>
      <c r="D756">
        <v>75.963273000000001</v>
      </c>
      <c r="E756">
        <v>8.7907670000000007</v>
      </c>
    </row>
    <row r="757" spans="1:9" x14ac:dyDescent="0.25">
      <c r="A757">
        <v>756</v>
      </c>
      <c r="B757">
        <v>72.065058000000008</v>
      </c>
      <c r="C757">
        <v>7.033461</v>
      </c>
      <c r="D757">
        <v>75.970722000000009</v>
      </c>
      <c r="E757">
        <v>8.8098980000000005</v>
      </c>
    </row>
    <row r="758" spans="1:9" x14ac:dyDescent="0.25">
      <c r="A758">
        <v>757</v>
      </c>
      <c r="B758">
        <v>72.050824000000006</v>
      </c>
      <c r="C758">
        <v>7.037439</v>
      </c>
      <c r="D758">
        <v>75.96664100000001</v>
      </c>
      <c r="E758">
        <v>8.8473959999999998</v>
      </c>
    </row>
    <row r="759" spans="1:9" x14ac:dyDescent="0.25">
      <c r="A759">
        <v>758</v>
      </c>
      <c r="B759">
        <v>72.067813000000001</v>
      </c>
      <c r="C759">
        <v>7.0482040000000001</v>
      </c>
      <c r="D759">
        <v>75.96664100000001</v>
      </c>
      <c r="E759">
        <v>8.8473959999999998</v>
      </c>
    </row>
    <row r="760" spans="1:9" x14ac:dyDescent="0.25">
      <c r="A760">
        <v>759</v>
      </c>
      <c r="B760">
        <v>72.090006000000002</v>
      </c>
      <c r="C760">
        <v>7.0519290000000003</v>
      </c>
    </row>
    <row r="761" spans="1:9" x14ac:dyDescent="0.25">
      <c r="A761">
        <v>760</v>
      </c>
      <c r="B761">
        <v>72.088986000000006</v>
      </c>
      <c r="C761">
        <v>7.0326950000000004</v>
      </c>
    </row>
    <row r="762" spans="1:9" x14ac:dyDescent="0.25">
      <c r="A762">
        <v>761</v>
      </c>
      <c r="B762">
        <v>72.098373000000009</v>
      </c>
      <c r="C762">
        <v>7.0014719999999997</v>
      </c>
      <c r="H762">
        <v>71.968391000000011</v>
      </c>
      <c r="I762">
        <v>10.189322000000001</v>
      </c>
    </row>
    <row r="763" spans="1:9" x14ac:dyDescent="0.25">
      <c r="A763">
        <v>762</v>
      </c>
      <c r="B763">
        <v>72.162400000000005</v>
      </c>
      <c r="C763">
        <v>7.0163180000000001</v>
      </c>
      <c r="F763">
        <v>71.603645000000014</v>
      </c>
      <c r="G763">
        <v>6.1230729999999998</v>
      </c>
      <c r="H763">
        <v>72.980725000000007</v>
      </c>
      <c r="I763">
        <v>9.9054029999999997</v>
      </c>
    </row>
    <row r="764" spans="1:9" x14ac:dyDescent="0.25">
      <c r="A764">
        <v>763</v>
      </c>
      <c r="F764">
        <v>72.551564000000013</v>
      </c>
      <c r="G764">
        <v>6.2107989999999997</v>
      </c>
      <c r="H764">
        <v>72.99332600000001</v>
      </c>
      <c r="I764">
        <v>9.8929539999999996</v>
      </c>
    </row>
    <row r="765" spans="1:9" x14ac:dyDescent="0.25">
      <c r="A765">
        <v>764</v>
      </c>
      <c r="F765">
        <v>72.572787000000005</v>
      </c>
      <c r="G765">
        <v>6.1688109999999998</v>
      </c>
      <c r="H765">
        <v>72.98929600000001</v>
      </c>
      <c r="I765">
        <v>9.8681590000000003</v>
      </c>
    </row>
    <row r="766" spans="1:9" x14ac:dyDescent="0.25">
      <c r="A766">
        <v>765</v>
      </c>
      <c r="F766">
        <v>72.575389000000001</v>
      </c>
      <c r="G766">
        <v>6.1524349999999997</v>
      </c>
      <c r="H766">
        <v>73.027202000000003</v>
      </c>
      <c r="I766">
        <v>9.8987700000000007</v>
      </c>
    </row>
    <row r="767" spans="1:9" x14ac:dyDescent="0.25">
      <c r="A767">
        <v>766</v>
      </c>
      <c r="F767">
        <v>72.555339000000004</v>
      </c>
      <c r="G767">
        <v>6.1164160000000001</v>
      </c>
      <c r="H767">
        <v>73.058374000000001</v>
      </c>
      <c r="I767">
        <v>9.9075970000000009</v>
      </c>
    </row>
    <row r="768" spans="1:9" x14ac:dyDescent="0.25">
      <c r="A768">
        <v>767</v>
      </c>
      <c r="F768">
        <v>72.533248</v>
      </c>
      <c r="G768">
        <v>6.114223</v>
      </c>
      <c r="H768">
        <v>73.069088000000008</v>
      </c>
      <c r="I768">
        <v>9.8958619999999993</v>
      </c>
    </row>
    <row r="769" spans="1:9" x14ac:dyDescent="0.25">
      <c r="A769">
        <v>768</v>
      </c>
      <c r="F769">
        <v>72.564828000000006</v>
      </c>
      <c r="G769">
        <v>6.0956010000000003</v>
      </c>
      <c r="H769">
        <v>73.050925000000007</v>
      </c>
      <c r="I769">
        <v>9.8895859999999995</v>
      </c>
    </row>
    <row r="770" spans="1:9" x14ac:dyDescent="0.25">
      <c r="A770">
        <v>769</v>
      </c>
      <c r="F770">
        <v>72.551359000000005</v>
      </c>
      <c r="G770">
        <v>6.1230479999999998</v>
      </c>
      <c r="H770">
        <v>73.020621000000006</v>
      </c>
      <c r="I770">
        <v>9.8744859999999992</v>
      </c>
    </row>
    <row r="771" spans="1:9" x14ac:dyDescent="0.25">
      <c r="A771">
        <v>770</v>
      </c>
      <c r="D771">
        <v>55.673752000000007</v>
      </c>
      <c r="E771">
        <v>8.0858849999999993</v>
      </c>
      <c r="F771">
        <v>72.492281000000006</v>
      </c>
      <c r="G771">
        <v>6.145905</v>
      </c>
      <c r="H771">
        <v>73.049548000000001</v>
      </c>
      <c r="I771">
        <v>9.8736189999999997</v>
      </c>
    </row>
    <row r="772" spans="1:9" x14ac:dyDescent="0.25">
      <c r="A772">
        <v>771</v>
      </c>
      <c r="D772">
        <v>55.709896000000008</v>
      </c>
      <c r="E772">
        <v>8.0858340000000002</v>
      </c>
      <c r="F772">
        <v>72.54289</v>
      </c>
      <c r="G772">
        <v>6.2133500000000002</v>
      </c>
    </row>
    <row r="773" spans="1:9" x14ac:dyDescent="0.25">
      <c r="A773">
        <v>772</v>
      </c>
      <c r="D773">
        <v>55.709896000000008</v>
      </c>
      <c r="E773">
        <v>8.0858340000000002</v>
      </c>
      <c r="F773">
        <v>72.541105000000002</v>
      </c>
      <c r="G773">
        <v>6.1572810000000002</v>
      </c>
    </row>
    <row r="774" spans="1:9" x14ac:dyDescent="0.25">
      <c r="A774">
        <v>773</v>
      </c>
      <c r="D774">
        <v>55.700889000000011</v>
      </c>
      <c r="E774">
        <v>8.0841670000000008</v>
      </c>
    </row>
    <row r="775" spans="1:9" x14ac:dyDescent="0.25">
      <c r="A775">
        <v>774</v>
      </c>
      <c r="D775">
        <v>55.66776200000001</v>
      </c>
      <c r="E775">
        <v>8.08474</v>
      </c>
    </row>
    <row r="776" spans="1:9" x14ac:dyDescent="0.25">
      <c r="A776">
        <v>775</v>
      </c>
      <c r="D776">
        <v>55.680786000000012</v>
      </c>
      <c r="E776">
        <v>8.0833849999999998</v>
      </c>
    </row>
    <row r="777" spans="1:9" x14ac:dyDescent="0.25">
      <c r="A777">
        <v>776</v>
      </c>
      <c r="B777">
        <v>49.379013000000008</v>
      </c>
      <c r="C777">
        <v>6.2508330000000001</v>
      </c>
      <c r="D777">
        <v>55.725628000000007</v>
      </c>
      <c r="E777">
        <v>8.0879159999999999</v>
      </c>
    </row>
    <row r="778" spans="1:9" x14ac:dyDescent="0.25">
      <c r="A778">
        <v>777</v>
      </c>
      <c r="B778">
        <v>49.37088700000001</v>
      </c>
      <c r="C778">
        <v>6.2997389999999998</v>
      </c>
      <c r="D778">
        <v>55.707187000000012</v>
      </c>
      <c r="E778">
        <v>8.0930199999999992</v>
      </c>
    </row>
    <row r="779" spans="1:9" x14ac:dyDescent="0.25">
      <c r="A779">
        <v>778</v>
      </c>
      <c r="B779">
        <v>49.394897000000007</v>
      </c>
      <c r="C779">
        <v>6.2877080000000003</v>
      </c>
      <c r="D779">
        <v>55.716877000000011</v>
      </c>
      <c r="E779">
        <v>8.0849480000000007</v>
      </c>
    </row>
    <row r="780" spans="1:9" x14ac:dyDescent="0.25">
      <c r="A780">
        <v>779</v>
      </c>
      <c r="B780">
        <v>49.403022000000007</v>
      </c>
      <c r="C780">
        <v>6.2725</v>
      </c>
      <c r="D780">
        <v>55.697551000000011</v>
      </c>
      <c r="E780">
        <v>8.106719</v>
      </c>
    </row>
    <row r="781" spans="1:9" x14ac:dyDescent="0.25">
      <c r="A781">
        <v>780</v>
      </c>
      <c r="B781">
        <v>49.407554000000012</v>
      </c>
      <c r="C781">
        <v>6.2386980000000003</v>
      </c>
    </row>
    <row r="782" spans="1:9" x14ac:dyDescent="0.25">
      <c r="A782">
        <v>781</v>
      </c>
      <c r="B782">
        <v>49.38510500000001</v>
      </c>
      <c r="C782">
        <v>6.2351039999999998</v>
      </c>
    </row>
    <row r="783" spans="1:9" x14ac:dyDescent="0.25">
      <c r="A783">
        <v>782</v>
      </c>
      <c r="B783">
        <v>49.395786000000008</v>
      </c>
      <c r="C783">
        <v>6.2988020000000002</v>
      </c>
    </row>
    <row r="784" spans="1:9" x14ac:dyDescent="0.25">
      <c r="A784">
        <v>783</v>
      </c>
      <c r="B784">
        <v>49.389324000000009</v>
      </c>
      <c r="C784">
        <v>6.303229</v>
      </c>
    </row>
    <row r="785" spans="1:9" x14ac:dyDescent="0.25">
      <c r="A785">
        <v>784</v>
      </c>
      <c r="B785">
        <v>49.379013000000008</v>
      </c>
      <c r="C785">
        <v>6.2508330000000001</v>
      </c>
      <c r="H785">
        <v>50.356823000000013</v>
      </c>
      <c r="I785">
        <v>9.4999479999999998</v>
      </c>
    </row>
    <row r="786" spans="1:9" x14ac:dyDescent="0.25">
      <c r="A786">
        <v>785</v>
      </c>
      <c r="F786">
        <v>49.391567000000009</v>
      </c>
      <c r="G786">
        <v>5.1396350000000002</v>
      </c>
      <c r="H786">
        <v>50.31984700000001</v>
      </c>
      <c r="I786">
        <v>9.4888019999999997</v>
      </c>
    </row>
    <row r="787" spans="1:9" x14ac:dyDescent="0.25">
      <c r="A787">
        <v>786</v>
      </c>
      <c r="F787">
        <v>49.341045000000008</v>
      </c>
      <c r="G787">
        <v>5.136927</v>
      </c>
      <c r="H787">
        <v>50.36635600000001</v>
      </c>
      <c r="I787">
        <v>9.4858849999999997</v>
      </c>
    </row>
    <row r="788" spans="1:9" x14ac:dyDescent="0.25">
      <c r="A788">
        <v>787</v>
      </c>
      <c r="F788">
        <v>49.374691000000013</v>
      </c>
      <c r="G788">
        <v>5.16</v>
      </c>
      <c r="H788">
        <v>50.394638000000008</v>
      </c>
      <c r="I788">
        <v>9.4970309999999998</v>
      </c>
    </row>
    <row r="789" spans="1:9" x14ac:dyDescent="0.25">
      <c r="A789">
        <v>788</v>
      </c>
      <c r="F789">
        <v>49.415260000000011</v>
      </c>
      <c r="G789">
        <v>5.1679690000000003</v>
      </c>
      <c r="H789">
        <v>50.404533000000008</v>
      </c>
      <c r="I789">
        <v>9.5113529999999997</v>
      </c>
    </row>
    <row r="790" spans="1:9" x14ac:dyDescent="0.25">
      <c r="A790">
        <v>789</v>
      </c>
      <c r="F790">
        <v>49.35573200000001</v>
      </c>
      <c r="G790">
        <v>5.161562</v>
      </c>
      <c r="H790">
        <v>50.373336000000009</v>
      </c>
      <c r="I790">
        <v>9.4997399999999992</v>
      </c>
    </row>
    <row r="791" spans="1:9" x14ac:dyDescent="0.25">
      <c r="A791">
        <v>790</v>
      </c>
      <c r="D791">
        <v>33.442972000000012</v>
      </c>
      <c r="E791">
        <v>7.403073</v>
      </c>
      <c r="F791">
        <v>49.345783000000011</v>
      </c>
      <c r="G791">
        <v>5.1146349999999998</v>
      </c>
      <c r="H791">
        <v>50.373493000000011</v>
      </c>
      <c r="I791">
        <v>9.4413540000000005</v>
      </c>
    </row>
    <row r="792" spans="1:9" x14ac:dyDescent="0.25">
      <c r="A792">
        <v>791</v>
      </c>
      <c r="D792">
        <v>33.446096000000011</v>
      </c>
      <c r="E792">
        <v>7.3612500000000001</v>
      </c>
      <c r="F792">
        <v>49.34062500000001</v>
      </c>
      <c r="G792">
        <v>5.1096870000000001</v>
      </c>
      <c r="H792">
        <v>50.344536000000012</v>
      </c>
      <c r="I792">
        <v>9.5036459999999998</v>
      </c>
    </row>
    <row r="793" spans="1:9" x14ac:dyDescent="0.25">
      <c r="A793">
        <v>792</v>
      </c>
      <c r="D793">
        <v>33.430938000000012</v>
      </c>
      <c r="E793">
        <v>7.3855209999999998</v>
      </c>
      <c r="F793">
        <v>49.33573100000001</v>
      </c>
      <c r="G793">
        <v>5.1292710000000001</v>
      </c>
      <c r="H793">
        <v>50.225471000000013</v>
      </c>
      <c r="I793">
        <v>9.4644790000000008</v>
      </c>
    </row>
    <row r="794" spans="1:9" x14ac:dyDescent="0.25">
      <c r="A794">
        <v>793</v>
      </c>
      <c r="D794">
        <v>33.451929000000007</v>
      </c>
      <c r="E794">
        <v>7.3813009999999997</v>
      </c>
      <c r="F794">
        <v>49.371097000000013</v>
      </c>
      <c r="G794">
        <v>5.1433850000000003</v>
      </c>
      <c r="H794">
        <v>50.356823000000013</v>
      </c>
      <c r="I794">
        <v>9.4999479999999998</v>
      </c>
    </row>
    <row r="795" spans="1:9" x14ac:dyDescent="0.25">
      <c r="A795">
        <v>794</v>
      </c>
      <c r="D795">
        <v>33.415260000000011</v>
      </c>
      <c r="E795">
        <v>7.375572</v>
      </c>
      <c r="F795">
        <v>49.391567000000009</v>
      </c>
      <c r="G795">
        <v>5.1396350000000002</v>
      </c>
    </row>
    <row r="796" spans="1:9" x14ac:dyDescent="0.25">
      <c r="A796">
        <v>795</v>
      </c>
      <c r="D796">
        <v>33.417968000000009</v>
      </c>
      <c r="E796">
        <v>7.3740100000000002</v>
      </c>
      <c r="F796">
        <v>49.391567000000009</v>
      </c>
      <c r="G796">
        <v>5.1396350000000002</v>
      </c>
    </row>
    <row r="797" spans="1:9" x14ac:dyDescent="0.25">
      <c r="A797">
        <v>796</v>
      </c>
      <c r="D797">
        <v>33.409689000000014</v>
      </c>
      <c r="E797">
        <v>7.3643749999999999</v>
      </c>
    </row>
    <row r="798" spans="1:9" x14ac:dyDescent="0.25">
      <c r="A798">
        <v>797</v>
      </c>
      <c r="D798">
        <v>33.403648000000011</v>
      </c>
      <c r="E798">
        <v>7.359375</v>
      </c>
    </row>
    <row r="799" spans="1:9" x14ac:dyDescent="0.25">
      <c r="A799">
        <v>798</v>
      </c>
      <c r="B799">
        <v>27.135158000000011</v>
      </c>
      <c r="C799">
        <v>5.9425520000000001</v>
      </c>
      <c r="D799">
        <v>33.403282000000011</v>
      </c>
      <c r="E799">
        <v>7.3623430000000001</v>
      </c>
    </row>
    <row r="800" spans="1:9" x14ac:dyDescent="0.25">
      <c r="A800">
        <v>799</v>
      </c>
      <c r="B800">
        <v>27.12890800000001</v>
      </c>
      <c r="C800">
        <v>5.921354</v>
      </c>
      <c r="D800">
        <v>33.470106000000015</v>
      </c>
      <c r="E800">
        <v>7.3922920000000003</v>
      </c>
    </row>
    <row r="801" spans="1:9" x14ac:dyDescent="0.25">
      <c r="A801">
        <v>800</v>
      </c>
      <c r="B801">
        <v>27.155521000000007</v>
      </c>
      <c r="C801">
        <v>5.9302599999999996</v>
      </c>
      <c r="D801">
        <v>33.442972000000012</v>
      </c>
      <c r="E801">
        <v>7.403073</v>
      </c>
    </row>
    <row r="802" spans="1:9" x14ac:dyDescent="0.25">
      <c r="A802">
        <v>801</v>
      </c>
      <c r="B802">
        <v>27.13822900000001</v>
      </c>
      <c r="C802">
        <v>5.9577600000000004</v>
      </c>
      <c r="D802">
        <v>33.442972000000012</v>
      </c>
      <c r="E802">
        <v>7.403073</v>
      </c>
    </row>
    <row r="803" spans="1:9" x14ac:dyDescent="0.25">
      <c r="A803">
        <v>802</v>
      </c>
      <c r="B803">
        <v>27.094742000000011</v>
      </c>
      <c r="C803">
        <v>5.9102600000000001</v>
      </c>
    </row>
    <row r="804" spans="1:9" x14ac:dyDescent="0.25">
      <c r="A804">
        <v>803</v>
      </c>
      <c r="B804">
        <v>27.098804000000015</v>
      </c>
      <c r="C804">
        <v>5.8843750000000004</v>
      </c>
    </row>
    <row r="805" spans="1:9" x14ac:dyDescent="0.25">
      <c r="A805">
        <v>804</v>
      </c>
      <c r="B805">
        <v>27.112970000000011</v>
      </c>
      <c r="C805">
        <v>5.8738539999999997</v>
      </c>
    </row>
    <row r="806" spans="1:9" x14ac:dyDescent="0.25">
      <c r="A806">
        <v>805</v>
      </c>
      <c r="B806">
        <v>27.132763000000011</v>
      </c>
      <c r="C806">
        <v>5.9014059999999997</v>
      </c>
      <c r="H806">
        <v>29.25281300000001</v>
      </c>
      <c r="I806">
        <v>8.8820829999999997</v>
      </c>
    </row>
    <row r="807" spans="1:9" x14ac:dyDescent="0.25">
      <c r="A807">
        <v>806</v>
      </c>
      <c r="B807">
        <v>27.101824000000008</v>
      </c>
      <c r="C807">
        <v>5.9264580000000002</v>
      </c>
      <c r="H807">
        <v>29.219480000000011</v>
      </c>
      <c r="I807">
        <v>8.8574479999999998</v>
      </c>
    </row>
    <row r="808" spans="1:9" x14ac:dyDescent="0.25">
      <c r="A808">
        <v>807</v>
      </c>
      <c r="B808">
        <v>27.135158000000011</v>
      </c>
      <c r="C808">
        <v>5.9425520000000001</v>
      </c>
      <c r="H808">
        <v>29.167240000000007</v>
      </c>
      <c r="I808">
        <v>8.8361459999999994</v>
      </c>
    </row>
    <row r="809" spans="1:9" x14ac:dyDescent="0.25">
      <c r="A809">
        <v>808</v>
      </c>
      <c r="F809">
        <v>27.279325000000014</v>
      </c>
      <c r="G809">
        <v>4.5246870000000001</v>
      </c>
      <c r="H809">
        <v>29.17625000000001</v>
      </c>
      <c r="I809">
        <v>8.8385929999999995</v>
      </c>
    </row>
    <row r="810" spans="1:9" x14ac:dyDescent="0.25">
      <c r="A810">
        <v>809</v>
      </c>
      <c r="F810">
        <v>27.296669000000009</v>
      </c>
      <c r="G810">
        <v>4.57599</v>
      </c>
      <c r="H810">
        <v>29.20177000000001</v>
      </c>
      <c r="I810">
        <v>8.8697400000000002</v>
      </c>
    </row>
    <row r="811" spans="1:9" x14ac:dyDescent="0.25">
      <c r="A811">
        <v>810</v>
      </c>
      <c r="F811">
        <v>27.256094000000012</v>
      </c>
      <c r="G811">
        <v>4.5338539999999998</v>
      </c>
      <c r="H811">
        <v>29.185522000000006</v>
      </c>
      <c r="I811">
        <v>8.8736969999999999</v>
      </c>
    </row>
    <row r="812" spans="1:9" x14ac:dyDescent="0.25">
      <c r="A812">
        <v>811</v>
      </c>
      <c r="F812">
        <v>27.251564000000009</v>
      </c>
      <c r="G812">
        <v>4.5203639999999998</v>
      </c>
      <c r="H812">
        <v>29.226511000000009</v>
      </c>
      <c r="I812">
        <v>8.8983849999999993</v>
      </c>
    </row>
    <row r="813" spans="1:9" x14ac:dyDescent="0.25">
      <c r="A813">
        <v>812</v>
      </c>
      <c r="D813">
        <v>15.743490000000008</v>
      </c>
      <c r="E813">
        <v>6.8922920000000003</v>
      </c>
      <c r="F813">
        <v>27.193960000000011</v>
      </c>
      <c r="G813">
        <v>4.5474480000000002</v>
      </c>
      <c r="H813">
        <v>29.163700000000006</v>
      </c>
      <c r="I813">
        <v>8.8767709999999997</v>
      </c>
    </row>
    <row r="814" spans="1:9" x14ac:dyDescent="0.25">
      <c r="A814">
        <v>813</v>
      </c>
      <c r="D814">
        <v>15.754636000000012</v>
      </c>
      <c r="E814">
        <v>6.8395830000000002</v>
      </c>
      <c r="F814">
        <v>27.199377000000013</v>
      </c>
      <c r="G814">
        <v>4.5813540000000001</v>
      </c>
      <c r="H814">
        <v>29.142032000000015</v>
      </c>
      <c r="I814">
        <v>8.8430199999999992</v>
      </c>
    </row>
    <row r="815" spans="1:9" x14ac:dyDescent="0.25">
      <c r="A815">
        <v>814</v>
      </c>
      <c r="D815">
        <v>15.731771000000009</v>
      </c>
      <c r="E815">
        <v>6.818333</v>
      </c>
      <c r="F815">
        <v>27.200208000000011</v>
      </c>
      <c r="G815">
        <v>4.579688</v>
      </c>
      <c r="H815">
        <v>29.14760600000001</v>
      </c>
      <c r="I815">
        <v>8.8288019999999996</v>
      </c>
    </row>
    <row r="816" spans="1:9" x14ac:dyDescent="0.25">
      <c r="A816">
        <v>815</v>
      </c>
      <c r="D816">
        <v>15.707032000000012</v>
      </c>
      <c r="E816">
        <v>6.8356250000000003</v>
      </c>
      <c r="F816">
        <v>27.14666900000001</v>
      </c>
      <c r="G816">
        <v>4.5933330000000003</v>
      </c>
      <c r="H816">
        <v>29.053127000000011</v>
      </c>
      <c r="I816">
        <v>8.8943750000000001</v>
      </c>
    </row>
    <row r="817" spans="1:11" x14ac:dyDescent="0.25">
      <c r="A817">
        <v>816</v>
      </c>
      <c r="D817">
        <v>15.711511000000009</v>
      </c>
      <c r="E817">
        <v>6.8426559999999998</v>
      </c>
      <c r="F817">
        <v>27.149896000000012</v>
      </c>
      <c r="G817">
        <v>4.5664579999999999</v>
      </c>
      <c r="H817">
        <v>29.25281300000001</v>
      </c>
      <c r="I817">
        <v>8.8820829999999997</v>
      </c>
    </row>
    <row r="818" spans="1:11" x14ac:dyDescent="0.25">
      <c r="A818">
        <v>817</v>
      </c>
      <c r="D818">
        <v>15.726303000000009</v>
      </c>
      <c r="E818">
        <v>6.8839059999999996</v>
      </c>
      <c r="F818">
        <v>27.150104000000013</v>
      </c>
      <c r="G818">
        <v>4.5618230000000004</v>
      </c>
    </row>
    <row r="819" spans="1:11" x14ac:dyDescent="0.25">
      <c r="A819">
        <v>818</v>
      </c>
      <c r="D819">
        <v>15.778907000000011</v>
      </c>
      <c r="E819">
        <v>6.9018230000000003</v>
      </c>
      <c r="F819">
        <v>27.17099000000001</v>
      </c>
      <c r="G819">
        <v>4.4873430000000001</v>
      </c>
    </row>
    <row r="820" spans="1:11" x14ac:dyDescent="0.25">
      <c r="A820">
        <v>819</v>
      </c>
      <c r="D820">
        <v>15.805627000000008</v>
      </c>
      <c r="E820">
        <v>6.8883850000000004</v>
      </c>
      <c r="F820">
        <v>27.16635500000001</v>
      </c>
      <c r="G820">
        <v>4.478593</v>
      </c>
    </row>
    <row r="821" spans="1:11" x14ac:dyDescent="0.25">
      <c r="A821">
        <v>820</v>
      </c>
      <c r="D821">
        <v>15.811042000000008</v>
      </c>
      <c r="E821">
        <v>6.9067179999999997</v>
      </c>
      <c r="F821">
        <v>27.279325000000014</v>
      </c>
      <c r="G821">
        <v>4.5246870000000001</v>
      </c>
    </row>
    <row r="822" spans="1:11" x14ac:dyDescent="0.25">
      <c r="A822">
        <v>821</v>
      </c>
      <c r="D822">
        <v>15.784064000000008</v>
      </c>
      <c r="E822">
        <v>6.841094</v>
      </c>
      <c r="F822">
        <v>27.279325000000014</v>
      </c>
      <c r="G822">
        <v>4.5246870000000001</v>
      </c>
    </row>
    <row r="823" spans="1:11" x14ac:dyDescent="0.25">
      <c r="A823">
        <v>822</v>
      </c>
      <c r="B823">
        <v>11.237292000000011</v>
      </c>
      <c r="C823">
        <v>5.9066660000000004</v>
      </c>
      <c r="D823">
        <v>15.76823000000001</v>
      </c>
      <c r="E823">
        <v>6.8420829999999997</v>
      </c>
    </row>
    <row r="824" spans="1:11" x14ac:dyDescent="0.25">
      <c r="A824">
        <v>823</v>
      </c>
      <c r="B824">
        <v>11.237292000000011</v>
      </c>
      <c r="C824">
        <v>5.9066660000000004</v>
      </c>
      <c r="D824">
        <v>15.703386000000009</v>
      </c>
      <c r="E824">
        <v>6.8216659999999996</v>
      </c>
    </row>
    <row r="825" spans="1:11" x14ac:dyDescent="0.25">
      <c r="A825">
        <v>824</v>
      </c>
      <c r="B825">
        <v>11.237292000000011</v>
      </c>
      <c r="C825">
        <v>5.9066660000000004</v>
      </c>
      <c r="D825">
        <v>15.700782000000011</v>
      </c>
      <c r="E825">
        <v>6.838489</v>
      </c>
    </row>
    <row r="826" spans="1:11" x14ac:dyDescent="0.25">
      <c r="A826">
        <v>825</v>
      </c>
      <c r="B826">
        <v>11.237292000000011</v>
      </c>
      <c r="C826">
        <v>5.9066660000000004</v>
      </c>
      <c r="D826">
        <v>15.71703200000001</v>
      </c>
      <c r="E826">
        <v>6.874479</v>
      </c>
    </row>
    <row r="827" spans="1:11" x14ac:dyDescent="0.25">
      <c r="A827">
        <v>826</v>
      </c>
      <c r="B827">
        <v>11.237292000000011</v>
      </c>
      <c r="C827">
        <v>5.9066660000000004</v>
      </c>
      <c r="D827">
        <v>15.743490000000008</v>
      </c>
      <c r="E827">
        <v>6.8922920000000003</v>
      </c>
    </row>
    <row r="828" spans="1:11" x14ac:dyDescent="0.25">
      <c r="A828">
        <v>827</v>
      </c>
      <c r="B828">
        <v>11.237292000000011</v>
      </c>
      <c r="C828">
        <v>5.9066660000000004</v>
      </c>
    </row>
    <row r="829" spans="1:11" x14ac:dyDescent="0.25">
      <c r="A829">
        <v>828</v>
      </c>
      <c r="B829">
        <v>11.237292000000011</v>
      </c>
      <c r="C829">
        <v>5.9066660000000004</v>
      </c>
      <c r="H829">
        <v>15.34635500000001</v>
      </c>
      <c r="I829">
        <v>8.7808329999999994</v>
      </c>
      <c r="J829">
        <v>39.245731000000013</v>
      </c>
      <c r="K829">
        <v>12.628437</v>
      </c>
    </row>
    <row r="830" spans="1:11" x14ac:dyDescent="0.25">
      <c r="A830">
        <v>829</v>
      </c>
    </row>
    <row r="831" spans="1:11" x14ac:dyDescent="0.25">
      <c r="A831">
        <v>830</v>
      </c>
    </row>
    <row r="832" spans="1:1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1" x14ac:dyDescent="0.25">
      <c r="A849">
        <v>848</v>
      </c>
    </row>
    <row r="850" spans="1:11" x14ac:dyDescent="0.25">
      <c r="A850">
        <v>849</v>
      </c>
    </row>
    <row r="851" spans="1:11" x14ac:dyDescent="0.25">
      <c r="A851">
        <v>850</v>
      </c>
    </row>
    <row r="852" spans="1:11" x14ac:dyDescent="0.25">
      <c r="A852">
        <v>851</v>
      </c>
    </row>
    <row r="853" spans="1:11" x14ac:dyDescent="0.25">
      <c r="A853">
        <v>852</v>
      </c>
    </row>
    <row r="854" spans="1:11" x14ac:dyDescent="0.25">
      <c r="A854">
        <v>853</v>
      </c>
    </row>
    <row r="855" spans="1:11" x14ac:dyDescent="0.25">
      <c r="A855">
        <v>854</v>
      </c>
    </row>
    <row r="856" spans="1:11" x14ac:dyDescent="0.25">
      <c r="A856">
        <v>855</v>
      </c>
    </row>
    <row r="857" spans="1:11" x14ac:dyDescent="0.25">
      <c r="A857">
        <v>856</v>
      </c>
    </row>
    <row r="858" spans="1:11" x14ac:dyDescent="0.25">
      <c r="A858">
        <v>857</v>
      </c>
    </row>
    <row r="859" spans="1:11" x14ac:dyDescent="0.25">
      <c r="A859">
        <v>858</v>
      </c>
    </row>
    <row r="860" spans="1:11" x14ac:dyDescent="0.25">
      <c r="A860">
        <v>859</v>
      </c>
    </row>
    <row r="861" spans="1:11" x14ac:dyDescent="0.25">
      <c r="A861">
        <v>860</v>
      </c>
      <c r="J861">
        <v>39.324066000000009</v>
      </c>
      <c r="K861">
        <v>12.863072000000001</v>
      </c>
    </row>
    <row r="862" spans="1:11" x14ac:dyDescent="0.25">
      <c r="A862">
        <v>861</v>
      </c>
      <c r="D862">
        <v>58.243961000000013</v>
      </c>
      <c r="E862">
        <v>3.278594</v>
      </c>
    </row>
    <row r="863" spans="1:11" x14ac:dyDescent="0.25">
      <c r="A863">
        <v>862</v>
      </c>
      <c r="D863">
        <v>58.280525000000011</v>
      </c>
      <c r="E863">
        <v>3.2296870000000002</v>
      </c>
      <c r="F863">
        <v>46.882553000000009</v>
      </c>
      <c r="G863">
        <v>5.6569789999999998</v>
      </c>
    </row>
    <row r="864" spans="1:11" x14ac:dyDescent="0.25">
      <c r="A864">
        <v>863</v>
      </c>
      <c r="D864">
        <v>58.28646100000001</v>
      </c>
      <c r="E864">
        <v>3.2223959999999998</v>
      </c>
      <c r="F864">
        <v>46.882553000000009</v>
      </c>
      <c r="G864">
        <v>5.6569789999999998</v>
      </c>
    </row>
    <row r="865" spans="1:9" x14ac:dyDescent="0.25">
      <c r="A865">
        <v>864</v>
      </c>
      <c r="D865">
        <v>58.252502000000007</v>
      </c>
      <c r="E865">
        <v>3.2272919999999998</v>
      </c>
      <c r="F865">
        <v>46.862919000000012</v>
      </c>
      <c r="G865">
        <v>5.6551559999999998</v>
      </c>
    </row>
    <row r="866" spans="1:9" x14ac:dyDescent="0.25">
      <c r="A866">
        <v>865</v>
      </c>
      <c r="D866">
        <v>58.23672100000001</v>
      </c>
      <c r="E866">
        <v>3.2313019999999999</v>
      </c>
      <c r="F866">
        <v>46.855312000000012</v>
      </c>
      <c r="G866">
        <v>5.6546349999999999</v>
      </c>
    </row>
    <row r="867" spans="1:9" x14ac:dyDescent="0.25">
      <c r="A867">
        <v>866</v>
      </c>
      <c r="D867">
        <v>58.184795000000008</v>
      </c>
      <c r="E867">
        <v>3.2457289999999999</v>
      </c>
      <c r="F867">
        <v>46.850784000000012</v>
      </c>
      <c r="G867">
        <v>5.6496870000000001</v>
      </c>
    </row>
    <row r="868" spans="1:9" x14ac:dyDescent="0.25">
      <c r="A868">
        <v>867</v>
      </c>
      <c r="D868">
        <v>58.232608000000013</v>
      </c>
      <c r="E868">
        <v>3.2605729999999999</v>
      </c>
      <c r="F868">
        <v>46.879688000000009</v>
      </c>
      <c r="G868">
        <v>5.6275519999999997</v>
      </c>
    </row>
    <row r="869" spans="1:9" x14ac:dyDescent="0.25">
      <c r="A869">
        <v>868</v>
      </c>
      <c r="D869">
        <v>58.223022000000007</v>
      </c>
      <c r="E869">
        <v>3.2666149999999998</v>
      </c>
      <c r="F869">
        <v>46.889793000000012</v>
      </c>
      <c r="G869">
        <v>5.6232810000000004</v>
      </c>
    </row>
    <row r="870" spans="1:9" x14ac:dyDescent="0.25">
      <c r="A870">
        <v>869</v>
      </c>
      <c r="D870">
        <v>58.249637000000007</v>
      </c>
      <c r="E870">
        <v>3.2723439999999999</v>
      </c>
      <c r="F870">
        <v>46.886306000000012</v>
      </c>
      <c r="G870">
        <v>5.6147910000000003</v>
      </c>
    </row>
    <row r="871" spans="1:9" x14ac:dyDescent="0.25">
      <c r="A871">
        <v>870</v>
      </c>
      <c r="D871">
        <v>58.226253000000007</v>
      </c>
      <c r="E871">
        <v>3.2589579999999998</v>
      </c>
      <c r="F871">
        <v>46.903804000000008</v>
      </c>
      <c r="G871">
        <v>5.6073440000000003</v>
      </c>
    </row>
    <row r="872" spans="1:9" x14ac:dyDescent="0.25">
      <c r="A872">
        <v>871</v>
      </c>
      <c r="D872">
        <v>58.255264000000011</v>
      </c>
      <c r="E872">
        <v>3.2625519999999999</v>
      </c>
      <c r="F872">
        <v>46.905159000000012</v>
      </c>
      <c r="G872">
        <v>5.5790620000000004</v>
      </c>
    </row>
    <row r="873" spans="1:9" x14ac:dyDescent="0.25">
      <c r="A873">
        <v>872</v>
      </c>
      <c r="D873">
        <v>58.185421000000012</v>
      </c>
      <c r="E873">
        <v>3.2520310000000001</v>
      </c>
      <c r="F873">
        <v>46.935421000000012</v>
      </c>
      <c r="G873">
        <v>5.6195839999999997</v>
      </c>
    </row>
    <row r="874" spans="1:9" x14ac:dyDescent="0.25">
      <c r="A874">
        <v>873</v>
      </c>
      <c r="D874">
        <v>58.238907000000012</v>
      </c>
      <c r="E874">
        <v>3.2469790000000001</v>
      </c>
      <c r="F874">
        <v>46.898128000000007</v>
      </c>
      <c r="G874">
        <v>5.5835419999999996</v>
      </c>
    </row>
    <row r="875" spans="1:9" x14ac:dyDescent="0.25">
      <c r="A875">
        <v>874</v>
      </c>
      <c r="D875">
        <v>58.243961000000013</v>
      </c>
      <c r="E875">
        <v>3.278594</v>
      </c>
      <c r="F875">
        <v>46.826202000000009</v>
      </c>
      <c r="G875">
        <v>5.640104</v>
      </c>
    </row>
    <row r="876" spans="1:9" x14ac:dyDescent="0.25">
      <c r="A876">
        <v>875</v>
      </c>
      <c r="D876">
        <v>58.243961000000013</v>
      </c>
      <c r="E876">
        <v>3.278594</v>
      </c>
      <c r="F876">
        <v>46.826202000000009</v>
      </c>
      <c r="G876">
        <v>5.640104</v>
      </c>
    </row>
    <row r="877" spans="1:9" x14ac:dyDescent="0.25">
      <c r="A877">
        <v>876</v>
      </c>
      <c r="B877">
        <v>66.939480000000003</v>
      </c>
      <c r="C877">
        <v>5.1335420000000003</v>
      </c>
      <c r="H877">
        <v>56.402347000000013</v>
      </c>
      <c r="I877">
        <v>2.7801040000000001</v>
      </c>
    </row>
    <row r="878" spans="1:9" x14ac:dyDescent="0.25">
      <c r="A878">
        <v>877</v>
      </c>
      <c r="B878">
        <v>66.901149000000004</v>
      </c>
      <c r="C878">
        <v>5.1532289999999996</v>
      </c>
      <c r="H878">
        <v>56.402347000000013</v>
      </c>
      <c r="I878">
        <v>2.7801040000000001</v>
      </c>
    </row>
    <row r="879" spans="1:9" x14ac:dyDescent="0.25">
      <c r="A879">
        <v>878</v>
      </c>
      <c r="B879">
        <v>66.905941000000013</v>
      </c>
      <c r="C879">
        <v>5.1527079999999996</v>
      </c>
      <c r="H879">
        <v>56.306461000000013</v>
      </c>
      <c r="I879">
        <v>2.8165619999999998</v>
      </c>
    </row>
    <row r="880" spans="1:9" x14ac:dyDescent="0.25">
      <c r="A880">
        <v>879</v>
      </c>
      <c r="B880">
        <v>66.922294000000008</v>
      </c>
      <c r="C880">
        <v>5.1507290000000001</v>
      </c>
      <c r="H880">
        <v>56.343910000000008</v>
      </c>
      <c r="I880">
        <v>2.850781</v>
      </c>
    </row>
    <row r="881" spans="1:9" x14ac:dyDescent="0.25">
      <c r="A881">
        <v>880</v>
      </c>
      <c r="B881">
        <v>66.947242000000017</v>
      </c>
      <c r="C881">
        <v>5.156771</v>
      </c>
      <c r="H881">
        <v>56.321357000000013</v>
      </c>
      <c r="I881">
        <v>2.822813</v>
      </c>
    </row>
    <row r="882" spans="1:9" x14ac:dyDescent="0.25">
      <c r="A882">
        <v>881</v>
      </c>
      <c r="B882">
        <v>66.874744000000007</v>
      </c>
      <c r="C882">
        <v>5.1744269999999997</v>
      </c>
      <c r="H882">
        <v>56.253803000000012</v>
      </c>
      <c r="I882">
        <v>2.8252600000000001</v>
      </c>
    </row>
    <row r="883" spans="1:9" x14ac:dyDescent="0.25">
      <c r="A883">
        <v>882</v>
      </c>
      <c r="B883">
        <v>66.878387000000004</v>
      </c>
      <c r="C883">
        <v>5.1685930000000004</v>
      </c>
      <c r="H883">
        <v>56.312656000000011</v>
      </c>
      <c r="I883">
        <v>2.826927</v>
      </c>
    </row>
    <row r="884" spans="1:9" x14ac:dyDescent="0.25">
      <c r="A884">
        <v>883</v>
      </c>
      <c r="B884">
        <v>66.882190000000008</v>
      </c>
      <c r="C884">
        <v>5.1715099999999996</v>
      </c>
      <c r="H884">
        <v>56.325260000000007</v>
      </c>
      <c r="I884">
        <v>2.8219789999999998</v>
      </c>
    </row>
    <row r="885" spans="1:9" x14ac:dyDescent="0.25">
      <c r="A885">
        <v>884</v>
      </c>
      <c r="B885">
        <v>66.914589000000007</v>
      </c>
      <c r="C885">
        <v>5.1594790000000001</v>
      </c>
      <c r="H885">
        <v>56.350940000000008</v>
      </c>
      <c r="I885">
        <v>2.8833850000000001</v>
      </c>
    </row>
    <row r="886" spans="1:9" x14ac:dyDescent="0.25">
      <c r="A886">
        <v>885</v>
      </c>
      <c r="B886">
        <v>66.926670000000001</v>
      </c>
      <c r="C886">
        <v>5.1466669999999999</v>
      </c>
      <c r="H886">
        <v>56.382972000000009</v>
      </c>
      <c r="I886">
        <v>2.902031</v>
      </c>
    </row>
    <row r="887" spans="1:9" x14ac:dyDescent="0.25">
      <c r="A887">
        <v>886</v>
      </c>
      <c r="B887">
        <v>66.940784000000008</v>
      </c>
      <c r="C887">
        <v>5.1418749999999998</v>
      </c>
      <c r="H887">
        <v>56.399116000000014</v>
      </c>
      <c r="I887">
        <v>2.906927</v>
      </c>
    </row>
    <row r="888" spans="1:9" x14ac:dyDescent="0.25">
      <c r="A888">
        <v>887</v>
      </c>
      <c r="B888">
        <v>66.887916000000018</v>
      </c>
      <c r="C888">
        <v>5.1457819999999996</v>
      </c>
      <c r="H888">
        <v>56.402347000000013</v>
      </c>
      <c r="I888">
        <v>2.7801040000000001</v>
      </c>
    </row>
    <row r="889" spans="1:9" x14ac:dyDescent="0.25">
      <c r="A889">
        <v>888</v>
      </c>
      <c r="B889">
        <v>66.887916000000018</v>
      </c>
      <c r="C889">
        <v>5.1457819999999996</v>
      </c>
      <c r="H889">
        <v>56.402347000000013</v>
      </c>
      <c r="I889">
        <v>2.7801040000000001</v>
      </c>
    </row>
    <row r="890" spans="1:9" x14ac:dyDescent="0.25">
      <c r="A890">
        <v>889</v>
      </c>
      <c r="D890">
        <v>75.648035000000007</v>
      </c>
      <c r="E890">
        <v>4.1306520000000004</v>
      </c>
    </row>
    <row r="891" spans="1:9" x14ac:dyDescent="0.25">
      <c r="A891">
        <v>890</v>
      </c>
      <c r="D891">
        <v>75.659565000000001</v>
      </c>
      <c r="E891">
        <v>4.1216730000000004</v>
      </c>
      <c r="F891">
        <v>65.71448500000001</v>
      </c>
      <c r="G891">
        <v>5.9527599999999996</v>
      </c>
    </row>
    <row r="892" spans="1:9" x14ac:dyDescent="0.25">
      <c r="A892">
        <v>891</v>
      </c>
      <c r="D892">
        <v>75.664309000000003</v>
      </c>
      <c r="E892">
        <v>4.1117249999999999</v>
      </c>
      <c r="F892">
        <v>65.688232000000013</v>
      </c>
      <c r="G892">
        <v>5.9637500000000001</v>
      </c>
    </row>
    <row r="893" spans="1:9" x14ac:dyDescent="0.25">
      <c r="A893">
        <v>892</v>
      </c>
      <c r="D893">
        <v>75.654820000000001</v>
      </c>
      <c r="E893">
        <v>4.1100409999999998</v>
      </c>
      <c r="F893">
        <v>65.690681000000012</v>
      </c>
      <c r="G893">
        <v>5.9683330000000003</v>
      </c>
    </row>
    <row r="894" spans="1:9" x14ac:dyDescent="0.25">
      <c r="A894">
        <v>893</v>
      </c>
      <c r="D894">
        <v>75.638852000000014</v>
      </c>
      <c r="E894">
        <v>4.1187649999999998</v>
      </c>
      <c r="F894">
        <v>65.669223000000017</v>
      </c>
      <c r="G894">
        <v>5.9511979999999998</v>
      </c>
    </row>
    <row r="895" spans="1:9" x14ac:dyDescent="0.25">
      <c r="A895">
        <v>894</v>
      </c>
      <c r="D895">
        <v>75.607986000000011</v>
      </c>
      <c r="E895">
        <v>4.1352440000000001</v>
      </c>
      <c r="F895">
        <v>65.663437000000016</v>
      </c>
      <c r="G895">
        <v>5.9448439999999998</v>
      </c>
    </row>
    <row r="896" spans="1:9" x14ac:dyDescent="0.25">
      <c r="A896">
        <v>895</v>
      </c>
      <c r="D896">
        <v>75.557836000000009</v>
      </c>
      <c r="E896">
        <v>4.1255499999999996</v>
      </c>
      <c r="F896">
        <v>65.693752000000018</v>
      </c>
      <c r="G896">
        <v>5.957916</v>
      </c>
    </row>
    <row r="897" spans="1:9" x14ac:dyDescent="0.25">
      <c r="A897">
        <v>896</v>
      </c>
      <c r="D897">
        <v>75.542785000000009</v>
      </c>
      <c r="E897">
        <v>4.1289689999999997</v>
      </c>
      <c r="F897">
        <v>65.694694000000013</v>
      </c>
      <c r="G897">
        <v>5.9682810000000002</v>
      </c>
    </row>
    <row r="898" spans="1:9" x14ac:dyDescent="0.25">
      <c r="A898">
        <v>897</v>
      </c>
      <c r="D898">
        <v>75.55385600000001</v>
      </c>
      <c r="E898">
        <v>4.1327949999999998</v>
      </c>
      <c r="F898">
        <v>65.692657000000011</v>
      </c>
      <c r="G898">
        <v>5.9960940000000003</v>
      </c>
    </row>
    <row r="899" spans="1:9" x14ac:dyDescent="0.25">
      <c r="A899">
        <v>898</v>
      </c>
      <c r="D899">
        <v>75.550591000000011</v>
      </c>
      <c r="E899">
        <v>4.1211120000000001</v>
      </c>
      <c r="F899">
        <v>65.71187900000001</v>
      </c>
      <c r="G899">
        <v>5.980677</v>
      </c>
    </row>
    <row r="900" spans="1:9" x14ac:dyDescent="0.25">
      <c r="A900">
        <v>899</v>
      </c>
      <c r="D900">
        <v>75.648035000000007</v>
      </c>
      <c r="E900">
        <v>4.1306520000000004</v>
      </c>
      <c r="F900">
        <v>65.661773000000011</v>
      </c>
      <c r="G900">
        <v>5.9421350000000004</v>
      </c>
    </row>
    <row r="901" spans="1:9" x14ac:dyDescent="0.25">
      <c r="A901">
        <v>900</v>
      </c>
      <c r="D901">
        <v>75.648035000000007</v>
      </c>
      <c r="E901">
        <v>4.1306520000000004</v>
      </c>
      <c r="F901">
        <v>65.67073000000002</v>
      </c>
      <c r="G901">
        <v>5.9719790000000001</v>
      </c>
    </row>
    <row r="902" spans="1:9" x14ac:dyDescent="0.25">
      <c r="A902">
        <v>901</v>
      </c>
      <c r="B902">
        <v>83.166623000000016</v>
      </c>
      <c r="C902">
        <v>5.6922550000000003</v>
      </c>
    </row>
    <row r="903" spans="1:9" x14ac:dyDescent="0.25">
      <c r="A903">
        <v>902</v>
      </c>
      <c r="B903">
        <v>83.172183000000004</v>
      </c>
      <c r="C903">
        <v>5.6824079999999997</v>
      </c>
    </row>
    <row r="904" spans="1:9" x14ac:dyDescent="0.25">
      <c r="A904">
        <v>903</v>
      </c>
      <c r="B904">
        <v>83.188458000000011</v>
      </c>
      <c r="C904">
        <v>5.6983259999999998</v>
      </c>
      <c r="H904">
        <v>75.52283700000001</v>
      </c>
      <c r="I904">
        <v>3.276411</v>
      </c>
    </row>
    <row r="905" spans="1:9" x14ac:dyDescent="0.25">
      <c r="A905">
        <v>904</v>
      </c>
      <c r="B905">
        <v>83.193407000000008</v>
      </c>
      <c r="C905">
        <v>5.700774</v>
      </c>
      <c r="H905">
        <v>75.52283700000001</v>
      </c>
      <c r="I905">
        <v>3.276411</v>
      </c>
    </row>
    <row r="906" spans="1:9" x14ac:dyDescent="0.25">
      <c r="A906">
        <v>905</v>
      </c>
      <c r="B906">
        <v>83.169684000000004</v>
      </c>
      <c r="C906">
        <v>5.7182740000000001</v>
      </c>
      <c r="H906">
        <v>75.52283700000001</v>
      </c>
      <c r="I906">
        <v>3.276411</v>
      </c>
    </row>
    <row r="907" spans="1:9" x14ac:dyDescent="0.25">
      <c r="A907">
        <v>906</v>
      </c>
      <c r="B907">
        <v>83.16861200000001</v>
      </c>
      <c r="C907">
        <v>5.719957</v>
      </c>
      <c r="H907">
        <v>75.530031000000008</v>
      </c>
      <c r="I907">
        <v>3.2127409999999998</v>
      </c>
    </row>
    <row r="908" spans="1:9" x14ac:dyDescent="0.25">
      <c r="A908">
        <v>907</v>
      </c>
      <c r="B908">
        <v>83.150705000000002</v>
      </c>
      <c r="C908">
        <v>5.7172530000000004</v>
      </c>
      <c r="H908">
        <v>75.533500000000004</v>
      </c>
      <c r="I908">
        <v>3.2154449999999999</v>
      </c>
    </row>
    <row r="909" spans="1:9" x14ac:dyDescent="0.25">
      <c r="A909">
        <v>908</v>
      </c>
      <c r="B909">
        <v>83.150195000000011</v>
      </c>
      <c r="C909">
        <v>5.7052639999999997</v>
      </c>
      <c r="H909">
        <v>75.526205000000004</v>
      </c>
      <c r="I909">
        <v>3.205292</v>
      </c>
    </row>
    <row r="910" spans="1:9" x14ac:dyDescent="0.25">
      <c r="A910">
        <v>909</v>
      </c>
      <c r="B910">
        <v>83.163307000000003</v>
      </c>
      <c r="C910">
        <v>5.6731740000000004</v>
      </c>
      <c r="H910">
        <v>75.555744000000004</v>
      </c>
      <c r="I910">
        <v>3.2076899999999999</v>
      </c>
    </row>
    <row r="911" spans="1:9" x14ac:dyDescent="0.25">
      <c r="A911">
        <v>910</v>
      </c>
      <c r="B911">
        <v>83.149786000000006</v>
      </c>
      <c r="C911">
        <v>5.6929179999999997</v>
      </c>
      <c r="H911">
        <v>75.562937000000005</v>
      </c>
      <c r="I911">
        <v>3.224577</v>
      </c>
    </row>
    <row r="912" spans="1:9" x14ac:dyDescent="0.25">
      <c r="A912">
        <v>911</v>
      </c>
      <c r="B912">
        <v>83.107799</v>
      </c>
      <c r="C912">
        <v>5.7440379999999998</v>
      </c>
      <c r="H912">
        <v>75.600333000000006</v>
      </c>
      <c r="I912">
        <v>3.2063130000000002</v>
      </c>
    </row>
    <row r="913" spans="1:9" x14ac:dyDescent="0.25">
      <c r="A913">
        <v>912</v>
      </c>
      <c r="B913">
        <v>83.166623000000016</v>
      </c>
      <c r="C913">
        <v>5.6922550000000003</v>
      </c>
      <c r="F913">
        <v>81.273252000000014</v>
      </c>
      <c r="G913">
        <v>6.1961050000000002</v>
      </c>
      <c r="H913">
        <v>75.609924000000007</v>
      </c>
      <c r="I913">
        <v>3.1858029999999999</v>
      </c>
    </row>
    <row r="914" spans="1:9" x14ac:dyDescent="0.25">
      <c r="A914">
        <v>913</v>
      </c>
      <c r="F914">
        <v>81.312842000000003</v>
      </c>
      <c r="G914">
        <v>6.1511079999999998</v>
      </c>
      <c r="H914">
        <v>75.52283700000001</v>
      </c>
      <c r="I914">
        <v>3.276411</v>
      </c>
    </row>
    <row r="915" spans="1:9" x14ac:dyDescent="0.25">
      <c r="A915">
        <v>914</v>
      </c>
      <c r="D915">
        <v>93.82030300000001</v>
      </c>
      <c r="E915">
        <v>4.1688640000000001</v>
      </c>
      <c r="F915">
        <v>81.270344000000009</v>
      </c>
      <c r="G915">
        <v>6.162077</v>
      </c>
    </row>
    <row r="916" spans="1:9" x14ac:dyDescent="0.25">
      <c r="A916">
        <v>915</v>
      </c>
      <c r="D916">
        <v>93.843363000000011</v>
      </c>
      <c r="E916">
        <v>4.1877409999999999</v>
      </c>
      <c r="F916">
        <v>81.272334000000001</v>
      </c>
      <c r="G916">
        <v>6.1611589999999996</v>
      </c>
    </row>
    <row r="917" spans="1:9" x14ac:dyDescent="0.25">
      <c r="A917">
        <v>916</v>
      </c>
      <c r="D917">
        <v>93.819537000000011</v>
      </c>
      <c r="E917">
        <v>4.19468</v>
      </c>
      <c r="F917">
        <v>81.323300000000003</v>
      </c>
      <c r="G917">
        <v>6.1868210000000001</v>
      </c>
    </row>
    <row r="918" spans="1:9" x14ac:dyDescent="0.25">
      <c r="A918">
        <v>917</v>
      </c>
      <c r="D918">
        <v>93.841729000000015</v>
      </c>
      <c r="E918">
        <v>4.1716699999999998</v>
      </c>
      <c r="F918">
        <v>81.323657000000011</v>
      </c>
      <c r="G918">
        <v>6.202483</v>
      </c>
    </row>
    <row r="919" spans="1:9" x14ac:dyDescent="0.25">
      <c r="A919">
        <v>918</v>
      </c>
      <c r="D919">
        <v>93.790251000000012</v>
      </c>
      <c r="E919">
        <v>4.1688130000000001</v>
      </c>
      <c r="F919">
        <v>81.265089000000003</v>
      </c>
      <c r="G919">
        <v>6.23794</v>
      </c>
    </row>
    <row r="920" spans="1:9" x14ac:dyDescent="0.25">
      <c r="A920">
        <v>919</v>
      </c>
      <c r="D920">
        <v>93.802039000000008</v>
      </c>
      <c r="E920">
        <v>4.1823839999999999</v>
      </c>
      <c r="F920">
        <v>81.221878000000004</v>
      </c>
      <c r="G920">
        <v>6.2054419999999997</v>
      </c>
    </row>
    <row r="921" spans="1:9" x14ac:dyDescent="0.25">
      <c r="A921">
        <v>920</v>
      </c>
      <c r="D921">
        <v>93.768059000000008</v>
      </c>
      <c r="E921">
        <v>4.2021280000000001</v>
      </c>
      <c r="F921">
        <v>81.250244000000009</v>
      </c>
      <c r="G921">
        <v>6.2173290000000003</v>
      </c>
    </row>
    <row r="922" spans="1:9" x14ac:dyDescent="0.25">
      <c r="A922">
        <v>921</v>
      </c>
      <c r="D922">
        <v>93.760355000000004</v>
      </c>
      <c r="E922">
        <v>4.2198820000000001</v>
      </c>
      <c r="F922">
        <v>81.273252000000014</v>
      </c>
      <c r="G922">
        <v>6.1961050000000002</v>
      </c>
    </row>
    <row r="923" spans="1:9" x14ac:dyDescent="0.25">
      <c r="A923">
        <v>922</v>
      </c>
      <c r="D923">
        <v>93.797244000000006</v>
      </c>
      <c r="E923">
        <v>4.2229429999999999</v>
      </c>
    </row>
    <row r="924" spans="1:9" x14ac:dyDescent="0.25">
      <c r="A924">
        <v>923</v>
      </c>
      <c r="D924">
        <v>93.813313000000008</v>
      </c>
      <c r="E924">
        <v>4.2398819999999997</v>
      </c>
    </row>
    <row r="925" spans="1:9" x14ac:dyDescent="0.25">
      <c r="A925">
        <v>924</v>
      </c>
      <c r="D925">
        <v>93.82030300000001</v>
      </c>
      <c r="E925">
        <v>4.1688640000000001</v>
      </c>
    </row>
    <row r="926" spans="1:9" x14ac:dyDescent="0.25">
      <c r="A926">
        <v>925</v>
      </c>
      <c r="B926">
        <v>102.78927300000001</v>
      </c>
      <c r="C926">
        <v>5.7302119999999999</v>
      </c>
      <c r="D926">
        <v>93.82030300000001</v>
      </c>
      <c r="E926">
        <v>4.1688640000000001</v>
      </c>
    </row>
    <row r="927" spans="1:9" x14ac:dyDescent="0.25">
      <c r="A927">
        <v>926</v>
      </c>
      <c r="B927">
        <v>102.77095800000001</v>
      </c>
      <c r="C927">
        <v>5.6725620000000001</v>
      </c>
    </row>
    <row r="928" spans="1:9" x14ac:dyDescent="0.25">
      <c r="A928">
        <v>927</v>
      </c>
      <c r="B928">
        <v>102.78493700000001</v>
      </c>
      <c r="C928">
        <v>5.6806739999999998</v>
      </c>
    </row>
    <row r="929" spans="1:9" x14ac:dyDescent="0.25">
      <c r="A929">
        <v>928</v>
      </c>
      <c r="B929">
        <v>102.76733400000001</v>
      </c>
      <c r="C929">
        <v>5.7103659999999996</v>
      </c>
      <c r="H929">
        <v>95.274716000000012</v>
      </c>
      <c r="I929">
        <v>2.6457809999999999</v>
      </c>
    </row>
    <row r="930" spans="1:9" x14ac:dyDescent="0.25">
      <c r="A930">
        <v>929</v>
      </c>
      <c r="B930">
        <v>102.76351000000001</v>
      </c>
      <c r="C930">
        <v>5.7079170000000001</v>
      </c>
      <c r="H930">
        <v>95.257422000000005</v>
      </c>
      <c r="I930">
        <v>2.6341489999999999</v>
      </c>
    </row>
    <row r="931" spans="1:9" x14ac:dyDescent="0.25">
      <c r="A931">
        <v>930</v>
      </c>
      <c r="B931">
        <v>102.765398</v>
      </c>
      <c r="C931">
        <v>5.7204170000000003</v>
      </c>
      <c r="H931">
        <v>95.244769000000005</v>
      </c>
      <c r="I931">
        <v>2.6534330000000002</v>
      </c>
    </row>
    <row r="932" spans="1:9" x14ac:dyDescent="0.25">
      <c r="A932">
        <v>931</v>
      </c>
      <c r="B932">
        <v>102.73101100000001</v>
      </c>
      <c r="C932">
        <v>5.730416</v>
      </c>
      <c r="H932">
        <v>95.241604000000009</v>
      </c>
      <c r="I932">
        <v>2.628333</v>
      </c>
    </row>
    <row r="933" spans="1:9" x14ac:dyDescent="0.25">
      <c r="A933">
        <v>932</v>
      </c>
      <c r="B933">
        <v>102.724585</v>
      </c>
      <c r="C933">
        <v>5.7100600000000004</v>
      </c>
      <c r="H933">
        <v>95.259156000000004</v>
      </c>
      <c r="I933">
        <v>2.6185369999999999</v>
      </c>
    </row>
    <row r="934" spans="1:9" x14ac:dyDescent="0.25">
      <c r="A934">
        <v>933</v>
      </c>
      <c r="B934">
        <v>102.78927300000001</v>
      </c>
      <c r="C934">
        <v>5.7302119999999999</v>
      </c>
      <c r="H934">
        <v>95.297316000000009</v>
      </c>
      <c r="I934">
        <v>2.6689430000000001</v>
      </c>
    </row>
    <row r="935" spans="1:9" x14ac:dyDescent="0.25">
      <c r="A935">
        <v>934</v>
      </c>
      <c r="F935">
        <v>100.328991</v>
      </c>
      <c r="G935">
        <v>6.6420519999999996</v>
      </c>
      <c r="H935">
        <v>95.289408000000009</v>
      </c>
      <c r="I935">
        <v>2.6846049999999999</v>
      </c>
    </row>
    <row r="936" spans="1:9" x14ac:dyDescent="0.25">
      <c r="A936">
        <v>935</v>
      </c>
      <c r="F936">
        <v>100.369347</v>
      </c>
      <c r="G936">
        <v>6.6258280000000003</v>
      </c>
      <c r="H936">
        <v>95.296349000000006</v>
      </c>
      <c r="I936">
        <v>2.686544</v>
      </c>
    </row>
    <row r="937" spans="1:9" x14ac:dyDescent="0.25">
      <c r="A937">
        <v>936</v>
      </c>
      <c r="F937">
        <v>100.337614</v>
      </c>
      <c r="G937">
        <v>6.6490419999999997</v>
      </c>
      <c r="H937">
        <v>95.320120000000003</v>
      </c>
      <c r="I937">
        <v>2.7276129999999998</v>
      </c>
    </row>
    <row r="938" spans="1:9" x14ac:dyDescent="0.25">
      <c r="A938">
        <v>937</v>
      </c>
      <c r="F938">
        <v>100.34501300000001</v>
      </c>
      <c r="G938">
        <v>6.6413380000000002</v>
      </c>
      <c r="H938">
        <v>95.274716000000012</v>
      </c>
      <c r="I938">
        <v>2.6457809999999999</v>
      </c>
    </row>
    <row r="939" spans="1:9" x14ac:dyDescent="0.25">
      <c r="A939">
        <v>938</v>
      </c>
      <c r="D939">
        <v>115.948182</v>
      </c>
      <c r="E939">
        <v>3.7988330000000001</v>
      </c>
      <c r="F939">
        <v>100.35190100000001</v>
      </c>
      <c r="G939">
        <v>6.6473579999999997</v>
      </c>
    </row>
    <row r="940" spans="1:9" x14ac:dyDescent="0.25">
      <c r="A940">
        <v>939</v>
      </c>
      <c r="D940">
        <v>115.98098400000001</v>
      </c>
      <c r="E940">
        <v>3.8024550000000001</v>
      </c>
      <c r="F940">
        <v>100.34139100000002</v>
      </c>
      <c r="G940">
        <v>6.6966919999999996</v>
      </c>
    </row>
    <row r="941" spans="1:9" x14ac:dyDescent="0.25">
      <c r="A941">
        <v>940</v>
      </c>
      <c r="D941">
        <v>115.936547</v>
      </c>
      <c r="E941">
        <v>3.784497</v>
      </c>
      <c r="F941">
        <v>100.32353400000001</v>
      </c>
      <c r="G941">
        <v>6.6894980000000004</v>
      </c>
    </row>
    <row r="942" spans="1:9" x14ac:dyDescent="0.25">
      <c r="A942">
        <v>941</v>
      </c>
      <c r="D942">
        <v>115.98481000000001</v>
      </c>
      <c r="E942">
        <v>3.7728139999999999</v>
      </c>
      <c r="F942">
        <v>100.32353400000001</v>
      </c>
      <c r="G942">
        <v>6.6894980000000004</v>
      </c>
    </row>
    <row r="943" spans="1:9" x14ac:dyDescent="0.25">
      <c r="A943">
        <v>942</v>
      </c>
      <c r="D943">
        <v>115.96271900000001</v>
      </c>
      <c r="E943">
        <v>3.8049550000000001</v>
      </c>
      <c r="F943">
        <v>100.328991</v>
      </c>
      <c r="G943">
        <v>6.6420519999999996</v>
      </c>
    </row>
    <row r="944" spans="1:9" x14ac:dyDescent="0.25">
      <c r="A944">
        <v>943</v>
      </c>
      <c r="D944">
        <v>115.97628800000001</v>
      </c>
      <c r="E944">
        <v>3.7728649999999999</v>
      </c>
    </row>
    <row r="945" spans="1:9" x14ac:dyDescent="0.25">
      <c r="A945">
        <v>944</v>
      </c>
      <c r="D945">
        <v>116.02445300000001</v>
      </c>
      <c r="E945">
        <v>3.7991899999999998</v>
      </c>
    </row>
    <row r="946" spans="1:9" x14ac:dyDescent="0.25">
      <c r="A946">
        <v>945</v>
      </c>
      <c r="D946">
        <v>116.014962</v>
      </c>
      <c r="E946">
        <v>3.8261270000000001</v>
      </c>
    </row>
    <row r="947" spans="1:9" x14ac:dyDescent="0.25">
      <c r="A947">
        <v>946</v>
      </c>
      <c r="B947">
        <v>122.648392</v>
      </c>
      <c r="C947">
        <v>5.3992599999999999</v>
      </c>
      <c r="D947">
        <v>116.078427</v>
      </c>
      <c r="E947">
        <v>3.8392900000000001</v>
      </c>
    </row>
    <row r="948" spans="1:9" x14ac:dyDescent="0.25">
      <c r="A948">
        <v>947</v>
      </c>
      <c r="B948">
        <v>122.69012500000001</v>
      </c>
      <c r="C948">
        <v>5.3909950000000002</v>
      </c>
      <c r="D948">
        <v>115.948182</v>
      </c>
      <c r="E948">
        <v>3.7988330000000001</v>
      </c>
    </row>
    <row r="949" spans="1:9" x14ac:dyDescent="0.25">
      <c r="A949">
        <v>948</v>
      </c>
      <c r="B949">
        <v>122.64339100000001</v>
      </c>
      <c r="C949">
        <v>5.3699750000000002</v>
      </c>
    </row>
    <row r="950" spans="1:9" x14ac:dyDescent="0.25">
      <c r="A950">
        <v>949</v>
      </c>
      <c r="B950">
        <v>122.63982100000001</v>
      </c>
      <c r="C950">
        <v>5.3798219999999999</v>
      </c>
    </row>
    <row r="951" spans="1:9" x14ac:dyDescent="0.25">
      <c r="A951">
        <v>950</v>
      </c>
      <c r="B951">
        <v>122.675076</v>
      </c>
      <c r="C951">
        <v>5.4006369999999997</v>
      </c>
    </row>
    <row r="952" spans="1:9" x14ac:dyDescent="0.25">
      <c r="A952">
        <v>951</v>
      </c>
      <c r="B952">
        <v>122.69609500000001</v>
      </c>
      <c r="C952">
        <v>5.399362</v>
      </c>
    </row>
    <row r="953" spans="1:9" x14ac:dyDescent="0.25">
      <c r="A953">
        <v>952</v>
      </c>
      <c r="B953">
        <v>122.71374600000001</v>
      </c>
      <c r="C953">
        <v>5.3772710000000004</v>
      </c>
      <c r="H953">
        <v>118.36504400000001</v>
      </c>
      <c r="I953">
        <v>2.2883499999999999</v>
      </c>
    </row>
    <row r="954" spans="1:9" x14ac:dyDescent="0.25">
      <c r="A954">
        <v>953</v>
      </c>
      <c r="B954">
        <v>122.65507500000001</v>
      </c>
      <c r="C954">
        <v>5.401351</v>
      </c>
      <c r="H954">
        <v>118.351674</v>
      </c>
      <c r="I954">
        <v>2.2908499999999998</v>
      </c>
    </row>
    <row r="955" spans="1:9" x14ac:dyDescent="0.25">
      <c r="A955">
        <v>954</v>
      </c>
      <c r="B955">
        <v>122.61319</v>
      </c>
      <c r="C955">
        <v>5.3730869999999999</v>
      </c>
      <c r="F955">
        <v>121.073986</v>
      </c>
      <c r="G955">
        <v>6.8907129999999999</v>
      </c>
      <c r="H955">
        <v>118.29459</v>
      </c>
      <c r="I955">
        <v>2.3029410000000001</v>
      </c>
    </row>
    <row r="956" spans="1:9" x14ac:dyDescent="0.25">
      <c r="A956">
        <v>955</v>
      </c>
      <c r="B956">
        <v>122.61319</v>
      </c>
      <c r="C956">
        <v>5.3730869999999999</v>
      </c>
      <c r="F956">
        <v>121.131989</v>
      </c>
      <c r="G956">
        <v>6.9167829999999997</v>
      </c>
      <c r="H956">
        <v>118.278874</v>
      </c>
      <c r="I956">
        <v>2.279779</v>
      </c>
    </row>
    <row r="957" spans="1:9" x14ac:dyDescent="0.25">
      <c r="A957">
        <v>956</v>
      </c>
      <c r="F957">
        <v>121.12244800000001</v>
      </c>
      <c r="G957">
        <v>6.892855</v>
      </c>
      <c r="H957">
        <v>118.280709</v>
      </c>
      <c r="I957">
        <v>2.303706</v>
      </c>
    </row>
    <row r="958" spans="1:9" x14ac:dyDescent="0.25">
      <c r="A958">
        <v>957</v>
      </c>
      <c r="F958">
        <v>121.08826900000001</v>
      </c>
      <c r="G958">
        <v>6.8891309999999999</v>
      </c>
      <c r="H958">
        <v>118.309079</v>
      </c>
      <c r="I958">
        <v>2.312227</v>
      </c>
    </row>
    <row r="959" spans="1:9" x14ac:dyDescent="0.25">
      <c r="A959">
        <v>958</v>
      </c>
      <c r="F959">
        <v>121.05914000000001</v>
      </c>
      <c r="G959">
        <v>6.905151</v>
      </c>
      <c r="H959">
        <v>118.33469100000001</v>
      </c>
      <c r="I959">
        <v>2.3173279999999998</v>
      </c>
    </row>
    <row r="960" spans="1:9" x14ac:dyDescent="0.25">
      <c r="A960">
        <v>959</v>
      </c>
      <c r="F960">
        <v>121.08964600000002</v>
      </c>
      <c r="G960">
        <v>6.8977019999999998</v>
      </c>
      <c r="H960">
        <v>118.298058</v>
      </c>
      <c r="I960">
        <v>2.3269709999999999</v>
      </c>
    </row>
    <row r="961" spans="1:9" x14ac:dyDescent="0.25">
      <c r="A961">
        <v>960</v>
      </c>
      <c r="D961">
        <v>134.78372999999999</v>
      </c>
      <c r="E961">
        <v>3.6396060000000001</v>
      </c>
      <c r="F961">
        <v>121.11745100000002</v>
      </c>
      <c r="G961">
        <v>6.8873959999999999</v>
      </c>
      <c r="H961">
        <v>118.36504400000001</v>
      </c>
      <c r="I961">
        <v>2.2883499999999999</v>
      </c>
    </row>
    <row r="962" spans="1:9" x14ac:dyDescent="0.25">
      <c r="A962">
        <v>961</v>
      </c>
      <c r="D962">
        <v>134.78372999999999</v>
      </c>
      <c r="E962">
        <v>3.6396060000000001</v>
      </c>
      <c r="F962">
        <v>121.183468</v>
      </c>
      <c r="G962">
        <v>6.8758660000000003</v>
      </c>
    </row>
    <row r="963" spans="1:9" x14ac:dyDescent="0.25">
      <c r="A963">
        <v>962</v>
      </c>
      <c r="D963">
        <v>134.78372999999999</v>
      </c>
      <c r="E963">
        <v>3.6396060000000001</v>
      </c>
      <c r="F963">
        <v>121.166684</v>
      </c>
      <c r="G963">
        <v>6.8923959999999997</v>
      </c>
    </row>
    <row r="964" spans="1:9" x14ac:dyDescent="0.25">
      <c r="A964">
        <v>963</v>
      </c>
      <c r="D964">
        <v>134.78372999999999</v>
      </c>
      <c r="E964">
        <v>3.6396060000000001</v>
      </c>
      <c r="F964">
        <v>121.073986</v>
      </c>
      <c r="G964">
        <v>6.8907129999999999</v>
      </c>
    </row>
    <row r="965" spans="1:9" x14ac:dyDescent="0.25">
      <c r="A965">
        <v>964</v>
      </c>
      <c r="D965">
        <v>134.78372999999999</v>
      </c>
      <c r="E965">
        <v>3.6396060000000001</v>
      </c>
    </row>
    <row r="966" spans="1:9" x14ac:dyDescent="0.25">
      <c r="A966">
        <v>965</v>
      </c>
      <c r="D966">
        <v>134.78372999999999</v>
      </c>
      <c r="E966">
        <v>3.6396060000000001</v>
      </c>
    </row>
    <row r="967" spans="1:9" x14ac:dyDescent="0.25">
      <c r="A967">
        <v>966</v>
      </c>
      <c r="D967">
        <v>134.78372999999999</v>
      </c>
      <c r="E967">
        <v>3.6396060000000001</v>
      </c>
    </row>
    <row r="968" spans="1:9" x14ac:dyDescent="0.25">
      <c r="A968">
        <v>967</v>
      </c>
      <c r="B968">
        <v>151.170524</v>
      </c>
      <c r="C968">
        <v>7.0549860000000004</v>
      </c>
      <c r="D968">
        <v>134.78372999999999</v>
      </c>
      <c r="E968">
        <v>3.6396060000000001</v>
      </c>
    </row>
    <row r="969" spans="1:9" x14ac:dyDescent="0.25">
      <c r="A969">
        <v>968</v>
      </c>
      <c r="B969">
        <v>151.18820399999998</v>
      </c>
      <c r="C969">
        <v>7.0367389999999999</v>
      </c>
      <c r="D969">
        <v>134.78372999999999</v>
      </c>
      <c r="E969">
        <v>3.6396060000000001</v>
      </c>
    </row>
    <row r="970" spans="1:9" x14ac:dyDescent="0.25">
      <c r="A970">
        <v>969</v>
      </c>
      <c r="B970">
        <v>151.197791</v>
      </c>
      <c r="C970">
        <v>7.0391620000000001</v>
      </c>
      <c r="D970">
        <v>134.78372999999999</v>
      </c>
      <c r="E970">
        <v>3.6396060000000001</v>
      </c>
    </row>
    <row r="971" spans="1:9" x14ac:dyDescent="0.25">
      <c r="A971">
        <v>970</v>
      </c>
      <c r="B971">
        <v>151.134908</v>
      </c>
      <c r="C971">
        <v>7.0286980000000003</v>
      </c>
    </row>
    <row r="972" spans="1:9" x14ac:dyDescent="0.25">
      <c r="A972">
        <v>971</v>
      </c>
      <c r="B972">
        <v>151.170524</v>
      </c>
      <c r="C972">
        <v>7.0549860000000004</v>
      </c>
    </row>
    <row r="973" spans="1:9" x14ac:dyDescent="0.25">
      <c r="A973">
        <v>972</v>
      </c>
      <c r="B973">
        <v>151.170524</v>
      </c>
      <c r="C973">
        <v>7.0549860000000004</v>
      </c>
    </row>
    <row r="974" spans="1:9" x14ac:dyDescent="0.25">
      <c r="A974">
        <v>973</v>
      </c>
      <c r="B974">
        <v>151.170524</v>
      </c>
      <c r="C974">
        <v>7.0549860000000004</v>
      </c>
      <c r="H974">
        <v>149.44</v>
      </c>
      <c r="I974">
        <v>4.1399999999999997</v>
      </c>
    </row>
    <row r="975" spans="1:9" x14ac:dyDescent="0.25">
      <c r="A975">
        <v>974</v>
      </c>
      <c r="B975">
        <v>151.170524</v>
      </c>
      <c r="C975">
        <v>7.0549860000000004</v>
      </c>
      <c r="H975">
        <v>149.44</v>
      </c>
      <c r="I975">
        <v>4.1399999999999997</v>
      </c>
    </row>
    <row r="976" spans="1:9" x14ac:dyDescent="0.25">
      <c r="A976">
        <v>975</v>
      </c>
      <c r="F976">
        <v>150.384535</v>
      </c>
      <c r="G976">
        <v>7.9867920000000003</v>
      </c>
      <c r="H976">
        <v>149.44</v>
      </c>
      <c r="I976">
        <v>4.1399999999999997</v>
      </c>
    </row>
    <row r="977" spans="1:9" x14ac:dyDescent="0.25">
      <c r="A977">
        <v>976</v>
      </c>
      <c r="F977">
        <v>150.384535</v>
      </c>
      <c r="G977">
        <v>7.9867920000000003</v>
      </c>
      <c r="H977">
        <v>149.44</v>
      </c>
      <c r="I977">
        <v>4.1399999999999997</v>
      </c>
    </row>
    <row r="978" spans="1:9" x14ac:dyDescent="0.25">
      <c r="A978">
        <v>977</v>
      </c>
      <c r="F978">
        <v>150.384535</v>
      </c>
      <c r="G978">
        <v>7.9867920000000003</v>
      </c>
      <c r="H978">
        <v>149.44</v>
      </c>
      <c r="I978">
        <v>4.1399999999999997</v>
      </c>
    </row>
    <row r="979" spans="1:9" x14ac:dyDescent="0.25">
      <c r="A979">
        <v>978</v>
      </c>
      <c r="F979">
        <v>150.384535</v>
      </c>
      <c r="G979">
        <v>7.9867920000000003</v>
      </c>
      <c r="H979">
        <v>149.44</v>
      </c>
      <c r="I979">
        <v>4.1399999999999997</v>
      </c>
    </row>
    <row r="980" spans="1:9" x14ac:dyDescent="0.25">
      <c r="A980">
        <v>979</v>
      </c>
      <c r="F980">
        <v>150.384535</v>
      </c>
      <c r="G980">
        <v>7.9867920000000003</v>
      </c>
      <c r="H980">
        <v>149.44</v>
      </c>
      <c r="I980">
        <v>4.1399999999999997</v>
      </c>
    </row>
    <row r="981" spans="1:9" x14ac:dyDescent="0.25">
      <c r="A981">
        <v>980</v>
      </c>
      <c r="F981">
        <v>150.384535</v>
      </c>
      <c r="G981">
        <v>7.9867920000000003</v>
      </c>
      <c r="H981">
        <v>149.44</v>
      </c>
      <c r="I981">
        <v>4.1399999999999997</v>
      </c>
    </row>
    <row r="982" spans="1:9" x14ac:dyDescent="0.25">
      <c r="A982">
        <v>981</v>
      </c>
      <c r="D982">
        <v>162.905056</v>
      </c>
      <c r="E982">
        <v>4.5915600000000003</v>
      </c>
      <c r="F982">
        <v>150.384535</v>
      </c>
      <c r="G982">
        <v>7.9867920000000003</v>
      </c>
      <c r="H982">
        <v>149.44</v>
      </c>
      <c r="I982">
        <v>4.1399999999999997</v>
      </c>
    </row>
    <row r="983" spans="1:9" x14ac:dyDescent="0.25">
      <c r="A983">
        <v>982</v>
      </c>
      <c r="D983">
        <v>162.82413299999999</v>
      </c>
      <c r="E983">
        <v>4.5730040000000001</v>
      </c>
      <c r="F983">
        <v>150.384535</v>
      </c>
      <c r="G983">
        <v>7.9867920000000003</v>
      </c>
    </row>
    <row r="984" spans="1:9" x14ac:dyDescent="0.25">
      <c r="A984">
        <v>983</v>
      </c>
      <c r="D984">
        <v>162.88015999999999</v>
      </c>
      <c r="E984">
        <v>4.5233679999999996</v>
      </c>
      <c r="F984">
        <v>150.384535</v>
      </c>
      <c r="G984">
        <v>7.9867920000000003</v>
      </c>
    </row>
    <row r="985" spans="1:9" x14ac:dyDescent="0.25">
      <c r="A985">
        <v>984</v>
      </c>
      <c r="D985">
        <v>162.878614</v>
      </c>
      <c r="E985">
        <v>4.5913539999999999</v>
      </c>
    </row>
    <row r="986" spans="1:9" x14ac:dyDescent="0.25">
      <c r="A986">
        <v>985</v>
      </c>
      <c r="D986">
        <v>162.88985099999999</v>
      </c>
      <c r="E986">
        <v>4.5697049999999999</v>
      </c>
    </row>
    <row r="987" spans="1:9" x14ac:dyDescent="0.25">
      <c r="A987">
        <v>986</v>
      </c>
      <c r="D987">
        <v>162.90902499999999</v>
      </c>
      <c r="E987">
        <v>4.5632109999999999</v>
      </c>
    </row>
    <row r="988" spans="1:9" x14ac:dyDescent="0.25">
      <c r="A988">
        <v>987</v>
      </c>
      <c r="B988">
        <v>167.619754</v>
      </c>
      <c r="C988">
        <v>6.3032729999999999</v>
      </c>
      <c r="D988">
        <v>162.87510900000001</v>
      </c>
      <c r="E988">
        <v>4.5804780000000003</v>
      </c>
    </row>
    <row r="989" spans="1:9" x14ac:dyDescent="0.25">
      <c r="A989">
        <v>988</v>
      </c>
      <c r="B989">
        <v>167.64676399999999</v>
      </c>
      <c r="C989">
        <v>6.3151279999999996</v>
      </c>
      <c r="D989">
        <v>163.00200899999999</v>
      </c>
      <c r="E989">
        <v>4.641248</v>
      </c>
    </row>
    <row r="990" spans="1:9" x14ac:dyDescent="0.25">
      <c r="A990">
        <v>989</v>
      </c>
      <c r="B990">
        <v>167.61918700000001</v>
      </c>
      <c r="C990">
        <v>6.3069329999999999</v>
      </c>
      <c r="D990">
        <v>162.905056</v>
      </c>
      <c r="E990">
        <v>4.5915600000000003</v>
      </c>
    </row>
    <row r="991" spans="1:9" x14ac:dyDescent="0.25">
      <c r="A991">
        <v>990</v>
      </c>
      <c r="B991">
        <v>167.61418800000001</v>
      </c>
      <c r="C991">
        <v>6.3007989999999996</v>
      </c>
      <c r="D991">
        <v>162.905056</v>
      </c>
      <c r="E991">
        <v>4.5915600000000003</v>
      </c>
    </row>
    <row r="992" spans="1:9" x14ac:dyDescent="0.25">
      <c r="A992">
        <v>991</v>
      </c>
      <c r="B992">
        <v>167.61418800000001</v>
      </c>
      <c r="C992">
        <v>6.3401269999999998</v>
      </c>
    </row>
    <row r="993" spans="1:9" x14ac:dyDescent="0.25">
      <c r="A993">
        <v>992</v>
      </c>
      <c r="B993">
        <v>167.56877800000001</v>
      </c>
      <c r="C993">
        <v>6.3564660000000002</v>
      </c>
    </row>
    <row r="994" spans="1:9" x14ac:dyDescent="0.25">
      <c r="A994">
        <v>993</v>
      </c>
      <c r="B994">
        <v>167.550736</v>
      </c>
      <c r="C994">
        <v>6.3287870000000002</v>
      </c>
    </row>
    <row r="995" spans="1:9" x14ac:dyDescent="0.25">
      <c r="A995">
        <v>994</v>
      </c>
      <c r="B995">
        <v>167.572282</v>
      </c>
      <c r="C995">
        <v>6.2726559999999996</v>
      </c>
      <c r="H995">
        <v>165.74274</v>
      </c>
      <c r="I995">
        <v>3.577026</v>
      </c>
    </row>
    <row r="996" spans="1:9" x14ac:dyDescent="0.25">
      <c r="A996">
        <v>995</v>
      </c>
      <c r="B996">
        <v>167.619754</v>
      </c>
      <c r="C996">
        <v>6.3032729999999999</v>
      </c>
      <c r="H996">
        <v>165.761348</v>
      </c>
      <c r="I996">
        <v>3.574913</v>
      </c>
    </row>
    <row r="997" spans="1:9" x14ac:dyDescent="0.25">
      <c r="A997">
        <v>996</v>
      </c>
      <c r="F997">
        <v>167.06395800000001</v>
      </c>
      <c r="G997">
        <v>7.6389750000000003</v>
      </c>
      <c r="H997">
        <v>165.72727700000002</v>
      </c>
      <c r="I997">
        <v>3.6329509999999998</v>
      </c>
    </row>
    <row r="998" spans="1:9" x14ac:dyDescent="0.25">
      <c r="A998">
        <v>997</v>
      </c>
      <c r="F998">
        <v>167.02859999999998</v>
      </c>
      <c r="G998">
        <v>7.6233579999999996</v>
      </c>
      <c r="H998">
        <v>165.69299999999998</v>
      </c>
      <c r="I998">
        <v>3.6289820000000002</v>
      </c>
    </row>
    <row r="999" spans="1:9" x14ac:dyDescent="0.25">
      <c r="A999">
        <v>998</v>
      </c>
      <c r="F999">
        <v>167.056228</v>
      </c>
      <c r="G999">
        <v>7.657737</v>
      </c>
      <c r="H999">
        <v>165.70000899999999</v>
      </c>
      <c r="I999">
        <v>3.6082100000000001</v>
      </c>
    </row>
    <row r="1000" spans="1:9" x14ac:dyDescent="0.25">
      <c r="A1000">
        <v>999</v>
      </c>
      <c r="F1000">
        <v>167.051177</v>
      </c>
      <c r="G1000">
        <v>7.6596440000000001</v>
      </c>
      <c r="H1000">
        <v>165.724546</v>
      </c>
      <c r="I1000">
        <v>3.5574400000000002</v>
      </c>
    </row>
    <row r="1001" spans="1:9" x14ac:dyDescent="0.25">
      <c r="A1001">
        <v>1000</v>
      </c>
      <c r="F1001">
        <v>167.01957999999999</v>
      </c>
      <c r="G1001">
        <v>7.6470669999999998</v>
      </c>
      <c r="H1001">
        <v>165.72299899999999</v>
      </c>
      <c r="I1001">
        <v>3.5720779999999999</v>
      </c>
    </row>
    <row r="1002" spans="1:9" x14ac:dyDescent="0.25">
      <c r="A1002">
        <v>1001</v>
      </c>
      <c r="F1002">
        <v>167.020972</v>
      </c>
      <c r="G1002">
        <v>7.6329450000000003</v>
      </c>
      <c r="H1002">
        <v>165.71763899999999</v>
      </c>
      <c r="I1002">
        <v>3.618004</v>
      </c>
    </row>
    <row r="1003" spans="1:9" x14ac:dyDescent="0.25">
      <c r="A1003">
        <v>1002</v>
      </c>
      <c r="D1003">
        <v>182.68879999999999</v>
      </c>
      <c r="E1003">
        <v>5.0418450000000004</v>
      </c>
      <c r="F1003">
        <v>166.997106</v>
      </c>
      <c r="G1003">
        <v>7.6423769999999998</v>
      </c>
      <c r="H1003">
        <v>165.732741</v>
      </c>
      <c r="I1003">
        <v>3.5943969999999998</v>
      </c>
    </row>
    <row r="1004" spans="1:9" x14ac:dyDescent="0.25">
      <c r="A1004">
        <v>1003</v>
      </c>
      <c r="D1004">
        <v>182.62504100000001</v>
      </c>
      <c r="E1004">
        <v>5.0135990000000001</v>
      </c>
      <c r="F1004">
        <v>166.96092299999998</v>
      </c>
      <c r="G1004">
        <v>7.7020650000000002</v>
      </c>
      <c r="H1004">
        <v>165.74274</v>
      </c>
      <c r="I1004">
        <v>3.577026</v>
      </c>
    </row>
    <row r="1005" spans="1:9" x14ac:dyDescent="0.25">
      <c r="A1005">
        <v>1004</v>
      </c>
      <c r="D1005">
        <v>182.684112</v>
      </c>
      <c r="E1005">
        <v>5.0384440000000001</v>
      </c>
      <c r="F1005">
        <v>166.869021</v>
      </c>
      <c r="G1005">
        <v>7.6888180000000004</v>
      </c>
    </row>
    <row r="1006" spans="1:9" x14ac:dyDescent="0.25">
      <c r="A1006">
        <v>1005</v>
      </c>
      <c r="D1006">
        <v>182.70034699999999</v>
      </c>
      <c r="E1006">
        <v>5.0488549999999996</v>
      </c>
      <c r="F1006">
        <v>167.06395800000001</v>
      </c>
      <c r="G1006">
        <v>7.6389750000000003</v>
      </c>
    </row>
    <row r="1007" spans="1:9" x14ac:dyDescent="0.25">
      <c r="A1007">
        <v>1006</v>
      </c>
      <c r="D1007">
        <v>182.68988300000001</v>
      </c>
      <c r="E1007">
        <v>5.0428759999999997</v>
      </c>
    </row>
    <row r="1008" spans="1:9" x14ac:dyDescent="0.25">
      <c r="A1008">
        <v>1007</v>
      </c>
      <c r="D1008">
        <v>182.67720299999999</v>
      </c>
      <c r="E1008">
        <v>5.01762</v>
      </c>
    </row>
    <row r="1009" spans="1:9" x14ac:dyDescent="0.25">
      <c r="A1009">
        <v>1008</v>
      </c>
      <c r="D1009">
        <v>182.71354199999999</v>
      </c>
      <c r="E1009">
        <v>5.0574120000000002</v>
      </c>
    </row>
    <row r="1010" spans="1:9" x14ac:dyDescent="0.25">
      <c r="A1010">
        <v>1009</v>
      </c>
      <c r="B1010">
        <v>189.08856499999999</v>
      </c>
      <c r="C1010">
        <v>6.8810770000000003</v>
      </c>
      <c r="D1010">
        <v>182.70333399999998</v>
      </c>
      <c r="E1010">
        <v>5.0378249999999998</v>
      </c>
    </row>
    <row r="1011" spans="1:9" x14ac:dyDescent="0.25">
      <c r="A1011">
        <v>1010</v>
      </c>
      <c r="B1011">
        <v>189.098254</v>
      </c>
      <c r="C1011">
        <v>6.8649959999999997</v>
      </c>
      <c r="D1011">
        <v>182.74266299999999</v>
      </c>
      <c r="E1011">
        <v>5.0415869999999998</v>
      </c>
    </row>
    <row r="1012" spans="1:9" x14ac:dyDescent="0.25">
      <c r="A1012">
        <v>1011</v>
      </c>
      <c r="B1012">
        <v>189.123614</v>
      </c>
      <c r="C1012">
        <v>6.8656139999999999</v>
      </c>
      <c r="D1012">
        <v>182.68879999999999</v>
      </c>
      <c r="E1012">
        <v>5.0418450000000004</v>
      </c>
    </row>
    <row r="1013" spans="1:9" x14ac:dyDescent="0.25">
      <c r="A1013">
        <v>1012</v>
      </c>
      <c r="B1013">
        <v>189.12005499999998</v>
      </c>
      <c r="C1013">
        <v>6.8124729999999998</v>
      </c>
    </row>
    <row r="1014" spans="1:9" x14ac:dyDescent="0.25">
      <c r="A1014">
        <v>1013</v>
      </c>
      <c r="B1014">
        <v>189.14778799999999</v>
      </c>
      <c r="C1014">
        <v>6.8151529999999996</v>
      </c>
    </row>
    <row r="1015" spans="1:9" x14ac:dyDescent="0.25">
      <c r="A1015">
        <v>1014</v>
      </c>
      <c r="B1015">
        <v>189.11041899999998</v>
      </c>
      <c r="C1015">
        <v>6.8240699999999999</v>
      </c>
    </row>
    <row r="1016" spans="1:9" x14ac:dyDescent="0.25">
      <c r="A1016">
        <v>1015</v>
      </c>
      <c r="B1016">
        <v>189.09645</v>
      </c>
      <c r="C1016">
        <v>6.8560280000000002</v>
      </c>
    </row>
    <row r="1017" spans="1:9" x14ac:dyDescent="0.25">
      <c r="A1017">
        <v>1016</v>
      </c>
      <c r="B1017">
        <v>189.09072800000001</v>
      </c>
      <c r="C1017">
        <v>6.8588620000000002</v>
      </c>
    </row>
    <row r="1018" spans="1:9" x14ac:dyDescent="0.25">
      <c r="A1018">
        <v>1017</v>
      </c>
      <c r="B1018">
        <v>189.03356500000001</v>
      </c>
      <c r="C1018">
        <v>6.9407129999999997</v>
      </c>
      <c r="H1018">
        <v>186.61163199999999</v>
      </c>
      <c r="I1018">
        <v>4.2131270000000001</v>
      </c>
    </row>
    <row r="1019" spans="1:9" x14ac:dyDescent="0.25">
      <c r="A1019">
        <v>1018</v>
      </c>
      <c r="B1019">
        <v>189.08856499999999</v>
      </c>
      <c r="C1019">
        <v>6.8810770000000003</v>
      </c>
      <c r="F1019">
        <v>187.409942</v>
      </c>
      <c r="G1019">
        <v>8.7560300000000009</v>
      </c>
      <c r="H1019">
        <v>186.63931199999999</v>
      </c>
      <c r="I1019">
        <v>4.1687989999999999</v>
      </c>
    </row>
    <row r="1020" spans="1:9" x14ac:dyDescent="0.25">
      <c r="A1020">
        <v>1019</v>
      </c>
      <c r="F1020">
        <v>187.409942</v>
      </c>
      <c r="G1020">
        <v>8.7560300000000009</v>
      </c>
      <c r="H1020">
        <v>186.65647799999999</v>
      </c>
      <c r="I1020">
        <v>4.1757059999999999</v>
      </c>
    </row>
    <row r="1021" spans="1:9" x14ac:dyDescent="0.25">
      <c r="A1021">
        <v>1020</v>
      </c>
      <c r="F1021">
        <v>187.44875200000001</v>
      </c>
      <c r="G1021">
        <v>8.7537610000000008</v>
      </c>
      <c r="H1021">
        <v>186.61493200000001</v>
      </c>
      <c r="I1021">
        <v>4.1839529999999998</v>
      </c>
    </row>
    <row r="1022" spans="1:9" x14ac:dyDescent="0.25">
      <c r="A1022">
        <v>1021</v>
      </c>
      <c r="F1022">
        <v>187.41694899999999</v>
      </c>
      <c r="G1022">
        <v>8.7816469999999995</v>
      </c>
      <c r="H1022">
        <v>186.62606299999999</v>
      </c>
      <c r="I1022">
        <v>4.1810660000000004</v>
      </c>
    </row>
    <row r="1023" spans="1:9" x14ac:dyDescent="0.25">
      <c r="A1023">
        <v>1022</v>
      </c>
      <c r="F1023">
        <v>187.42684800000001</v>
      </c>
      <c r="G1023">
        <v>8.7718530000000001</v>
      </c>
      <c r="H1023">
        <v>186.68544299999999</v>
      </c>
      <c r="I1023">
        <v>4.1562739999999998</v>
      </c>
    </row>
    <row r="1024" spans="1:9" x14ac:dyDescent="0.25">
      <c r="A1024">
        <v>1023</v>
      </c>
      <c r="F1024">
        <v>187.438548</v>
      </c>
      <c r="G1024">
        <v>8.7545859999999998</v>
      </c>
      <c r="H1024">
        <v>186.689876</v>
      </c>
      <c r="I1024">
        <v>4.1374089999999999</v>
      </c>
    </row>
    <row r="1025" spans="1:9" x14ac:dyDescent="0.25">
      <c r="A1025">
        <v>1024</v>
      </c>
      <c r="D1025">
        <v>203.82386299999999</v>
      </c>
      <c r="E1025">
        <v>5.3505399999999996</v>
      </c>
      <c r="F1025">
        <v>187.45318499999999</v>
      </c>
      <c r="G1025">
        <v>8.7396379999999994</v>
      </c>
      <c r="H1025">
        <v>186.689876</v>
      </c>
      <c r="I1025">
        <v>4.1374089999999999</v>
      </c>
    </row>
    <row r="1026" spans="1:9" x14ac:dyDescent="0.25">
      <c r="A1026">
        <v>1025</v>
      </c>
      <c r="D1026">
        <v>203.86813999999998</v>
      </c>
      <c r="E1026">
        <v>5.3163669999999996</v>
      </c>
      <c r="F1026">
        <v>187.46978300000001</v>
      </c>
      <c r="G1026">
        <v>8.7259279999999997</v>
      </c>
      <c r="H1026">
        <v>186.61163199999999</v>
      </c>
      <c r="I1026">
        <v>4.2131270000000001</v>
      </c>
    </row>
    <row r="1027" spans="1:9" x14ac:dyDescent="0.25">
      <c r="A1027">
        <v>1026</v>
      </c>
      <c r="D1027">
        <v>203.834327</v>
      </c>
      <c r="E1027">
        <v>5.3211089999999999</v>
      </c>
      <c r="F1027">
        <v>187.36463499999999</v>
      </c>
      <c r="G1027">
        <v>8.6990219999999994</v>
      </c>
    </row>
    <row r="1028" spans="1:9" x14ac:dyDescent="0.25">
      <c r="A1028">
        <v>1027</v>
      </c>
      <c r="D1028">
        <v>203.81118699999999</v>
      </c>
      <c r="E1028">
        <v>5.3667759999999998</v>
      </c>
    </row>
    <row r="1029" spans="1:9" x14ac:dyDescent="0.25">
      <c r="A1029">
        <v>1028</v>
      </c>
      <c r="D1029">
        <v>203.832831</v>
      </c>
      <c r="E1029">
        <v>5.3600750000000001</v>
      </c>
    </row>
    <row r="1030" spans="1:9" x14ac:dyDescent="0.25">
      <c r="A1030">
        <v>1029</v>
      </c>
      <c r="D1030">
        <v>203.87061199999999</v>
      </c>
      <c r="E1030">
        <v>5.3463130000000003</v>
      </c>
    </row>
    <row r="1031" spans="1:9" x14ac:dyDescent="0.25">
      <c r="A1031">
        <v>1030</v>
      </c>
      <c r="D1031">
        <v>203.901229</v>
      </c>
      <c r="E1031">
        <v>5.3283250000000004</v>
      </c>
    </row>
    <row r="1032" spans="1:9" x14ac:dyDescent="0.25">
      <c r="A1032">
        <v>1031</v>
      </c>
      <c r="D1032">
        <v>203.89628500000001</v>
      </c>
      <c r="E1032">
        <v>5.3079130000000001</v>
      </c>
    </row>
    <row r="1033" spans="1:9" x14ac:dyDescent="0.25">
      <c r="A1033">
        <v>1032</v>
      </c>
      <c r="B1033">
        <v>210.43346299999999</v>
      </c>
      <c r="C1033">
        <v>6.3174479999999997</v>
      </c>
      <c r="D1033">
        <v>203.87973700000001</v>
      </c>
      <c r="E1033">
        <v>5.2684829999999998</v>
      </c>
    </row>
    <row r="1034" spans="1:9" x14ac:dyDescent="0.25">
      <c r="A1034">
        <v>1033</v>
      </c>
      <c r="B1034">
        <v>210.45634699999999</v>
      </c>
      <c r="C1034">
        <v>6.3128089999999997</v>
      </c>
      <c r="D1034">
        <v>203.82386299999999</v>
      </c>
      <c r="E1034">
        <v>5.3505399999999996</v>
      </c>
    </row>
    <row r="1035" spans="1:9" x14ac:dyDescent="0.25">
      <c r="A1035">
        <v>1034</v>
      </c>
      <c r="B1035">
        <v>210.454284</v>
      </c>
      <c r="C1035">
        <v>6.2963149999999999</v>
      </c>
      <c r="D1035">
        <v>203.82386299999999</v>
      </c>
      <c r="E1035">
        <v>5.3505399999999996</v>
      </c>
    </row>
    <row r="1036" spans="1:9" x14ac:dyDescent="0.25">
      <c r="A1036">
        <v>1035</v>
      </c>
      <c r="B1036">
        <v>210.449389</v>
      </c>
      <c r="C1036">
        <v>6.2935309999999998</v>
      </c>
    </row>
    <row r="1037" spans="1:9" x14ac:dyDescent="0.25">
      <c r="A1037">
        <v>1036</v>
      </c>
      <c r="B1037">
        <v>210.432174</v>
      </c>
      <c r="C1037">
        <v>6.2838409999999998</v>
      </c>
    </row>
    <row r="1038" spans="1:9" x14ac:dyDescent="0.25">
      <c r="A1038">
        <v>1037</v>
      </c>
      <c r="B1038">
        <v>210.42789399999998</v>
      </c>
      <c r="C1038">
        <v>6.2869849999999996</v>
      </c>
    </row>
    <row r="1039" spans="1:9" x14ac:dyDescent="0.25">
      <c r="A1039">
        <v>1038</v>
      </c>
      <c r="B1039">
        <v>210.43969999999999</v>
      </c>
      <c r="C1039">
        <v>6.2955930000000002</v>
      </c>
      <c r="H1039">
        <v>206.87869899999998</v>
      </c>
      <c r="I1039">
        <v>3.5005359999999999</v>
      </c>
    </row>
    <row r="1040" spans="1:9" x14ac:dyDescent="0.25">
      <c r="A1040">
        <v>1039</v>
      </c>
      <c r="B1040">
        <v>210.410831</v>
      </c>
      <c r="C1040">
        <v>6.2900260000000001</v>
      </c>
      <c r="H1040">
        <v>206.91107099999999</v>
      </c>
      <c r="I1040">
        <v>3.471619</v>
      </c>
    </row>
    <row r="1041" spans="1:9" x14ac:dyDescent="0.25">
      <c r="A1041">
        <v>1040</v>
      </c>
      <c r="B1041">
        <v>210.355063</v>
      </c>
      <c r="C1041">
        <v>6.2699239999999996</v>
      </c>
      <c r="H1041">
        <v>206.938334</v>
      </c>
      <c r="I1041">
        <v>3.4690430000000001</v>
      </c>
    </row>
    <row r="1042" spans="1:9" x14ac:dyDescent="0.25">
      <c r="A1042">
        <v>1041</v>
      </c>
      <c r="B1042">
        <v>210.43346299999999</v>
      </c>
      <c r="C1042">
        <v>6.3174479999999997</v>
      </c>
      <c r="F1042">
        <v>208.783084</v>
      </c>
      <c r="G1042">
        <v>7.4407389999999998</v>
      </c>
      <c r="H1042">
        <v>206.92313300000001</v>
      </c>
      <c r="I1042">
        <v>3.4699179999999998</v>
      </c>
    </row>
    <row r="1043" spans="1:9" x14ac:dyDescent="0.25">
      <c r="A1043">
        <v>1042</v>
      </c>
      <c r="F1043">
        <v>208.84699899999998</v>
      </c>
      <c r="G1043">
        <v>7.3750720000000003</v>
      </c>
      <c r="H1043">
        <v>206.90978100000001</v>
      </c>
      <c r="I1043">
        <v>3.4872369999999999</v>
      </c>
    </row>
    <row r="1044" spans="1:9" x14ac:dyDescent="0.25">
      <c r="A1044">
        <v>1043</v>
      </c>
      <c r="F1044">
        <v>208.87184400000001</v>
      </c>
      <c r="G1044">
        <v>7.3900189999999997</v>
      </c>
      <c r="H1044">
        <v>206.912463</v>
      </c>
      <c r="I1044">
        <v>3.4663110000000001</v>
      </c>
    </row>
    <row r="1045" spans="1:9" x14ac:dyDescent="0.25">
      <c r="A1045">
        <v>1044</v>
      </c>
      <c r="F1045">
        <v>208.84097199999999</v>
      </c>
      <c r="G1045">
        <v>7.4366669999999999</v>
      </c>
      <c r="H1045">
        <v>206.97390300000001</v>
      </c>
      <c r="I1045">
        <v>3.4861550000000001</v>
      </c>
    </row>
    <row r="1046" spans="1:9" x14ac:dyDescent="0.25">
      <c r="A1046">
        <v>1045</v>
      </c>
      <c r="D1046">
        <v>223.249191</v>
      </c>
      <c r="E1046">
        <v>4.3536359999999998</v>
      </c>
      <c r="F1046">
        <v>208.85715399999998</v>
      </c>
      <c r="G1046">
        <v>7.4249140000000002</v>
      </c>
      <c r="H1046">
        <v>206.95823200000001</v>
      </c>
      <c r="I1046">
        <v>3.492804</v>
      </c>
    </row>
    <row r="1047" spans="1:9" x14ac:dyDescent="0.25">
      <c r="A1047">
        <v>1046</v>
      </c>
      <c r="D1047">
        <v>223.21151399999999</v>
      </c>
      <c r="E1047">
        <v>4.3040399999999996</v>
      </c>
      <c r="F1047">
        <v>208.88111799999999</v>
      </c>
      <c r="G1047">
        <v>7.3997609999999998</v>
      </c>
      <c r="H1047">
        <v>206.97833199999999</v>
      </c>
      <c r="I1047">
        <v>3.5132669999999999</v>
      </c>
    </row>
    <row r="1048" spans="1:9" x14ac:dyDescent="0.25">
      <c r="A1048">
        <v>1047</v>
      </c>
      <c r="D1048">
        <v>223.26045400000001</v>
      </c>
      <c r="E1048">
        <v>4.3255559999999997</v>
      </c>
      <c r="F1048">
        <v>208.89421400000001</v>
      </c>
      <c r="G1048">
        <v>7.4186769999999997</v>
      </c>
      <c r="H1048">
        <v>206.87869899999998</v>
      </c>
      <c r="I1048">
        <v>3.5005359999999999</v>
      </c>
    </row>
    <row r="1049" spans="1:9" x14ac:dyDescent="0.25">
      <c r="A1049">
        <v>1048</v>
      </c>
      <c r="D1049">
        <v>223.223333</v>
      </c>
      <c r="E1049">
        <v>4.3334339999999996</v>
      </c>
      <c r="F1049">
        <v>208.90699699999999</v>
      </c>
      <c r="G1049">
        <v>7.393319</v>
      </c>
    </row>
    <row r="1050" spans="1:9" x14ac:dyDescent="0.25">
      <c r="A1050">
        <v>1049</v>
      </c>
      <c r="D1050">
        <v>223.23176699999999</v>
      </c>
      <c r="E1050">
        <v>4.3393430000000004</v>
      </c>
      <c r="F1050">
        <v>208.783084</v>
      </c>
      <c r="G1050">
        <v>7.4407389999999998</v>
      </c>
    </row>
    <row r="1051" spans="1:9" x14ac:dyDescent="0.25">
      <c r="A1051">
        <v>1050</v>
      </c>
      <c r="D1051">
        <v>223.23353499999999</v>
      </c>
      <c r="E1051">
        <v>4.3296970000000004</v>
      </c>
    </row>
    <row r="1052" spans="1:9" x14ac:dyDescent="0.25">
      <c r="A1052">
        <v>1051</v>
      </c>
      <c r="D1052">
        <v>223.182019</v>
      </c>
      <c r="E1052">
        <v>4.3382829999999997</v>
      </c>
    </row>
    <row r="1053" spans="1:9" x14ac:dyDescent="0.25">
      <c r="A1053">
        <v>1052</v>
      </c>
      <c r="D1053">
        <v>223.168736</v>
      </c>
      <c r="E1053">
        <v>4.3494440000000001</v>
      </c>
    </row>
    <row r="1054" spans="1:9" x14ac:dyDescent="0.25">
      <c r="A1054">
        <v>1053</v>
      </c>
      <c r="B1054">
        <v>229.88454300000001</v>
      </c>
      <c r="C1054">
        <v>5.7872719999999997</v>
      </c>
      <c r="D1054">
        <v>223.18227200000001</v>
      </c>
      <c r="E1054">
        <v>4.4401510000000002</v>
      </c>
    </row>
    <row r="1055" spans="1:9" x14ac:dyDescent="0.25">
      <c r="A1055">
        <v>1054</v>
      </c>
      <c r="B1055">
        <v>229.928584</v>
      </c>
      <c r="C1055">
        <v>5.75101</v>
      </c>
      <c r="D1055">
        <v>223.249191</v>
      </c>
      <c r="E1055">
        <v>4.3536359999999998</v>
      </c>
    </row>
    <row r="1056" spans="1:9" x14ac:dyDescent="0.25">
      <c r="A1056">
        <v>1055</v>
      </c>
      <c r="B1056">
        <v>229.935554</v>
      </c>
      <c r="C1056">
        <v>5.7620699999999996</v>
      </c>
      <c r="D1056">
        <v>223.249191</v>
      </c>
      <c r="E1056">
        <v>4.3536359999999998</v>
      </c>
    </row>
    <row r="1057" spans="1:9" x14ac:dyDescent="0.25">
      <c r="A1057">
        <v>1056</v>
      </c>
      <c r="B1057">
        <v>229.912374</v>
      </c>
      <c r="C1057">
        <v>5.7618679999999998</v>
      </c>
    </row>
    <row r="1058" spans="1:9" x14ac:dyDescent="0.25">
      <c r="A1058">
        <v>1057</v>
      </c>
      <c r="B1058">
        <v>229.921817</v>
      </c>
      <c r="C1058">
        <v>5.7467680000000003</v>
      </c>
    </row>
    <row r="1059" spans="1:9" x14ac:dyDescent="0.25">
      <c r="A1059">
        <v>1058</v>
      </c>
      <c r="B1059">
        <v>229.89111</v>
      </c>
      <c r="C1059">
        <v>5.7526260000000002</v>
      </c>
    </row>
    <row r="1060" spans="1:9" x14ac:dyDescent="0.25">
      <c r="A1060">
        <v>1059</v>
      </c>
      <c r="B1060">
        <v>229.86424199999999</v>
      </c>
      <c r="C1060">
        <v>5.7839900000000002</v>
      </c>
    </row>
    <row r="1061" spans="1:9" x14ac:dyDescent="0.25">
      <c r="A1061">
        <v>1060</v>
      </c>
      <c r="B1061">
        <v>229.92994999999999</v>
      </c>
      <c r="C1061">
        <v>5.7850000000000001</v>
      </c>
      <c r="H1061">
        <v>226.90484799999999</v>
      </c>
      <c r="I1061">
        <v>2.7290399999999999</v>
      </c>
    </row>
    <row r="1062" spans="1:9" x14ac:dyDescent="0.25">
      <c r="A1062">
        <v>1061</v>
      </c>
      <c r="B1062">
        <v>229.90631200000001</v>
      </c>
      <c r="C1062">
        <v>5.7762120000000001</v>
      </c>
      <c r="H1062">
        <v>226.91151400000001</v>
      </c>
      <c r="I1062">
        <v>2.7397480000000001</v>
      </c>
    </row>
    <row r="1063" spans="1:9" x14ac:dyDescent="0.25">
      <c r="A1063">
        <v>1062</v>
      </c>
      <c r="B1063">
        <v>229.89009999999999</v>
      </c>
      <c r="C1063">
        <v>5.7905550000000003</v>
      </c>
      <c r="F1063">
        <v>228.68312900000001</v>
      </c>
      <c r="G1063">
        <v>7.1692920000000004</v>
      </c>
      <c r="H1063">
        <v>226.93328199999999</v>
      </c>
      <c r="I1063">
        <v>2.7555559999999999</v>
      </c>
    </row>
    <row r="1064" spans="1:9" x14ac:dyDescent="0.25">
      <c r="A1064">
        <v>1063</v>
      </c>
      <c r="F1064">
        <v>228.65641299999999</v>
      </c>
      <c r="G1064">
        <v>7.1646460000000003</v>
      </c>
      <c r="H1064">
        <v>226.88676599999999</v>
      </c>
      <c r="I1064">
        <v>2.747576</v>
      </c>
    </row>
    <row r="1065" spans="1:9" x14ac:dyDescent="0.25">
      <c r="A1065">
        <v>1064</v>
      </c>
      <c r="F1065">
        <v>228.71095800000001</v>
      </c>
      <c r="G1065">
        <v>7.1758579999999998</v>
      </c>
      <c r="H1065">
        <v>226.93590799999998</v>
      </c>
      <c r="I1065">
        <v>2.755404</v>
      </c>
    </row>
    <row r="1066" spans="1:9" x14ac:dyDescent="0.25">
      <c r="A1066">
        <v>1065</v>
      </c>
      <c r="F1066">
        <v>228.672877</v>
      </c>
      <c r="G1066">
        <v>7.1683839999999996</v>
      </c>
      <c r="H1066">
        <v>226.83797799999999</v>
      </c>
      <c r="I1066">
        <v>2.861313</v>
      </c>
    </row>
    <row r="1067" spans="1:9" x14ac:dyDescent="0.25">
      <c r="A1067">
        <v>1066</v>
      </c>
      <c r="F1067">
        <v>228.67934299999999</v>
      </c>
      <c r="G1067">
        <v>7.1666160000000003</v>
      </c>
      <c r="H1067">
        <v>226.86828199999999</v>
      </c>
      <c r="I1067">
        <v>2.8650000000000002</v>
      </c>
    </row>
    <row r="1068" spans="1:9" x14ac:dyDescent="0.25">
      <c r="A1068">
        <v>1067</v>
      </c>
      <c r="D1068">
        <v>244.51949400000001</v>
      </c>
      <c r="E1068">
        <v>4.3985349999999999</v>
      </c>
      <c r="F1068">
        <v>228.699645</v>
      </c>
      <c r="G1068">
        <v>7.1726770000000002</v>
      </c>
      <c r="H1068">
        <v>226.88823099999999</v>
      </c>
      <c r="I1068">
        <v>2.8917169999999999</v>
      </c>
    </row>
    <row r="1069" spans="1:9" x14ac:dyDescent="0.25">
      <c r="A1069">
        <v>1068</v>
      </c>
      <c r="D1069">
        <v>244.48616099999998</v>
      </c>
      <c r="E1069">
        <v>4.3703529999999997</v>
      </c>
      <c r="F1069">
        <v>228.75287700000001</v>
      </c>
      <c r="G1069">
        <v>7.1716660000000001</v>
      </c>
      <c r="H1069">
        <v>226.90484799999999</v>
      </c>
      <c r="I1069">
        <v>2.7290399999999999</v>
      </c>
    </row>
    <row r="1070" spans="1:9" x14ac:dyDescent="0.25">
      <c r="A1070">
        <v>1069</v>
      </c>
      <c r="D1070">
        <v>244.50803099999999</v>
      </c>
      <c r="E1070">
        <v>4.3694439999999997</v>
      </c>
      <c r="F1070">
        <v>228.74105900000001</v>
      </c>
      <c r="G1070">
        <v>7.1852530000000003</v>
      </c>
      <c r="H1070">
        <v>226.90484799999999</v>
      </c>
      <c r="I1070">
        <v>2.7290399999999999</v>
      </c>
    </row>
    <row r="1071" spans="1:9" x14ac:dyDescent="0.25">
      <c r="A1071">
        <v>1070</v>
      </c>
      <c r="D1071">
        <v>244.52221800000001</v>
      </c>
      <c r="E1071">
        <v>4.3805050000000003</v>
      </c>
      <c r="F1071">
        <v>228.68510000000001</v>
      </c>
      <c r="G1071">
        <v>7.1823230000000002</v>
      </c>
    </row>
    <row r="1072" spans="1:9" x14ac:dyDescent="0.25">
      <c r="A1072">
        <v>1071</v>
      </c>
      <c r="D1072">
        <v>244.503129</v>
      </c>
      <c r="E1072">
        <v>4.3715650000000004</v>
      </c>
      <c r="F1072">
        <v>228.68312900000001</v>
      </c>
      <c r="G1072">
        <v>7.1692920000000004</v>
      </c>
    </row>
    <row r="1073" spans="1:9" x14ac:dyDescent="0.25">
      <c r="A1073">
        <v>1072</v>
      </c>
      <c r="D1073">
        <v>244.475301</v>
      </c>
      <c r="E1073">
        <v>4.3740410000000001</v>
      </c>
      <c r="F1073">
        <v>228.68312900000001</v>
      </c>
      <c r="G1073">
        <v>7.1692920000000004</v>
      </c>
    </row>
    <row r="1074" spans="1:9" x14ac:dyDescent="0.25">
      <c r="A1074">
        <v>1073</v>
      </c>
      <c r="D1074">
        <v>244.473027</v>
      </c>
      <c r="E1074">
        <v>4.3444440000000002</v>
      </c>
    </row>
    <row r="1075" spans="1:9" x14ac:dyDescent="0.25">
      <c r="A1075">
        <v>1074</v>
      </c>
      <c r="D1075">
        <v>244.469392</v>
      </c>
      <c r="E1075">
        <v>4.4017670000000004</v>
      </c>
    </row>
    <row r="1076" spans="1:9" x14ac:dyDescent="0.25">
      <c r="A1076">
        <v>1075</v>
      </c>
      <c r="B1076">
        <v>251.55226999999999</v>
      </c>
      <c r="C1076">
        <v>6.2296459999999998</v>
      </c>
      <c r="D1076">
        <v>244.48727099999999</v>
      </c>
      <c r="E1076">
        <v>4.4395449999999999</v>
      </c>
    </row>
    <row r="1077" spans="1:9" x14ac:dyDescent="0.25">
      <c r="A1077">
        <v>1076</v>
      </c>
      <c r="B1077">
        <v>251.54929099999998</v>
      </c>
      <c r="C1077">
        <v>6.229495</v>
      </c>
      <c r="D1077">
        <v>244.512067</v>
      </c>
      <c r="E1077">
        <v>4.419848</v>
      </c>
    </row>
    <row r="1078" spans="1:9" x14ac:dyDescent="0.25">
      <c r="A1078">
        <v>1077</v>
      </c>
      <c r="B1078">
        <v>251.56818099999998</v>
      </c>
      <c r="C1078">
        <v>6.2427780000000004</v>
      </c>
      <c r="D1078">
        <v>244.51949400000001</v>
      </c>
      <c r="E1078">
        <v>4.3985349999999999</v>
      </c>
    </row>
    <row r="1079" spans="1:9" x14ac:dyDescent="0.25">
      <c r="A1079">
        <v>1078</v>
      </c>
      <c r="B1079">
        <v>251.53823199999999</v>
      </c>
      <c r="C1079">
        <v>6.217778</v>
      </c>
      <c r="D1079">
        <v>244.51949400000001</v>
      </c>
      <c r="E1079">
        <v>4.3985349999999999</v>
      </c>
    </row>
    <row r="1080" spans="1:9" x14ac:dyDescent="0.25">
      <c r="A1080">
        <v>1079</v>
      </c>
      <c r="B1080">
        <v>251.55383799999998</v>
      </c>
      <c r="C1080">
        <v>6.2239389999999997</v>
      </c>
    </row>
    <row r="1081" spans="1:9" x14ac:dyDescent="0.25">
      <c r="A1081">
        <v>1080</v>
      </c>
      <c r="B1081">
        <v>251.55828199999999</v>
      </c>
      <c r="C1081">
        <v>6.2260600000000004</v>
      </c>
    </row>
    <row r="1082" spans="1:9" x14ac:dyDescent="0.25">
      <c r="A1082">
        <v>1081</v>
      </c>
      <c r="B1082">
        <v>251.55403999999999</v>
      </c>
      <c r="C1082">
        <v>6.2556560000000001</v>
      </c>
    </row>
    <row r="1083" spans="1:9" x14ac:dyDescent="0.25">
      <c r="A1083">
        <v>1082</v>
      </c>
      <c r="B1083">
        <v>251.55176299999999</v>
      </c>
      <c r="C1083">
        <v>6.2452519999999998</v>
      </c>
      <c r="H1083">
        <v>247.55237299999999</v>
      </c>
      <c r="I1083">
        <v>2.9993430000000001</v>
      </c>
    </row>
    <row r="1084" spans="1:9" x14ac:dyDescent="0.25">
      <c r="A1084">
        <v>1083</v>
      </c>
      <c r="B1084">
        <v>251.456513</v>
      </c>
      <c r="C1084">
        <v>6.2488380000000001</v>
      </c>
      <c r="H1084">
        <v>247.52509800000001</v>
      </c>
      <c r="I1084">
        <v>3.010202</v>
      </c>
    </row>
    <row r="1085" spans="1:9" x14ac:dyDescent="0.25">
      <c r="A1085">
        <v>1084</v>
      </c>
      <c r="B1085">
        <v>251.44843399999999</v>
      </c>
      <c r="C1085">
        <v>6.300656</v>
      </c>
      <c r="H1085">
        <v>247.54560599999999</v>
      </c>
      <c r="I1085">
        <v>3.0022730000000002</v>
      </c>
    </row>
    <row r="1086" spans="1:9" x14ac:dyDescent="0.25">
      <c r="A1086">
        <v>1085</v>
      </c>
      <c r="B1086">
        <v>251.55226999999999</v>
      </c>
      <c r="C1086">
        <v>6.2296459999999998</v>
      </c>
      <c r="F1086">
        <v>250.169343</v>
      </c>
      <c r="G1086">
        <v>7.8890909999999996</v>
      </c>
      <c r="H1086">
        <v>247.57121000000001</v>
      </c>
      <c r="I1086">
        <v>2.9811619999999999</v>
      </c>
    </row>
    <row r="1087" spans="1:9" x14ac:dyDescent="0.25">
      <c r="A1087">
        <v>1086</v>
      </c>
      <c r="F1087">
        <v>250.19802999999999</v>
      </c>
      <c r="G1087">
        <v>7.9255550000000001</v>
      </c>
      <c r="H1087">
        <v>247.52196599999999</v>
      </c>
      <c r="I1087">
        <v>2.9832320000000001</v>
      </c>
    </row>
    <row r="1088" spans="1:9" x14ac:dyDescent="0.25">
      <c r="A1088">
        <v>1087</v>
      </c>
      <c r="F1088">
        <v>250.19348199999999</v>
      </c>
      <c r="G1088">
        <v>7.8663129999999999</v>
      </c>
      <c r="H1088">
        <v>247.54499899999999</v>
      </c>
      <c r="I1088">
        <v>3.0031819999999998</v>
      </c>
    </row>
    <row r="1089" spans="1:9" x14ac:dyDescent="0.25">
      <c r="A1089">
        <v>1088</v>
      </c>
      <c r="F1089">
        <v>250.22939</v>
      </c>
      <c r="G1089">
        <v>7.869192</v>
      </c>
      <c r="H1089">
        <v>247.56601000000001</v>
      </c>
      <c r="I1089">
        <v>3.0099490000000002</v>
      </c>
    </row>
    <row r="1090" spans="1:9" x14ac:dyDescent="0.25">
      <c r="A1090">
        <v>1089</v>
      </c>
      <c r="D1090">
        <v>265.09888599999999</v>
      </c>
      <c r="E1090">
        <v>5.4436869999999997</v>
      </c>
      <c r="F1090">
        <v>250.17469499999999</v>
      </c>
      <c r="G1090">
        <v>7.8611110000000002</v>
      </c>
      <c r="H1090">
        <v>247.54474400000001</v>
      </c>
      <c r="I1090">
        <v>3.0480809999999998</v>
      </c>
    </row>
    <row r="1091" spans="1:9" x14ac:dyDescent="0.25">
      <c r="A1091">
        <v>1090</v>
      </c>
      <c r="D1091">
        <v>265.10817800000001</v>
      </c>
      <c r="E1091">
        <v>5.432626</v>
      </c>
      <c r="F1091">
        <v>250.166314</v>
      </c>
      <c r="G1091">
        <v>7.8615649999999997</v>
      </c>
      <c r="H1091">
        <v>247.56681499999999</v>
      </c>
      <c r="I1091">
        <v>3.0579290000000001</v>
      </c>
    </row>
    <row r="1092" spans="1:9" x14ac:dyDescent="0.25">
      <c r="A1092">
        <v>1091</v>
      </c>
      <c r="D1092">
        <v>265.11404099999999</v>
      </c>
      <c r="E1092">
        <v>5.4474739999999997</v>
      </c>
      <c r="F1092">
        <v>250.16732100000002</v>
      </c>
      <c r="G1092">
        <v>7.8447480000000001</v>
      </c>
      <c r="H1092">
        <v>247.55237299999999</v>
      </c>
      <c r="I1092">
        <v>2.9993430000000001</v>
      </c>
    </row>
    <row r="1093" spans="1:9" x14ac:dyDescent="0.25">
      <c r="A1093">
        <v>1092</v>
      </c>
      <c r="D1093">
        <v>265.07949200000002</v>
      </c>
      <c r="E1093">
        <v>5.410202</v>
      </c>
      <c r="F1093">
        <v>250.18080599999999</v>
      </c>
      <c r="G1093">
        <v>7.8456060000000001</v>
      </c>
      <c r="H1093">
        <v>247.55237299999999</v>
      </c>
      <c r="I1093">
        <v>2.9993430000000001</v>
      </c>
    </row>
    <row r="1094" spans="1:9" x14ac:dyDescent="0.25">
      <c r="A1094">
        <v>1093</v>
      </c>
      <c r="D1094">
        <v>265.073331</v>
      </c>
      <c r="E1094">
        <v>5.4122219999999999</v>
      </c>
      <c r="F1094">
        <v>250.211915</v>
      </c>
      <c r="G1094">
        <v>7.832929</v>
      </c>
    </row>
    <row r="1095" spans="1:9" x14ac:dyDescent="0.25">
      <c r="A1095">
        <v>1094</v>
      </c>
      <c r="D1095">
        <v>265.04313000000002</v>
      </c>
      <c r="E1095">
        <v>5.4094439999999997</v>
      </c>
      <c r="F1095">
        <v>250.192826</v>
      </c>
      <c r="G1095">
        <v>7.8447979999999999</v>
      </c>
    </row>
    <row r="1096" spans="1:9" x14ac:dyDescent="0.25">
      <c r="A1096">
        <v>1095</v>
      </c>
      <c r="D1096">
        <v>265.07702</v>
      </c>
      <c r="E1096">
        <v>5.4070200000000002</v>
      </c>
      <c r="F1096">
        <v>250.17408899999998</v>
      </c>
      <c r="G1096">
        <v>7.829091</v>
      </c>
    </row>
    <row r="1097" spans="1:9" x14ac:dyDescent="0.25">
      <c r="A1097">
        <v>1096</v>
      </c>
      <c r="D1097">
        <v>265.09777500000001</v>
      </c>
      <c r="E1097">
        <v>5.4169689999999999</v>
      </c>
      <c r="F1097">
        <v>250.193433</v>
      </c>
      <c r="G1097">
        <v>7.7066160000000004</v>
      </c>
    </row>
    <row r="1098" spans="1:9" x14ac:dyDescent="0.25">
      <c r="A1098">
        <v>1097</v>
      </c>
      <c r="D1098">
        <v>265.08904000000001</v>
      </c>
      <c r="E1098">
        <v>5.4088890000000003</v>
      </c>
      <c r="F1098">
        <v>250.169343</v>
      </c>
      <c r="G1098">
        <v>7.8890909999999996</v>
      </c>
    </row>
    <row r="1099" spans="1:9" x14ac:dyDescent="0.25">
      <c r="A1099">
        <v>1098</v>
      </c>
      <c r="B1099">
        <v>270.71393699999999</v>
      </c>
      <c r="C1099">
        <v>7.2524740000000003</v>
      </c>
      <c r="D1099">
        <v>265.124391</v>
      </c>
      <c r="E1099">
        <v>5.4223730000000003</v>
      </c>
    </row>
    <row r="1100" spans="1:9" x14ac:dyDescent="0.25">
      <c r="A1100">
        <v>1099</v>
      </c>
      <c r="B1100">
        <v>270.72151300000002</v>
      </c>
      <c r="C1100">
        <v>7.2630299999999997</v>
      </c>
      <c r="D1100">
        <v>265.09888599999999</v>
      </c>
      <c r="E1100">
        <v>5.4436869999999997</v>
      </c>
    </row>
    <row r="1101" spans="1:9" x14ac:dyDescent="0.25">
      <c r="A1101">
        <v>1100</v>
      </c>
      <c r="B1101">
        <v>270.700402</v>
      </c>
      <c r="C1101">
        <v>7.2698479999999996</v>
      </c>
      <c r="D1101">
        <v>265.09888599999999</v>
      </c>
      <c r="E1101">
        <v>5.4436869999999997</v>
      </c>
    </row>
    <row r="1102" spans="1:9" x14ac:dyDescent="0.25">
      <c r="A1102">
        <v>1101</v>
      </c>
      <c r="B1102">
        <v>270.69201800000002</v>
      </c>
      <c r="C1102">
        <v>7.2469700000000001</v>
      </c>
      <c r="D1102">
        <v>265.09888599999999</v>
      </c>
      <c r="E1102">
        <v>5.4436869999999997</v>
      </c>
    </row>
    <row r="1103" spans="1:9" x14ac:dyDescent="0.25">
      <c r="A1103">
        <v>1102</v>
      </c>
      <c r="B1103">
        <v>270.68560100000002</v>
      </c>
      <c r="C1103">
        <v>7.2592930000000004</v>
      </c>
      <c r="D1103">
        <v>265.09888599999999</v>
      </c>
      <c r="E1103">
        <v>5.4436869999999997</v>
      </c>
    </row>
    <row r="1104" spans="1:9" x14ac:dyDescent="0.25">
      <c r="A1104">
        <v>1103</v>
      </c>
      <c r="B1104">
        <v>270.706864</v>
      </c>
      <c r="C1104">
        <v>7.2522219999999997</v>
      </c>
    </row>
    <row r="1105" spans="1:11" x14ac:dyDescent="0.25">
      <c r="A1105">
        <v>1104</v>
      </c>
      <c r="B1105">
        <v>270.71393699999999</v>
      </c>
      <c r="C1105">
        <v>7.2524740000000003</v>
      </c>
      <c r="J1105">
        <v>235.85479599999999</v>
      </c>
      <c r="K1105">
        <v>13.495151999999999</v>
      </c>
    </row>
    <row r="1106" spans="1:11" x14ac:dyDescent="0.25">
      <c r="A1106">
        <v>1105</v>
      </c>
    </row>
    <row r="1107" spans="1:11" x14ac:dyDescent="0.25">
      <c r="A1107">
        <v>1106</v>
      </c>
    </row>
    <row r="1108" spans="1:11" x14ac:dyDescent="0.25">
      <c r="A1108">
        <v>1107</v>
      </c>
    </row>
    <row r="1109" spans="1:11" x14ac:dyDescent="0.25">
      <c r="A1109">
        <v>1108</v>
      </c>
    </row>
    <row r="1110" spans="1:11" x14ac:dyDescent="0.25">
      <c r="A1110">
        <v>1109</v>
      </c>
    </row>
    <row r="1111" spans="1:11" x14ac:dyDescent="0.25">
      <c r="A1111">
        <v>1110</v>
      </c>
    </row>
    <row r="1112" spans="1:11" x14ac:dyDescent="0.25">
      <c r="A1112">
        <v>1111</v>
      </c>
    </row>
    <row r="1113" spans="1:11" x14ac:dyDescent="0.25">
      <c r="A1113">
        <v>1112</v>
      </c>
    </row>
    <row r="1114" spans="1:11" x14ac:dyDescent="0.25">
      <c r="A1114">
        <v>1113</v>
      </c>
    </row>
    <row r="1115" spans="1:11" x14ac:dyDescent="0.25">
      <c r="A1115">
        <v>1114</v>
      </c>
    </row>
    <row r="1116" spans="1:11" x14ac:dyDescent="0.25">
      <c r="A1116">
        <v>1115</v>
      </c>
    </row>
    <row r="1117" spans="1:11" x14ac:dyDescent="0.25">
      <c r="A1117">
        <v>1116</v>
      </c>
    </row>
    <row r="1118" spans="1:11" x14ac:dyDescent="0.25">
      <c r="A1118">
        <v>1117</v>
      </c>
    </row>
    <row r="1119" spans="1:11" x14ac:dyDescent="0.25">
      <c r="A1119">
        <v>1118</v>
      </c>
    </row>
    <row r="1120" spans="1:1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1" x14ac:dyDescent="0.25">
      <c r="A1137">
        <v>1136</v>
      </c>
    </row>
    <row r="1138" spans="1:11" x14ac:dyDescent="0.25">
      <c r="A1138">
        <v>1137</v>
      </c>
      <c r="J1138">
        <v>39.363231000000013</v>
      </c>
      <c r="K1138">
        <v>12.706666999999999</v>
      </c>
    </row>
    <row r="1139" spans="1:11" x14ac:dyDescent="0.25">
      <c r="A1139">
        <v>1138</v>
      </c>
      <c r="B1139">
        <v>42.79375000000001</v>
      </c>
      <c r="C1139">
        <v>7.2278640000000003</v>
      </c>
    </row>
    <row r="1140" spans="1:11" x14ac:dyDescent="0.25">
      <c r="A1140">
        <v>1139</v>
      </c>
      <c r="B1140">
        <v>42.776252000000007</v>
      </c>
      <c r="C1140">
        <v>7.243646</v>
      </c>
    </row>
    <row r="1141" spans="1:11" x14ac:dyDescent="0.25">
      <c r="A1141">
        <v>1140</v>
      </c>
      <c r="B1141">
        <v>42.782501000000011</v>
      </c>
      <c r="C1141">
        <v>7.2593230000000002</v>
      </c>
    </row>
    <row r="1142" spans="1:11" x14ac:dyDescent="0.25">
      <c r="A1142">
        <v>1141</v>
      </c>
      <c r="B1142">
        <v>42.771618000000011</v>
      </c>
      <c r="C1142">
        <v>7.2649999999999997</v>
      </c>
      <c r="H1142">
        <v>34.300316000000009</v>
      </c>
      <c r="I1142">
        <v>4.6615099999999998</v>
      </c>
    </row>
    <row r="1143" spans="1:11" x14ac:dyDescent="0.25">
      <c r="A1143">
        <v>1142</v>
      </c>
      <c r="B1143">
        <v>42.779270000000011</v>
      </c>
      <c r="C1143">
        <v>7.2710929999999996</v>
      </c>
      <c r="H1143">
        <v>34.300316000000009</v>
      </c>
      <c r="I1143">
        <v>4.6615099999999998</v>
      </c>
    </row>
    <row r="1144" spans="1:11" x14ac:dyDescent="0.25">
      <c r="A1144">
        <v>1143</v>
      </c>
      <c r="B1144">
        <v>42.757660000000008</v>
      </c>
      <c r="C1144">
        <v>7.2528649999999999</v>
      </c>
      <c r="H1144">
        <v>34.344795000000005</v>
      </c>
      <c r="I1144">
        <v>4.662344</v>
      </c>
    </row>
    <row r="1145" spans="1:11" x14ac:dyDescent="0.25">
      <c r="A1145">
        <v>1144</v>
      </c>
      <c r="B1145">
        <v>42.748962000000013</v>
      </c>
      <c r="C1145">
        <v>7.2608329999999999</v>
      </c>
      <c r="H1145">
        <v>34.337347000000008</v>
      </c>
      <c r="I1145">
        <v>4.637969</v>
      </c>
    </row>
    <row r="1146" spans="1:11" x14ac:dyDescent="0.25">
      <c r="A1146">
        <v>1145</v>
      </c>
      <c r="B1146">
        <v>42.757709000000013</v>
      </c>
      <c r="C1146">
        <v>7.2606250000000001</v>
      </c>
      <c r="H1146">
        <v>34.344690000000014</v>
      </c>
      <c r="I1146">
        <v>4.646979</v>
      </c>
    </row>
    <row r="1147" spans="1:11" x14ac:dyDescent="0.25">
      <c r="A1147">
        <v>1146</v>
      </c>
      <c r="B1147">
        <v>42.75724000000001</v>
      </c>
      <c r="C1147">
        <v>7.2561980000000004</v>
      </c>
      <c r="H1147">
        <v>34.327295000000007</v>
      </c>
      <c r="I1147">
        <v>4.6480730000000001</v>
      </c>
    </row>
    <row r="1148" spans="1:11" x14ac:dyDescent="0.25">
      <c r="A1148">
        <v>1147</v>
      </c>
      <c r="B1148">
        <v>42.75510400000001</v>
      </c>
      <c r="C1148">
        <v>7.2622920000000004</v>
      </c>
      <c r="H1148">
        <v>34.326095000000009</v>
      </c>
      <c r="I1148">
        <v>4.6415620000000004</v>
      </c>
    </row>
    <row r="1149" spans="1:11" x14ac:dyDescent="0.25">
      <c r="A1149">
        <v>1148</v>
      </c>
      <c r="B1149">
        <v>42.786617000000007</v>
      </c>
      <c r="C1149">
        <v>7.2452079999999999</v>
      </c>
      <c r="H1149">
        <v>34.288233000000005</v>
      </c>
      <c r="I1149">
        <v>4.6338540000000004</v>
      </c>
    </row>
    <row r="1150" spans="1:11" x14ac:dyDescent="0.25">
      <c r="A1150">
        <v>1149</v>
      </c>
      <c r="B1150">
        <v>42.78010900000001</v>
      </c>
      <c r="C1150">
        <v>7.2585940000000004</v>
      </c>
      <c r="H1150">
        <v>34.268074000000013</v>
      </c>
      <c r="I1150">
        <v>4.5591140000000001</v>
      </c>
    </row>
    <row r="1151" spans="1:11" x14ac:dyDescent="0.25">
      <c r="A1151">
        <v>1150</v>
      </c>
      <c r="B1151">
        <v>42.767448000000009</v>
      </c>
      <c r="C1151">
        <v>7.2540100000000001</v>
      </c>
      <c r="H1151">
        <v>34.28276000000001</v>
      </c>
      <c r="I1151">
        <v>4.5843220000000002</v>
      </c>
    </row>
    <row r="1152" spans="1:11" x14ac:dyDescent="0.25">
      <c r="A1152">
        <v>1151</v>
      </c>
      <c r="B1152">
        <v>42.737293000000008</v>
      </c>
      <c r="C1152">
        <v>7.2633850000000004</v>
      </c>
      <c r="H1152">
        <v>34.329794000000007</v>
      </c>
      <c r="I1152">
        <v>4.5743229999999997</v>
      </c>
    </row>
    <row r="1153" spans="1:9" x14ac:dyDescent="0.25">
      <c r="A1153">
        <v>1152</v>
      </c>
      <c r="B1153">
        <v>42.740524000000008</v>
      </c>
      <c r="C1153">
        <v>7.2389580000000002</v>
      </c>
      <c r="H1153">
        <v>34.307188000000011</v>
      </c>
      <c r="I1153">
        <v>4.587968</v>
      </c>
    </row>
    <row r="1154" spans="1:9" x14ac:dyDescent="0.25">
      <c r="A1154">
        <v>1153</v>
      </c>
      <c r="B1154">
        <v>42.737972000000013</v>
      </c>
      <c r="C1154">
        <v>7.2406249999999996</v>
      </c>
      <c r="H1154">
        <v>34.273857000000007</v>
      </c>
      <c r="I1154">
        <v>4.6207289999999999</v>
      </c>
    </row>
    <row r="1155" spans="1:9" x14ac:dyDescent="0.25">
      <c r="A1155">
        <v>1154</v>
      </c>
      <c r="B1155">
        <v>42.761409000000008</v>
      </c>
      <c r="C1155">
        <v>7.2699480000000003</v>
      </c>
      <c r="H1155">
        <v>34.27916900000001</v>
      </c>
      <c r="I1155">
        <v>4.5874480000000002</v>
      </c>
    </row>
    <row r="1156" spans="1:9" x14ac:dyDescent="0.25">
      <c r="A1156">
        <v>1155</v>
      </c>
      <c r="B1156">
        <v>42.743389000000008</v>
      </c>
      <c r="C1156">
        <v>7.237031</v>
      </c>
      <c r="H1156">
        <v>34.286045000000009</v>
      </c>
      <c r="I1156">
        <v>4.595885</v>
      </c>
    </row>
    <row r="1157" spans="1:9" x14ac:dyDescent="0.25">
      <c r="A1157">
        <v>1156</v>
      </c>
      <c r="B1157">
        <v>42.813648000000008</v>
      </c>
      <c r="C1157">
        <v>7.2293750000000001</v>
      </c>
      <c r="H1157">
        <v>34.283283000000011</v>
      </c>
      <c r="I1157">
        <v>4.6248440000000004</v>
      </c>
    </row>
    <row r="1158" spans="1:9" x14ac:dyDescent="0.25">
      <c r="A1158">
        <v>1157</v>
      </c>
      <c r="B1158">
        <v>42.813648000000008</v>
      </c>
      <c r="C1158">
        <v>7.2293750000000001</v>
      </c>
      <c r="D1158">
        <v>52.51224100000001</v>
      </c>
      <c r="E1158">
        <v>6.1058859999999999</v>
      </c>
      <c r="F1158">
        <v>40.853283000000012</v>
      </c>
      <c r="G1158">
        <v>7.9834370000000003</v>
      </c>
      <c r="H1158">
        <v>34.25911700000001</v>
      </c>
      <c r="I1158">
        <v>4.6189580000000001</v>
      </c>
    </row>
    <row r="1159" spans="1:9" x14ac:dyDescent="0.25">
      <c r="A1159">
        <v>1158</v>
      </c>
      <c r="D1159">
        <v>52.473907000000011</v>
      </c>
      <c r="E1159">
        <v>6.094271</v>
      </c>
      <c r="F1159">
        <v>40.836044000000008</v>
      </c>
      <c r="G1159">
        <v>7.9844790000000003</v>
      </c>
      <c r="H1159">
        <v>34.300316000000009</v>
      </c>
      <c r="I1159">
        <v>4.6615099999999998</v>
      </c>
    </row>
    <row r="1160" spans="1:9" x14ac:dyDescent="0.25">
      <c r="A1160">
        <v>1159</v>
      </c>
      <c r="D1160">
        <v>52.483803000000009</v>
      </c>
      <c r="E1160">
        <v>6.0963539999999998</v>
      </c>
      <c r="F1160">
        <v>40.804794000000008</v>
      </c>
      <c r="G1160">
        <v>7.9872920000000001</v>
      </c>
      <c r="H1160">
        <v>34.300316000000009</v>
      </c>
      <c r="I1160">
        <v>4.6615099999999998</v>
      </c>
    </row>
    <row r="1161" spans="1:9" x14ac:dyDescent="0.25">
      <c r="A1161">
        <v>1160</v>
      </c>
      <c r="D1161">
        <v>52.465835000000013</v>
      </c>
      <c r="E1161">
        <v>6.0896350000000004</v>
      </c>
      <c r="F1161">
        <v>40.813804000000012</v>
      </c>
      <c r="G1161">
        <v>7.9860930000000003</v>
      </c>
      <c r="H1161">
        <v>34.300316000000009</v>
      </c>
      <c r="I1161">
        <v>4.6615099999999998</v>
      </c>
    </row>
    <row r="1162" spans="1:9" x14ac:dyDescent="0.25">
      <c r="A1162">
        <v>1161</v>
      </c>
      <c r="D1162">
        <v>52.45224000000001</v>
      </c>
      <c r="E1162">
        <v>6.1029689999999999</v>
      </c>
      <c r="F1162">
        <v>40.76823000000001</v>
      </c>
      <c r="G1162">
        <v>7.9802600000000004</v>
      </c>
    </row>
    <row r="1163" spans="1:9" x14ac:dyDescent="0.25">
      <c r="A1163">
        <v>1162</v>
      </c>
      <c r="D1163">
        <v>52.470939000000008</v>
      </c>
      <c r="E1163">
        <v>6.1179170000000003</v>
      </c>
      <c r="F1163">
        <v>40.759063000000012</v>
      </c>
      <c r="G1163">
        <v>7.9706239999999999</v>
      </c>
    </row>
    <row r="1164" spans="1:9" x14ac:dyDescent="0.25">
      <c r="A1164">
        <v>1163</v>
      </c>
      <c r="D1164">
        <v>52.472450000000009</v>
      </c>
      <c r="E1164">
        <v>6.1132809999999997</v>
      </c>
      <c r="F1164">
        <v>40.789276000000008</v>
      </c>
      <c r="G1164">
        <v>7.9853639999999997</v>
      </c>
    </row>
    <row r="1165" spans="1:9" x14ac:dyDescent="0.25">
      <c r="A1165">
        <v>1164</v>
      </c>
      <c r="D1165">
        <v>52.460315000000008</v>
      </c>
      <c r="E1165">
        <v>6.109375</v>
      </c>
      <c r="F1165">
        <v>40.820678000000008</v>
      </c>
      <c r="G1165">
        <v>7.9725520000000003</v>
      </c>
    </row>
    <row r="1166" spans="1:9" x14ac:dyDescent="0.25">
      <c r="A1166">
        <v>1165</v>
      </c>
      <c r="D1166">
        <v>52.47911400000001</v>
      </c>
      <c r="E1166">
        <v>6.1161979999999998</v>
      </c>
      <c r="F1166">
        <v>40.839950000000009</v>
      </c>
      <c r="G1166">
        <v>7.9509889999999999</v>
      </c>
    </row>
    <row r="1167" spans="1:9" x14ac:dyDescent="0.25">
      <c r="A1167">
        <v>1166</v>
      </c>
      <c r="D1167">
        <v>52.499584000000013</v>
      </c>
      <c r="E1167">
        <v>6.115729</v>
      </c>
      <c r="F1167">
        <v>40.807136000000007</v>
      </c>
      <c r="G1167">
        <v>7.9667709999999996</v>
      </c>
    </row>
    <row r="1168" spans="1:9" x14ac:dyDescent="0.25">
      <c r="A1168">
        <v>1167</v>
      </c>
      <c r="D1168">
        <v>52.512554000000009</v>
      </c>
      <c r="E1168">
        <v>6.1291669999999998</v>
      </c>
      <c r="F1168">
        <v>40.789116000000007</v>
      </c>
      <c r="G1168">
        <v>7.9569789999999996</v>
      </c>
    </row>
    <row r="1169" spans="1:9" x14ac:dyDescent="0.25">
      <c r="A1169">
        <v>1168</v>
      </c>
      <c r="D1169">
        <v>52.526043000000008</v>
      </c>
      <c r="E1169">
        <v>6.1106249999999998</v>
      </c>
      <c r="F1169">
        <v>40.835525000000011</v>
      </c>
      <c r="G1169">
        <v>7.9826560000000004</v>
      </c>
    </row>
    <row r="1170" spans="1:9" x14ac:dyDescent="0.25">
      <c r="A1170">
        <v>1169</v>
      </c>
      <c r="D1170">
        <v>52.453178000000008</v>
      </c>
      <c r="E1170">
        <v>6.0934379999999999</v>
      </c>
      <c r="F1170">
        <v>40.771148000000011</v>
      </c>
      <c r="G1170">
        <v>7.9929690000000004</v>
      </c>
    </row>
    <row r="1171" spans="1:9" x14ac:dyDescent="0.25">
      <c r="A1171">
        <v>1170</v>
      </c>
      <c r="D1171">
        <v>52.43208700000001</v>
      </c>
      <c r="E1171">
        <v>6.0883859999999999</v>
      </c>
      <c r="F1171">
        <v>40.760109000000007</v>
      </c>
      <c r="G1171">
        <v>7.9755209999999996</v>
      </c>
    </row>
    <row r="1172" spans="1:9" x14ac:dyDescent="0.25">
      <c r="A1172">
        <v>1171</v>
      </c>
      <c r="D1172">
        <v>52.591930000000012</v>
      </c>
      <c r="E1172">
        <v>6.1068749999999996</v>
      </c>
      <c r="F1172">
        <v>40.853283000000012</v>
      </c>
      <c r="G1172">
        <v>7.9834370000000003</v>
      </c>
    </row>
    <row r="1173" spans="1:9" x14ac:dyDescent="0.25">
      <c r="A1173">
        <v>1172</v>
      </c>
      <c r="B1173">
        <v>61.325573000000013</v>
      </c>
      <c r="C1173">
        <v>7.2119260000000001</v>
      </c>
      <c r="D1173">
        <v>52.51224100000001</v>
      </c>
      <c r="E1173">
        <v>6.1058859999999999</v>
      </c>
    </row>
    <row r="1174" spans="1:9" x14ac:dyDescent="0.25">
      <c r="A1174">
        <v>1173</v>
      </c>
      <c r="B1174">
        <v>61.350521000000008</v>
      </c>
      <c r="C1174">
        <v>7.2048430000000003</v>
      </c>
      <c r="D1174">
        <v>52.51224100000001</v>
      </c>
      <c r="E1174">
        <v>6.1058859999999999</v>
      </c>
      <c r="H1174">
        <v>51.32474100000001</v>
      </c>
      <c r="I1174">
        <v>4.9588020000000004</v>
      </c>
    </row>
    <row r="1175" spans="1:9" x14ac:dyDescent="0.25">
      <c r="A1175">
        <v>1174</v>
      </c>
      <c r="B1175">
        <v>61.356308000000013</v>
      </c>
      <c r="C1175">
        <v>7.2527080000000002</v>
      </c>
      <c r="H1175">
        <v>51.32474100000001</v>
      </c>
      <c r="I1175">
        <v>4.9588020000000004</v>
      </c>
    </row>
    <row r="1176" spans="1:9" x14ac:dyDescent="0.25">
      <c r="A1176">
        <v>1175</v>
      </c>
      <c r="B1176">
        <v>61.355629000000008</v>
      </c>
      <c r="C1176">
        <v>7.23</v>
      </c>
      <c r="H1176">
        <v>51.292244000000011</v>
      </c>
      <c r="I1176">
        <v>4.8996870000000001</v>
      </c>
    </row>
    <row r="1177" spans="1:9" x14ac:dyDescent="0.25">
      <c r="A1177">
        <v>1176</v>
      </c>
      <c r="B1177">
        <v>61.343387000000007</v>
      </c>
      <c r="C1177">
        <v>7.2259890000000002</v>
      </c>
      <c r="H1177">
        <v>51.305729000000007</v>
      </c>
      <c r="I1177">
        <v>4.9306770000000002</v>
      </c>
    </row>
    <row r="1178" spans="1:9" x14ac:dyDescent="0.25">
      <c r="A1178">
        <v>1177</v>
      </c>
      <c r="B1178">
        <v>61.344845000000014</v>
      </c>
      <c r="C1178">
        <v>7.2438539999999998</v>
      </c>
      <c r="H1178">
        <v>51.297241000000007</v>
      </c>
      <c r="I1178">
        <v>4.9550520000000002</v>
      </c>
    </row>
    <row r="1179" spans="1:9" x14ac:dyDescent="0.25">
      <c r="A1179">
        <v>1178</v>
      </c>
      <c r="B1179">
        <v>61.366409000000012</v>
      </c>
      <c r="C1179">
        <v>7.2441149999999999</v>
      </c>
      <c r="H1179">
        <v>51.29447900000001</v>
      </c>
      <c r="I1179">
        <v>4.8998439999999999</v>
      </c>
    </row>
    <row r="1180" spans="1:9" x14ac:dyDescent="0.25">
      <c r="A1180">
        <v>1179</v>
      </c>
      <c r="B1180">
        <v>61.342659000000012</v>
      </c>
      <c r="C1180">
        <v>7.2293219999999998</v>
      </c>
      <c r="H1180">
        <v>51.248699000000009</v>
      </c>
      <c r="I1180">
        <v>4.919219</v>
      </c>
    </row>
    <row r="1181" spans="1:9" x14ac:dyDescent="0.25">
      <c r="A1181">
        <v>1180</v>
      </c>
      <c r="B1181">
        <v>61.330055000000009</v>
      </c>
      <c r="C1181">
        <v>7.2207809999999997</v>
      </c>
      <c r="H1181">
        <v>51.26974100000001</v>
      </c>
      <c r="I1181">
        <v>4.8682290000000004</v>
      </c>
    </row>
    <row r="1182" spans="1:9" x14ac:dyDescent="0.25">
      <c r="A1182">
        <v>1181</v>
      </c>
      <c r="B1182">
        <v>61.356201000000013</v>
      </c>
      <c r="C1182">
        <v>7.2210939999999999</v>
      </c>
      <c r="H1182">
        <v>51.318023000000011</v>
      </c>
      <c r="I1182">
        <v>4.8423959999999999</v>
      </c>
    </row>
    <row r="1183" spans="1:9" x14ac:dyDescent="0.25">
      <c r="A1183">
        <v>1182</v>
      </c>
      <c r="B1183">
        <v>61.34536700000001</v>
      </c>
      <c r="C1183">
        <v>7.2324999999999999</v>
      </c>
      <c r="H1183">
        <v>51.302711000000009</v>
      </c>
      <c r="I1183">
        <v>4.8629689999999997</v>
      </c>
    </row>
    <row r="1184" spans="1:9" x14ac:dyDescent="0.25">
      <c r="A1184">
        <v>1183</v>
      </c>
      <c r="B1184">
        <v>61.371879000000007</v>
      </c>
      <c r="C1184">
        <v>7.2464589999999998</v>
      </c>
      <c r="H1184">
        <v>51.294117000000007</v>
      </c>
      <c r="I1184">
        <v>4.8613020000000002</v>
      </c>
    </row>
    <row r="1185" spans="1:9" x14ac:dyDescent="0.25">
      <c r="A1185">
        <v>1184</v>
      </c>
      <c r="B1185">
        <v>61.371879000000007</v>
      </c>
      <c r="C1185">
        <v>7.2596869999999996</v>
      </c>
      <c r="H1185">
        <v>51.299274000000011</v>
      </c>
      <c r="I1185">
        <v>4.8898960000000002</v>
      </c>
    </row>
    <row r="1186" spans="1:9" x14ac:dyDescent="0.25">
      <c r="A1186">
        <v>1185</v>
      </c>
      <c r="B1186">
        <v>61.308128000000011</v>
      </c>
      <c r="C1186">
        <v>7.2323959999999996</v>
      </c>
      <c r="H1186">
        <v>51.311302000000012</v>
      </c>
      <c r="I1186">
        <v>4.8977599999999999</v>
      </c>
    </row>
    <row r="1187" spans="1:9" x14ac:dyDescent="0.25">
      <c r="A1187">
        <v>1186</v>
      </c>
      <c r="B1187">
        <v>61.325573000000013</v>
      </c>
      <c r="C1187">
        <v>7.2119260000000001</v>
      </c>
      <c r="H1187">
        <v>51.32474100000001</v>
      </c>
      <c r="I1187">
        <v>4.9588020000000004</v>
      </c>
    </row>
    <row r="1188" spans="1:9" x14ac:dyDescent="0.25">
      <c r="A1188">
        <v>1187</v>
      </c>
      <c r="D1188">
        <v>71.057815000000005</v>
      </c>
      <c r="E1188">
        <v>5.760618</v>
      </c>
      <c r="F1188">
        <v>60.175525000000007</v>
      </c>
      <c r="G1188">
        <v>7.8912500000000003</v>
      </c>
      <c r="H1188">
        <v>51.32474100000001</v>
      </c>
      <c r="I1188">
        <v>4.9588020000000004</v>
      </c>
    </row>
    <row r="1189" spans="1:9" x14ac:dyDescent="0.25">
      <c r="A1189">
        <v>1188</v>
      </c>
      <c r="D1189">
        <v>71.057815000000005</v>
      </c>
      <c r="E1189">
        <v>5.760618</v>
      </c>
      <c r="F1189">
        <v>60.270054000000009</v>
      </c>
      <c r="G1189">
        <v>7.9331769999999997</v>
      </c>
    </row>
    <row r="1190" spans="1:9" x14ac:dyDescent="0.25">
      <c r="A1190">
        <v>1189</v>
      </c>
      <c r="D1190">
        <v>71.057815000000005</v>
      </c>
      <c r="E1190">
        <v>5.760618</v>
      </c>
      <c r="F1190">
        <v>60.267814000000008</v>
      </c>
      <c r="G1190">
        <v>7.9143739999999996</v>
      </c>
    </row>
    <row r="1191" spans="1:9" x14ac:dyDescent="0.25">
      <c r="A1191">
        <v>1190</v>
      </c>
      <c r="D1191">
        <v>71.057815000000005</v>
      </c>
      <c r="E1191">
        <v>5.760618</v>
      </c>
      <c r="F1191">
        <v>60.255317000000012</v>
      </c>
      <c r="G1191">
        <v>7.9045829999999997</v>
      </c>
    </row>
    <row r="1192" spans="1:9" x14ac:dyDescent="0.25">
      <c r="A1192">
        <v>1191</v>
      </c>
      <c r="D1192">
        <v>71.057815000000005</v>
      </c>
      <c r="E1192">
        <v>5.760618</v>
      </c>
      <c r="F1192">
        <v>60.205211000000013</v>
      </c>
      <c r="G1192">
        <v>7.895416</v>
      </c>
    </row>
    <row r="1193" spans="1:9" x14ac:dyDescent="0.25">
      <c r="A1193">
        <v>1192</v>
      </c>
      <c r="D1193">
        <v>71.057815000000005</v>
      </c>
      <c r="E1193">
        <v>5.760618</v>
      </c>
      <c r="F1193">
        <v>60.19901200000001</v>
      </c>
      <c r="G1193">
        <v>7.9260409999999997</v>
      </c>
    </row>
    <row r="1194" spans="1:9" x14ac:dyDescent="0.25">
      <c r="A1194">
        <v>1193</v>
      </c>
      <c r="D1194">
        <v>71.057815000000005</v>
      </c>
      <c r="E1194">
        <v>5.760618</v>
      </c>
      <c r="F1194">
        <v>60.219692000000009</v>
      </c>
      <c r="G1194">
        <v>7.8975</v>
      </c>
    </row>
    <row r="1195" spans="1:9" x14ac:dyDescent="0.25">
      <c r="A1195">
        <v>1194</v>
      </c>
      <c r="D1195">
        <v>71.057815000000005</v>
      </c>
      <c r="E1195">
        <v>5.760618</v>
      </c>
      <c r="F1195">
        <v>60.266250000000014</v>
      </c>
      <c r="G1195">
        <v>7.9210940000000001</v>
      </c>
    </row>
    <row r="1196" spans="1:9" x14ac:dyDescent="0.25">
      <c r="A1196">
        <v>1195</v>
      </c>
      <c r="D1196">
        <v>71.057815000000005</v>
      </c>
      <c r="E1196">
        <v>5.760618</v>
      </c>
      <c r="F1196">
        <v>60.259899000000011</v>
      </c>
      <c r="G1196">
        <v>7.9219790000000003</v>
      </c>
    </row>
    <row r="1197" spans="1:9" x14ac:dyDescent="0.25">
      <c r="A1197">
        <v>1196</v>
      </c>
      <c r="D1197">
        <v>71.057815000000005</v>
      </c>
      <c r="E1197">
        <v>5.760618</v>
      </c>
      <c r="F1197">
        <v>60.295211000000009</v>
      </c>
      <c r="G1197">
        <v>7.8926559999999997</v>
      </c>
    </row>
    <row r="1198" spans="1:9" x14ac:dyDescent="0.25">
      <c r="A1198">
        <v>1197</v>
      </c>
      <c r="D1198">
        <v>71.057815000000005</v>
      </c>
      <c r="E1198">
        <v>5.760618</v>
      </c>
      <c r="F1198">
        <v>60.29849200000001</v>
      </c>
      <c r="G1198">
        <v>7.9038019999999998</v>
      </c>
    </row>
    <row r="1199" spans="1:9" x14ac:dyDescent="0.25">
      <c r="A1199">
        <v>1198</v>
      </c>
      <c r="D1199">
        <v>71.057815000000005</v>
      </c>
      <c r="E1199">
        <v>5.760618</v>
      </c>
      <c r="F1199">
        <v>60.175525000000007</v>
      </c>
      <c r="G1199">
        <v>7.8912500000000003</v>
      </c>
    </row>
    <row r="1200" spans="1:9" x14ac:dyDescent="0.25">
      <c r="A1200">
        <v>1199</v>
      </c>
      <c r="D1200">
        <v>71.057815000000005</v>
      </c>
      <c r="E1200">
        <v>5.760618</v>
      </c>
      <c r="F1200">
        <v>60.175525000000007</v>
      </c>
      <c r="G1200">
        <v>7.8912500000000003</v>
      </c>
    </row>
    <row r="1201" spans="1:9" x14ac:dyDescent="0.25">
      <c r="A1201">
        <v>1200</v>
      </c>
      <c r="B1201">
        <v>77.409474000000003</v>
      </c>
      <c r="C1201">
        <v>7.1690139999999998</v>
      </c>
      <c r="D1201">
        <v>71.057815000000005</v>
      </c>
      <c r="E1201">
        <v>5.760618</v>
      </c>
    </row>
    <row r="1202" spans="1:9" x14ac:dyDescent="0.25">
      <c r="A1202">
        <v>1201</v>
      </c>
      <c r="B1202">
        <v>77.419779000000005</v>
      </c>
      <c r="C1202">
        <v>7.1825850000000004</v>
      </c>
      <c r="H1202">
        <v>70.93889200000001</v>
      </c>
      <c r="I1202">
        <v>4.829034</v>
      </c>
    </row>
    <row r="1203" spans="1:9" x14ac:dyDescent="0.25">
      <c r="A1203">
        <v>1202</v>
      </c>
      <c r="B1203">
        <v>77.438655000000011</v>
      </c>
      <c r="C1203">
        <v>7.1915129999999996</v>
      </c>
      <c r="H1203">
        <v>70.897874000000002</v>
      </c>
      <c r="I1203">
        <v>4.7281719999999998</v>
      </c>
    </row>
    <row r="1204" spans="1:9" x14ac:dyDescent="0.25">
      <c r="A1204">
        <v>1203</v>
      </c>
      <c r="B1204">
        <v>77.434217000000004</v>
      </c>
      <c r="C1204">
        <v>7.194013</v>
      </c>
      <c r="H1204">
        <v>70.897976</v>
      </c>
      <c r="I1204">
        <v>4.7875059999999996</v>
      </c>
    </row>
    <row r="1205" spans="1:9" x14ac:dyDescent="0.25">
      <c r="A1205">
        <v>1204</v>
      </c>
      <c r="B1205">
        <v>77.426718000000008</v>
      </c>
      <c r="C1205">
        <v>7.1786060000000003</v>
      </c>
      <c r="H1205">
        <v>70.885018000000002</v>
      </c>
      <c r="I1205">
        <v>4.7756699999999999</v>
      </c>
    </row>
    <row r="1206" spans="1:9" x14ac:dyDescent="0.25">
      <c r="A1206">
        <v>1205</v>
      </c>
      <c r="B1206">
        <v>77.410800000000009</v>
      </c>
      <c r="C1206">
        <v>7.1880439999999997</v>
      </c>
      <c r="H1206">
        <v>70.912516000000011</v>
      </c>
      <c r="I1206">
        <v>4.7856690000000004</v>
      </c>
    </row>
    <row r="1207" spans="1:9" x14ac:dyDescent="0.25">
      <c r="A1207">
        <v>1206</v>
      </c>
      <c r="B1207">
        <v>77.417330000000007</v>
      </c>
      <c r="C1207">
        <v>7.1811059999999998</v>
      </c>
      <c r="H1207">
        <v>70.904660000000007</v>
      </c>
      <c r="I1207">
        <v>4.7763330000000002</v>
      </c>
    </row>
    <row r="1208" spans="1:9" x14ac:dyDescent="0.25">
      <c r="A1208">
        <v>1207</v>
      </c>
      <c r="B1208">
        <v>77.433248000000006</v>
      </c>
      <c r="C1208">
        <v>7.1793709999999997</v>
      </c>
      <c r="H1208">
        <v>70.886854</v>
      </c>
      <c r="I1208">
        <v>4.7821999999999996</v>
      </c>
    </row>
    <row r="1209" spans="1:9" x14ac:dyDescent="0.25">
      <c r="A1209">
        <v>1208</v>
      </c>
      <c r="B1209">
        <v>77.422279000000003</v>
      </c>
      <c r="C1209">
        <v>7.160596</v>
      </c>
      <c r="H1209">
        <v>70.907772000000008</v>
      </c>
      <c r="I1209">
        <v>4.7738839999999998</v>
      </c>
    </row>
    <row r="1210" spans="1:9" x14ac:dyDescent="0.25">
      <c r="A1210">
        <v>1209</v>
      </c>
      <c r="B1210">
        <v>77.397484000000006</v>
      </c>
      <c r="C1210">
        <v>7.1578929999999996</v>
      </c>
      <c r="H1210">
        <v>70.893487000000007</v>
      </c>
      <c r="I1210">
        <v>4.7558749999999996</v>
      </c>
    </row>
    <row r="1211" spans="1:9" x14ac:dyDescent="0.25">
      <c r="A1211">
        <v>1210</v>
      </c>
      <c r="B1211">
        <v>77.387281000000002</v>
      </c>
      <c r="C1211">
        <v>7.1291190000000002</v>
      </c>
      <c r="H1211">
        <v>70.928536000000008</v>
      </c>
      <c r="I1211">
        <v>4.7322030000000002</v>
      </c>
    </row>
    <row r="1212" spans="1:9" x14ac:dyDescent="0.25">
      <c r="A1212">
        <v>1211</v>
      </c>
      <c r="B1212">
        <v>77.44028800000001</v>
      </c>
      <c r="C1212">
        <v>7.1521270000000001</v>
      </c>
      <c r="H1212">
        <v>70.931699000000009</v>
      </c>
      <c r="I1212">
        <v>4.7382739999999997</v>
      </c>
    </row>
    <row r="1213" spans="1:9" x14ac:dyDescent="0.25">
      <c r="A1213">
        <v>1212</v>
      </c>
      <c r="F1213">
        <v>76.225556000000012</v>
      </c>
      <c r="G1213">
        <v>7.7386270000000001</v>
      </c>
      <c r="H1213">
        <v>70.894660000000002</v>
      </c>
      <c r="I1213">
        <v>4.7616909999999999</v>
      </c>
    </row>
    <row r="1214" spans="1:9" x14ac:dyDescent="0.25">
      <c r="A1214">
        <v>1213</v>
      </c>
      <c r="D1214">
        <v>86.566241000000005</v>
      </c>
      <c r="E1214">
        <v>5.7879639999999997</v>
      </c>
      <c r="F1214">
        <v>76.174946000000006</v>
      </c>
      <c r="G1214">
        <v>7.7444430000000004</v>
      </c>
      <c r="H1214">
        <v>70.763289</v>
      </c>
      <c r="I1214">
        <v>4.6847050000000001</v>
      </c>
    </row>
    <row r="1215" spans="1:9" x14ac:dyDescent="0.25">
      <c r="A1215">
        <v>1214</v>
      </c>
      <c r="D1215">
        <v>86.603740000000002</v>
      </c>
      <c r="E1215">
        <v>5.8305639999999999</v>
      </c>
      <c r="F1215">
        <v>76.162957000000006</v>
      </c>
      <c r="G1215">
        <v>7.7391379999999996</v>
      </c>
    </row>
    <row r="1216" spans="1:9" x14ac:dyDescent="0.25">
      <c r="A1216">
        <v>1215</v>
      </c>
      <c r="D1216">
        <v>86.605423000000002</v>
      </c>
      <c r="E1216">
        <v>5.8392369999999998</v>
      </c>
      <c r="F1216">
        <v>76.177293000000006</v>
      </c>
      <c r="G1216">
        <v>7.7830130000000004</v>
      </c>
    </row>
    <row r="1217" spans="1:9" x14ac:dyDescent="0.25">
      <c r="A1217">
        <v>1216</v>
      </c>
      <c r="D1217">
        <v>86.591853000000015</v>
      </c>
      <c r="E1217">
        <v>5.8197989999999997</v>
      </c>
      <c r="F1217">
        <v>76.165355000000005</v>
      </c>
      <c r="G1217">
        <v>7.7887269999999997</v>
      </c>
    </row>
    <row r="1218" spans="1:9" x14ac:dyDescent="0.25">
      <c r="A1218">
        <v>1217</v>
      </c>
      <c r="D1218">
        <v>86.568130000000011</v>
      </c>
      <c r="E1218">
        <v>5.7979120000000002</v>
      </c>
      <c r="F1218">
        <v>76.141632000000001</v>
      </c>
      <c r="G1218">
        <v>7.773371</v>
      </c>
    </row>
    <row r="1219" spans="1:9" x14ac:dyDescent="0.25">
      <c r="A1219">
        <v>1218</v>
      </c>
      <c r="D1219">
        <v>86.582568000000009</v>
      </c>
      <c r="E1219">
        <v>5.815207</v>
      </c>
      <c r="F1219">
        <v>76.111837000000008</v>
      </c>
      <c r="G1219">
        <v>7.72072</v>
      </c>
    </row>
    <row r="1220" spans="1:9" x14ac:dyDescent="0.25">
      <c r="A1220">
        <v>1219</v>
      </c>
      <c r="D1220">
        <v>86.597822000000008</v>
      </c>
      <c r="E1220">
        <v>5.8325019999999999</v>
      </c>
      <c r="F1220">
        <v>76.105511000000007</v>
      </c>
      <c r="G1220">
        <v>7.7265360000000003</v>
      </c>
    </row>
    <row r="1221" spans="1:9" x14ac:dyDescent="0.25">
      <c r="A1221">
        <v>1220</v>
      </c>
      <c r="D1221">
        <v>86.561547000000004</v>
      </c>
      <c r="E1221">
        <v>5.8385220000000002</v>
      </c>
      <c r="F1221">
        <v>76.081839000000002</v>
      </c>
      <c r="G1221">
        <v>7.801634</v>
      </c>
    </row>
    <row r="1222" spans="1:9" x14ac:dyDescent="0.25">
      <c r="A1222">
        <v>1221</v>
      </c>
      <c r="D1222">
        <v>86.554558000000014</v>
      </c>
      <c r="E1222">
        <v>5.8439300000000003</v>
      </c>
      <c r="F1222">
        <v>76.225556000000012</v>
      </c>
      <c r="G1222">
        <v>7.7386270000000001</v>
      </c>
    </row>
    <row r="1223" spans="1:9" x14ac:dyDescent="0.25">
      <c r="A1223">
        <v>1222</v>
      </c>
      <c r="D1223">
        <v>86.599301000000011</v>
      </c>
      <c r="E1223">
        <v>5.8563280000000004</v>
      </c>
    </row>
    <row r="1224" spans="1:9" x14ac:dyDescent="0.25">
      <c r="A1224">
        <v>1223</v>
      </c>
      <c r="D1224">
        <v>86.668635000000009</v>
      </c>
      <c r="E1224">
        <v>5.8487770000000001</v>
      </c>
    </row>
    <row r="1225" spans="1:9" x14ac:dyDescent="0.25">
      <c r="A1225">
        <v>1224</v>
      </c>
      <c r="B1225">
        <v>94.687552000000011</v>
      </c>
      <c r="C1225">
        <v>7.1771260000000003</v>
      </c>
      <c r="D1225">
        <v>86.566241000000005</v>
      </c>
      <c r="E1225">
        <v>5.7879639999999997</v>
      </c>
    </row>
    <row r="1226" spans="1:9" x14ac:dyDescent="0.25">
      <c r="A1226">
        <v>1225</v>
      </c>
      <c r="B1226">
        <v>94.735714000000002</v>
      </c>
      <c r="C1226">
        <v>7.1633509999999996</v>
      </c>
      <c r="D1226">
        <v>86.566241000000005</v>
      </c>
      <c r="E1226">
        <v>5.7688319999999997</v>
      </c>
    </row>
    <row r="1227" spans="1:9" x14ac:dyDescent="0.25">
      <c r="A1227">
        <v>1226</v>
      </c>
      <c r="B1227">
        <v>94.723265000000012</v>
      </c>
      <c r="C1227">
        <v>7.167637</v>
      </c>
      <c r="H1227">
        <v>87.442370000000011</v>
      </c>
      <c r="I1227">
        <v>4.092695</v>
      </c>
    </row>
    <row r="1228" spans="1:9" x14ac:dyDescent="0.25">
      <c r="A1228">
        <v>1227</v>
      </c>
      <c r="B1228">
        <v>94.720358000000004</v>
      </c>
      <c r="C1228">
        <v>7.1820240000000002</v>
      </c>
      <c r="H1228">
        <v>87.419566000000003</v>
      </c>
      <c r="I1228">
        <v>4.0946340000000001</v>
      </c>
    </row>
    <row r="1229" spans="1:9" x14ac:dyDescent="0.25">
      <c r="A1229">
        <v>1228</v>
      </c>
      <c r="B1229">
        <v>94.705052000000009</v>
      </c>
      <c r="C1229">
        <v>7.178401</v>
      </c>
      <c r="H1229">
        <v>87.426861000000002</v>
      </c>
      <c r="I1229">
        <v>4.1497330000000003</v>
      </c>
    </row>
    <row r="1230" spans="1:9" x14ac:dyDescent="0.25">
      <c r="A1230">
        <v>1229</v>
      </c>
      <c r="B1230">
        <v>94.738926000000006</v>
      </c>
      <c r="C1230">
        <v>7.1765140000000001</v>
      </c>
      <c r="H1230">
        <v>87.428544000000002</v>
      </c>
      <c r="I1230">
        <v>4.1557529999999998</v>
      </c>
    </row>
    <row r="1231" spans="1:9" x14ac:dyDescent="0.25">
      <c r="A1231">
        <v>1230</v>
      </c>
      <c r="B1231">
        <v>94.708878000000013</v>
      </c>
      <c r="C1231">
        <v>7.186769</v>
      </c>
      <c r="H1231">
        <v>87.405993000000009</v>
      </c>
      <c r="I1231">
        <v>4.1581000000000001</v>
      </c>
    </row>
    <row r="1232" spans="1:9" x14ac:dyDescent="0.25">
      <c r="A1232">
        <v>1231</v>
      </c>
      <c r="B1232">
        <v>94.702094000000002</v>
      </c>
      <c r="C1232">
        <v>7.1512089999999997</v>
      </c>
      <c r="H1232">
        <v>87.409209000000004</v>
      </c>
      <c r="I1232">
        <v>4.1462640000000004</v>
      </c>
    </row>
    <row r="1233" spans="1:9" x14ac:dyDescent="0.25">
      <c r="A1233">
        <v>1232</v>
      </c>
      <c r="B1233">
        <v>94.696787</v>
      </c>
      <c r="C1233">
        <v>7.1403930000000004</v>
      </c>
      <c r="H1233">
        <v>87.384667000000007</v>
      </c>
      <c r="I1233">
        <v>4.1499370000000004</v>
      </c>
    </row>
    <row r="1234" spans="1:9" x14ac:dyDescent="0.25">
      <c r="A1234">
        <v>1233</v>
      </c>
      <c r="B1234">
        <v>94.662043000000011</v>
      </c>
      <c r="C1234">
        <v>7.1863599999999996</v>
      </c>
      <c r="H1234">
        <v>87.406300000000016</v>
      </c>
      <c r="I1234">
        <v>4.128152</v>
      </c>
    </row>
    <row r="1235" spans="1:9" x14ac:dyDescent="0.25">
      <c r="A1235">
        <v>1234</v>
      </c>
      <c r="B1235">
        <v>94.687552000000011</v>
      </c>
      <c r="C1235">
        <v>7.1771260000000003</v>
      </c>
      <c r="F1235">
        <v>92.462006000000002</v>
      </c>
      <c r="G1235">
        <v>7.9931549999999998</v>
      </c>
      <c r="H1235">
        <v>87.423594000000008</v>
      </c>
      <c r="I1235">
        <v>4.1247850000000001</v>
      </c>
    </row>
    <row r="1236" spans="1:9" x14ac:dyDescent="0.25">
      <c r="A1236">
        <v>1235</v>
      </c>
      <c r="F1236">
        <v>92.453333000000015</v>
      </c>
      <c r="G1236">
        <v>7.9861659999999999</v>
      </c>
      <c r="H1236">
        <v>87.442370000000011</v>
      </c>
      <c r="I1236">
        <v>4.092695</v>
      </c>
    </row>
    <row r="1237" spans="1:9" x14ac:dyDescent="0.25">
      <c r="A1237">
        <v>1236</v>
      </c>
      <c r="F1237">
        <v>92.450220999999999</v>
      </c>
      <c r="G1237">
        <v>8.0046339999999994</v>
      </c>
      <c r="H1237">
        <v>87.442370000000011</v>
      </c>
      <c r="I1237">
        <v>4.092695</v>
      </c>
    </row>
    <row r="1238" spans="1:9" x14ac:dyDescent="0.25">
      <c r="A1238">
        <v>1237</v>
      </c>
      <c r="F1238">
        <v>92.442721000000006</v>
      </c>
      <c r="G1238">
        <v>8.005706</v>
      </c>
      <c r="H1238">
        <v>87.442370000000011</v>
      </c>
      <c r="I1238">
        <v>4.092695</v>
      </c>
    </row>
    <row r="1239" spans="1:9" x14ac:dyDescent="0.25">
      <c r="A1239">
        <v>1238</v>
      </c>
      <c r="D1239">
        <v>107.86385800000001</v>
      </c>
      <c r="E1239">
        <v>5.4753780000000001</v>
      </c>
      <c r="F1239">
        <v>92.476393000000002</v>
      </c>
      <c r="G1239">
        <v>8.0207560000000004</v>
      </c>
    </row>
    <row r="1240" spans="1:9" x14ac:dyDescent="0.25">
      <c r="A1240">
        <v>1239</v>
      </c>
      <c r="D1240">
        <v>107.88079100000002</v>
      </c>
      <c r="E1240">
        <v>5.4733879999999999</v>
      </c>
      <c r="F1240">
        <v>92.424405000000007</v>
      </c>
      <c r="G1240">
        <v>8.0361130000000003</v>
      </c>
    </row>
    <row r="1241" spans="1:9" x14ac:dyDescent="0.25">
      <c r="A1241">
        <v>1240</v>
      </c>
      <c r="D1241">
        <v>107.83895900000002</v>
      </c>
      <c r="E1241">
        <v>5.4412469999999997</v>
      </c>
      <c r="F1241">
        <v>92.488127000000006</v>
      </c>
      <c r="G1241">
        <v>7.9978490000000004</v>
      </c>
    </row>
    <row r="1242" spans="1:9" x14ac:dyDescent="0.25">
      <c r="A1242">
        <v>1241</v>
      </c>
      <c r="D1242">
        <v>107.83936700000001</v>
      </c>
      <c r="E1242">
        <v>5.4656330000000004</v>
      </c>
      <c r="F1242">
        <v>92.511187000000007</v>
      </c>
      <c r="G1242">
        <v>7.9921860000000002</v>
      </c>
    </row>
    <row r="1243" spans="1:9" x14ac:dyDescent="0.25">
      <c r="A1243">
        <v>1242</v>
      </c>
      <c r="D1243">
        <v>107.87671300000001</v>
      </c>
      <c r="E1243">
        <v>5.4633380000000002</v>
      </c>
      <c r="F1243">
        <v>92.462006000000002</v>
      </c>
      <c r="G1243">
        <v>7.9931549999999998</v>
      </c>
    </row>
    <row r="1244" spans="1:9" x14ac:dyDescent="0.25">
      <c r="A1244">
        <v>1243</v>
      </c>
      <c r="D1244">
        <v>107.85941700000001</v>
      </c>
      <c r="E1244">
        <v>5.4353800000000003</v>
      </c>
      <c r="F1244">
        <v>92.462006000000002</v>
      </c>
      <c r="G1244">
        <v>7.9931549999999998</v>
      </c>
    </row>
    <row r="1245" spans="1:9" x14ac:dyDescent="0.25">
      <c r="A1245">
        <v>1244</v>
      </c>
      <c r="D1245">
        <v>107.86380400000002</v>
      </c>
      <c r="E1245">
        <v>5.4365019999999999</v>
      </c>
    </row>
    <row r="1246" spans="1:9" x14ac:dyDescent="0.25">
      <c r="A1246">
        <v>1245</v>
      </c>
      <c r="D1246">
        <v>107.87875400000001</v>
      </c>
      <c r="E1246">
        <v>5.5054280000000002</v>
      </c>
    </row>
    <row r="1247" spans="1:9" x14ac:dyDescent="0.25">
      <c r="A1247">
        <v>1246</v>
      </c>
      <c r="D1247">
        <v>107.91257900000001</v>
      </c>
      <c r="E1247">
        <v>5.4845610000000002</v>
      </c>
    </row>
    <row r="1248" spans="1:9" x14ac:dyDescent="0.25">
      <c r="A1248">
        <v>1247</v>
      </c>
      <c r="B1248">
        <v>115.53187200000001</v>
      </c>
      <c r="C1248">
        <v>6.616492</v>
      </c>
      <c r="D1248">
        <v>107.91405900000001</v>
      </c>
      <c r="E1248">
        <v>5.4785919999999999</v>
      </c>
    </row>
    <row r="1249" spans="1:9" x14ac:dyDescent="0.25">
      <c r="A1249">
        <v>1248</v>
      </c>
      <c r="B1249">
        <v>115.57789300000002</v>
      </c>
      <c r="C1249">
        <v>6.6179209999999999</v>
      </c>
      <c r="D1249">
        <v>107.86385800000001</v>
      </c>
      <c r="E1249">
        <v>5.4753780000000001</v>
      </c>
    </row>
    <row r="1250" spans="1:9" x14ac:dyDescent="0.25">
      <c r="A1250">
        <v>1249</v>
      </c>
      <c r="B1250">
        <v>115.55881200000002</v>
      </c>
      <c r="C1250">
        <v>6.616339</v>
      </c>
      <c r="D1250">
        <v>107.86385800000001</v>
      </c>
      <c r="E1250">
        <v>5.4753780000000001</v>
      </c>
    </row>
    <row r="1251" spans="1:9" x14ac:dyDescent="0.25">
      <c r="A1251">
        <v>1250</v>
      </c>
      <c r="B1251">
        <v>115.53080400000002</v>
      </c>
      <c r="C1251">
        <v>6.6363890000000003</v>
      </c>
    </row>
    <row r="1252" spans="1:9" x14ac:dyDescent="0.25">
      <c r="A1252">
        <v>1251</v>
      </c>
      <c r="B1252">
        <v>115.53616000000001</v>
      </c>
      <c r="C1252">
        <v>6.6064410000000002</v>
      </c>
      <c r="H1252">
        <v>109.39520300000001</v>
      </c>
      <c r="I1252">
        <v>3.2449330000000001</v>
      </c>
    </row>
    <row r="1253" spans="1:9" x14ac:dyDescent="0.25">
      <c r="A1253">
        <v>1252</v>
      </c>
      <c r="B1253">
        <v>115.57309800000002</v>
      </c>
      <c r="C1253">
        <v>6.6380210000000002</v>
      </c>
      <c r="H1253">
        <v>109.437039</v>
      </c>
      <c r="I1253">
        <v>3.2216179999999999</v>
      </c>
    </row>
    <row r="1254" spans="1:9" x14ac:dyDescent="0.25">
      <c r="A1254">
        <v>1253</v>
      </c>
      <c r="B1254">
        <v>115.57381100000001</v>
      </c>
      <c r="C1254">
        <v>6.6273070000000001</v>
      </c>
      <c r="H1254">
        <v>109.372399</v>
      </c>
      <c r="I1254">
        <v>3.2299850000000001</v>
      </c>
    </row>
    <row r="1255" spans="1:9" x14ac:dyDescent="0.25">
      <c r="A1255">
        <v>1254</v>
      </c>
      <c r="B1255">
        <v>115.506619</v>
      </c>
      <c r="C1255">
        <v>6.6684279999999996</v>
      </c>
      <c r="H1255">
        <v>109.32378</v>
      </c>
      <c r="I1255">
        <v>3.2289140000000001</v>
      </c>
    </row>
    <row r="1256" spans="1:9" x14ac:dyDescent="0.25">
      <c r="A1256">
        <v>1255</v>
      </c>
      <c r="B1256">
        <v>115.53187200000001</v>
      </c>
      <c r="C1256">
        <v>6.616492</v>
      </c>
      <c r="H1256">
        <v>109.33607500000001</v>
      </c>
      <c r="I1256">
        <v>3.2435559999999999</v>
      </c>
    </row>
    <row r="1257" spans="1:9" x14ac:dyDescent="0.25">
      <c r="A1257">
        <v>1256</v>
      </c>
      <c r="F1257">
        <v>113.10455000000002</v>
      </c>
      <c r="G1257">
        <v>7.6554169999999999</v>
      </c>
      <c r="H1257">
        <v>109.39061000000001</v>
      </c>
      <c r="I1257">
        <v>3.2393209999999999</v>
      </c>
    </row>
    <row r="1258" spans="1:9" x14ac:dyDescent="0.25">
      <c r="A1258">
        <v>1257</v>
      </c>
      <c r="F1258">
        <v>113.136132</v>
      </c>
      <c r="G1258">
        <v>7.6065940000000003</v>
      </c>
      <c r="H1258">
        <v>109.40571300000001</v>
      </c>
      <c r="I1258">
        <v>3.244831</v>
      </c>
    </row>
    <row r="1259" spans="1:9" x14ac:dyDescent="0.25">
      <c r="A1259">
        <v>1258</v>
      </c>
      <c r="F1259">
        <v>113.10766600000001</v>
      </c>
      <c r="G1259">
        <v>7.6376119999999998</v>
      </c>
      <c r="H1259">
        <v>109.360207</v>
      </c>
      <c r="I1259">
        <v>3.2705440000000001</v>
      </c>
    </row>
    <row r="1260" spans="1:9" x14ac:dyDescent="0.25">
      <c r="A1260">
        <v>1259</v>
      </c>
      <c r="F1260">
        <v>113.09562300000002</v>
      </c>
      <c r="G1260">
        <v>7.6435820000000003</v>
      </c>
      <c r="H1260">
        <v>109.385357</v>
      </c>
      <c r="I1260">
        <v>3.2840639999999999</v>
      </c>
    </row>
    <row r="1261" spans="1:9" x14ac:dyDescent="0.25">
      <c r="A1261">
        <v>1260</v>
      </c>
      <c r="D1261">
        <v>127.70230900000001</v>
      </c>
      <c r="E1261">
        <v>5.0291769999999998</v>
      </c>
      <c r="F1261">
        <v>113.09042000000001</v>
      </c>
      <c r="G1261">
        <v>7.650417</v>
      </c>
      <c r="H1261">
        <v>109.39520300000001</v>
      </c>
      <c r="I1261">
        <v>3.2449330000000001</v>
      </c>
    </row>
    <row r="1262" spans="1:9" x14ac:dyDescent="0.25">
      <c r="A1262">
        <v>1261</v>
      </c>
      <c r="D1262">
        <v>127.79388900000001</v>
      </c>
      <c r="E1262">
        <v>5.0810620000000002</v>
      </c>
      <c r="F1262">
        <v>113.08680000000001</v>
      </c>
      <c r="G1262">
        <v>7.6789370000000003</v>
      </c>
    </row>
    <row r="1263" spans="1:9" x14ac:dyDescent="0.25">
      <c r="A1263">
        <v>1262</v>
      </c>
      <c r="D1263">
        <v>127.760727</v>
      </c>
      <c r="E1263">
        <v>5.0526450000000001</v>
      </c>
      <c r="F1263">
        <v>113.08036800000001</v>
      </c>
      <c r="G1263">
        <v>7.7061299999999999</v>
      </c>
    </row>
    <row r="1264" spans="1:9" x14ac:dyDescent="0.25">
      <c r="A1264">
        <v>1263</v>
      </c>
      <c r="D1264">
        <v>127.72450700000002</v>
      </c>
      <c r="E1264">
        <v>5.0622360000000004</v>
      </c>
      <c r="F1264">
        <v>113.119957</v>
      </c>
      <c r="G1264">
        <v>7.6741409999999997</v>
      </c>
    </row>
    <row r="1265" spans="1:9" x14ac:dyDescent="0.25">
      <c r="A1265">
        <v>1264</v>
      </c>
      <c r="D1265">
        <v>127.69588100000001</v>
      </c>
      <c r="E1265">
        <v>5.0326459999999997</v>
      </c>
      <c r="F1265">
        <v>113.09929700000001</v>
      </c>
      <c r="G1265">
        <v>7.6684780000000003</v>
      </c>
    </row>
    <row r="1266" spans="1:9" x14ac:dyDescent="0.25">
      <c r="A1266">
        <v>1265</v>
      </c>
      <c r="D1266">
        <v>127.71011800000001</v>
      </c>
      <c r="E1266">
        <v>5.0152999999999999</v>
      </c>
    </row>
    <row r="1267" spans="1:9" x14ac:dyDescent="0.25">
      <c r="A1267">
        <v>1266</v>
      </c>
      <c r="D1267">
        <v>127.76455700000001</v>
      </c>
      <c r="E1267">
        <v>5.0259119999999999</v>
      </c>
    </row>
    <row r="1268" spans="1:9" x14ac:dyDescent="0.25">
      <c r="A1268">
        <v>1267</v>
      </c>
      <c r="B1268">
        <v>133.00871699999999</v>
      </c>
      <c r="C1268">
        <v>6.6228179999999996</v>
      </c>
      <c r="D1268">
        <v>127.777359</v>
      </c>
      <c r="E1268">
        <v>5.0253509999999997</v>
      </c>
    </row>
    <row r="1269" spans="1:9" x14ac:dyDescent="0.25">
      <c r="A1269">
        <v>1268</v>
      </c>
      <c r="B1269">
        <v>133.00871699999999</v>
      </c>
      <c r="C1269">
        <v>6.6228179999999996</v>
      </c>
      <c r="D1269">
        <v>127.70230900000001</v>
      </c>
      <c r="E1269">
        <v>5.0291769999999998</v>
      </c>
    </row>
    <row r="1270" spans="1:9" x14ac:dyDescent="0.25">
      <c r="A1270">
        <v>1269</v>
      </c>
      <c r="B1270">
        <v>133.00871699999999</v>
      </c>
      <c r="C1270">
        <v>6.6228179999999996</v>
      </c>
      <c r="D1270">
        <v>127.70230900000001</v>
      </c>
      <c r="E1270">
        <v>5.0291769999999998</v>
      </c>
    </row>
    <row r="1271" spans="1:9" x14ac:dyDescent="0.25">
      <c r="A1271">
        <v>1270</v>
      </c>
      <c r="B1271">
        <v>133.04575800000001</v>
      </c>
      <c r="C1271">
        <v>6.6204720000000004</v>
      </c>
      <c r="D1271">
        <v>127.70230900000001</v>
      </c>
      <c r="E1271">
        <v>5.0291769999999998</v>
      </c>
    </row>
    <row r="1272" spans="1:9" x14ac:dyDescent="0.25">
      <c r="A1272">
        <v>1271</v>
      </c>
      <c r="B1272">
        <v>133.05769800000002</v>
      </c>
      <c r="C1272">
        <v>6.681489</v>
      </c>
    </row>
    <row r="1273" spans="1:9" x14ac:dyDescent="0.25">
      <c r="A1273">
        <v>1272</v>
      </c>
      <c r="B1273">
        <v>133.03738800000002</v>
      </c>
      <c r="C1273">
        <v>6.604044</v>
      </c>
    </row>
    <row r="1274" spans="1:9" x14ac:dyDescent="0.25">
      <c r="A1274">
        <v>1273</v>
      </c>
      <c r="B1274">
        <v>133.07376500000001</v>
      </c>
      <c r="C1274">
        <v>6.7228640000000004</v>
      </c>
    </row>
    <row r="1275" spans="1:9" x14ac:dyDescent="0.25">
      <c r="A1275">
        <v>1274</v>
      </c>
      <c r="B1275">
        <v>133.12952799999999</v>
      </c>
      <c r="C1275">
        <v>6.6108289999999998</v>
      </c>
      <c r="H1275">
        <v>131.132744</v>
      </c>
      <c r="I1275">
        <v>3.2698299999999998</v>
      </c>
    </row>
    <row r="1276" spans="1:9" x14ac:dyDescent="0.25">
      <c r="A1276">
        <v>1275</v>
      </c>
      <c r="B1276">
        <v>133.124989</v>
      </c>
      <c r="C1276">
        <v>6.5994010000000003</v>
      </c>
      <c r="H1276">
        <v>131.132744</v>
      </c>
      <c r="I1276">
        <v>3.2698299999999998</v>
      </c>
    </row>
    <row r="1277" spans="1:9" x14ac:dyDescent="0.25">
      <c r="A1277">
        <v>1276</v>
      </c>
      <c r="B1277">
        <v>133.00871699999999</v>
      </c>
      <c r="C1277">
        <v>6.6228179999999996</v>
      </c>
      <c r="H1277">
        <v>131.11784399999999</v>
      </c>
      <c r="I1277">
        <v>3.2463609999999998</v>
      </c>
    </row>
    <row r="1278" spans="1:9" x14ac:dyDescent="0.25">
      <c r="A1278">
        <v>1277</v>
      </c>
      <c r="B1278">
        <v>133.00871699999999</v>
      </c>
      <c r="C1278">
        <v>6.6228179999999996</v>
      </c>
      <c r="H1278">
        <v>131.13091300000002</v>
      </c>
      <c r="I1278">
        <v>3.2225869999999999</v>
      </c>
    </row>
    <row r="1279" spans="1:9" x14ac:dyDescent="0.25">
      <c r="A1279">
        <v>1278</v>
      </c>
      <c r="F1279">
        <v>132.348648</v>
      </c>
      <c r="G1279">
        <v>7.2702850000000003</v>
      </c>
      <c r="H1279">
        <v>131.152287</v>
      </c>
      <c r="I1279">
        <v>3.2714110000000001</v>
      </c>
    </row>
    <row r="1280" spans="1:9" x14ac:dyDescent="0.25">
      <c r="A1280">
        <v>1279</v>
      </c>
      <c r="F1280">
        <v>132.397885</v>
      </c>
      <c r="G1280">
        <v>7.3274249999999999</v>
      </c>
      <c r="H1280">
        <v>131.09856500000001</v>
      </c>
      <c r="I1280">
        <v>3.2493720000000001</v>
      </c>
    </row>
    <row r="1281" spans="1:9" x14ac:dyDescent="0.25">
      <c r="A1281">
        <v>1280</v>
      </c>
      <c r="F1281">
        <v>132.41196500000001</v>
      </c>
      <c r="G1281">
        <v>7.2770190000000001</v>
      </c>
      <c r="H1281">
        <v>131.103104</v>
      </c>
      <c r="I1281">
        <v>3.242178</v>
      </c>
    </row>
    <row r="1282" spans="1:9" x14ac:dyDescent="0.25">
      <c r="A1282">
        <v>1281</v>
      </c>
      <c r="F1282">
        <v>132.435788</v>
      </c>
      <c r="G1282">
        <v>7.3206389999999999</v>
      </c>
      <c r="H1282">
        <v>131.12484000000001</v>
      </c>
      <c r="I1282">
        <v>3.242076</v>
      </c>
    </row>
    <row r="1283" spans="1:9" x14ac:dyDescent="0.25">
      <c r="A1283">
        <v>1282</v>
      </c>
      <c r="D1283">
        <v>155.36849699999999</v>
      </c>
      <c r="E1283">
        <v>6.6369150000000001</v>
      </c>
      <c r="F1283">
        <v>132.41696200000001</v>
      </c>
      <c r="G1283">
        <v>7.3174760000000001</v>
      </c>
      <c r="H1283">
        <v>131.15703200000002</v>
      </c>
      <c r="I1283">
        <v>3.2414130000000001</v>
      </c>
    </row>
    <row r="1284" spans="1:9" x14ac:dyDescent="0.25">
      <c r="A1284">
        <v>1283</v>
      </c>
      <c r="D1284">
        <v>155.36849699999999</v>
      </c>
      <c r="E1284">
        <v>6.6369150000000001</v>
      </c>
      <c r="F1284">
        <v>132.46665200000001</v>
      </c>
      <c r="G1284">
        <v>7.2844160000000002</v>
      </c>
      <c r="H1284">
        <v>131.132744</v>
      </c>
      <c r="I1284">
        <v>3.2698299999999998</v>
      </c>
    </row>
    <row r="1285" spans="1:9" x14ac:dyDescent="0.25">
      <c r="A1285">
        <v>1284</v>
      </c>
      <c r="D1285">
        <v>155.36849699999999</v>
      </c>
      <c r="E1285">
        <v>6.6369150000000001</v>
      </c>
      <c r="F1285">
        <v>132.52895000000001</v>
      </c>
      <c r="G1285">
        <v>7.2740600000000004</v>
      </c>
    </row>
    <row r="1286" spans="1:9" x14ac:dyDescent="0.25">
      <c r="A1286">
        <v>1285</v>
      </c>
      <c r="D1286">
        <v>155.36849699999999</v>
      </c>
      <c r="E1286">
        <v>6.6369150000000001</v>
      </c>
      <c r="F1286">
        <v>132.545681</v>
      </c>
      <c r="G1286">
        <v>7.3486989999999999</v>
      </c>
    </row>
    <row r="1287" spans="1:9" x14ac:dyDescent="0.25">
      <c r="A1287">
        <v>1286</v>
      </c>
      <c r="D1287">
        <v>155.36849699999999</v>
      </c>
      <c r="E1287">
        <v>6.6369150000000001</v>
      </c>
      <c r="F1287">
        <v>132.395588</v>
      </c>
      <c r="G1287">
        <v>7.2853859999999999</v>
      </c>
    </row>
    <row r="1288" spans="1:9" x14ac:dyDescent="0.25">
      <c r="A1288">
        <v>1287</v>
      </c>
      <c r="D1288">
        <v>155.36849699999999</v>
      </c>
      <c r="E1288">
        <v>6.6369150000000001</v>
      </c>
      <c r="F1288">
        <v>132.395588</v>
      </c>
      <c r="G1288">
        <v>7.2853859999999999</v>
      </c>
    </row>
    <row r="1289" spans="1:9" x14ac:dyDescent="0.25">
      <c r="A1289">
        <v>1288</v>
      </c>
      <c r="D1289">
        <v>155.36849699999999</v>
      </c>
      <c r="E1289">
        <v>6.6369150000000001</v>
      </c>
    </row>
    <row r="1290" spans="1:9" x14ac:dyDescent="0.25">
      <c r="A1290">
        <v>1289</v>
      </c>
      <c r="D1290">
        <v>155.36849699999999</v>
      </c>
      <c r="E1290">
        <v>6.6369150000000001</v>
      </c>
    </row>
    <row r="1291" spans="1:9" x14ac:dyDescent="0.25">
      <c r="A1291">
        <v>1290</v>
      </c>
      <c r="B1291">
        <v>160.65491800000001</v>
      </c>
      <c r="C1291">
        <v>8.3391439999999992</v>
      </c>
      <c r="D1291">
        <v>155.36849699999999</v>
      </c>
      <c r="E1291">
        <v>6.6369150000000001</v>
      </c>
    </row>
    <row r="1292" spans="1:9" x14ac:dyDescent="0.25">
      <c r="A1292">
        <v>1291</v>
      </c>
      <c r="B1292">
        <v>160.68022500000001</v>
      </c>
      <c r="C1292">
        <v>8.2876519999999996</v>
      </c>
      <c r="D1292">
        <v>155.36849699999999</v>
      </c>
      <c r="E1292">
        <v>6.6369150000000001</v>
      </c>
    </row>
    <row r="1293" spans="1:9" x14ac:dyDescent="0.25">
      <c r="A1293">
        <v>1292</v>
      </c>
      <c r="B1293">
        <v>160.70398699999998</v>
      </c>
      <c r="C1293">
        <v>8.3028060000000004</v>
      </c>
      <c r="D1293">
        <v>155.36849699999999</v>
      </c>
      <c r="E1293">
        <v>6.6369150000000001</v>
      </c>
    </row>
    <row r="1294" spans="1:9" x14ac:dyDescent="0.25">
      <c r="A1294">
        <v>1293</v>
      </c>
      <c r="B1294">
        <v>160.63404299999999</v>
      </c>
      <c r="C1294">
        <v>8.3220310000000008</v>
      </c>
    </row>
    <row r="1295" spans="1:9" x14ac:dyDescent="0.25">
      <c r="A1295">
        <v>1294</v>
      </c>
      <c r="B1295">
        <v>160.68187399999999</v>
      </c>
      <c r="C1295">
        <v>8.2837870000000002</v>
      </c>
    </row>
    <row r="1296" spans="1:9" x14ac:dyDescent="0.25">
      <c r="A1296">
        <v>1295</v>
      </c>
      <c r="B1296">
        <v>160.63084699999999</v>
      </c>
      <c r="C1296">
        <v>8.3273930000000007</v>
      </c>
    </row>
    <row r="1297" spans="1:9" x14ac:dyDescent="0.25">
      <c r="A1297">
        <v>1296</v>
      </c>
      <c r="B1297">
        <v>160.62435199999999</v>
      </c>
      <c r="C1297">
        <v>8.2978579999999997</v>
      </c>
    </row>
    <row r="1298" spans="1:9" x14ac:dyDescent="0.25">
      <c r="A1298">
        <v>1297</v>
      </c>
      <c r="B1298">
        <v>160.66842299999999</v>
      </c>
      <c r="C1298">
        <v>8.2661580000000008</v>
      </c>
    </row>
    <row r="1299" spans="1:9" x14ac:dyDescent="0.25">
      <c r="A1299">
        <v>1298</v>
      </c>
      <c r="B1299">
        <v>160.65491800000001</v>
      </c>
      <c r="C1299">
        <v>8.3391439999999992</v>
      </c>
      <c r="F1299">
        <v>158.950885</v>
      </c>
      <c r="G1299">
        <v>9.074878</v>
      </c>
      <c r="H1299">
        <v>158.28926999999999</v>
      </c>
      <c r="I1299">
        <v>5.1194699999999997</v>
      </c>
    </row>
    <row r="1300" spans="1:9" x14ac:dyDescent="0.25">
      <c r="A1300">
        <v>1299</v>
      </c>
      <c r="F1300">
        <v>158.91423699999999</v>
      </c>
      <c r="G1300">
        <v>9.0918369999999999</v>
      </c>
      <c r="H1300">
        <v>158.28926999999999</v>
      </c>
      <c r="I1300">
        <v>5.1194699999999997</v>
      </c>
    </row>
    <row r="1301" spans="1:9" x14ac:dyDescent="0.25">
      <c r="A1301">
        <v>1300</v>
      </c>
      <c r="F1301">
        <v>158.88990799999999</v>
      </c>
      <c r="G1301">
        <v>9.0741569999999996</v>
      </c>
      <c r="H1301">
        <v>158.28926999999999</v>
      </c>
      <c r="I1301">
        <v>5.1194699999999997</v>
      </c>
    </row>
    <row r="1302" spans="1:9" x14ac:dyDescent="0.25">
      <c r="A1302">
        <v>1301</v>
      </c>
      <c r="F1302">
        <v>158.888001</v>
      </c>
      <c r="G1302">
        <v>9.1464730000000003</v>
      </c>
      <c r="H1302">
        <v>158.28926999999999</v>
      </c>
      <c r="I1302">
        <v>5.1194699999999997</v>
      </c>
    </row>
    <row r="1303" spans="1:9" x14ac:dyDescent="0.25">
      <c r="A1303">
        <v>1302</v>
      </c>
      <c r="F1303">
        <v>158.853622</v>
      </c>
      <c r="G1303">
        <v>9.1281739999999996</v>
      </c>
      <c r="H1303">
        <v>158.28926999999999</v>
      </c>
      <c r="I1303">
        <v>5.1194699999999997</v>
      </c>
    </row>
    <row r="1304" spans="1:9" x14ac:dyDescent="0.25">
      <c r="A1304">
        <v>1303</v>
      </c>
      <c r="F1304">
        <v>158.765379</v>
      </c>
      <c r="G1304">
        <v>9.1101340000000004</v>
      </c>
      <c r="H1304">
        <v>158.28926999999999</v>
      </c>
      <c r="I1304">
        <v>5.1194699999999997</v>
      </c>
    </row>
    <row r="1305" spans="1:9" x14ac:dyDescent="0.25">
      <c r="A1305">
        <v>1304</v>
      </c>
      <c r="D1305">
        <v>174.210229</v>
      </c>
      <c r="E1305">
        <v>6.4098649999999999</v>
      </c>
      <c r="F1305">
        <v>158.70733999999999</v>
      </c>
      <c r="G1305">
        <v>9.1663169999999994</v>
      </c>
      <c r="H1305">
        <v>158.28926999999999</v>
      </c>
      <c r="I1305">
        <v>5.1194699999999997</v>
      </c>
    </row>
    <row r="1306" spans="1:9" x14ac:dyDescent="0.25">
      <c r="A1306">
        <v>1305</v>
      </c>
      <c r="D1306">
        <v>174.122399</v>
      </c>
      <c r="E1306">
        <v>6.3050259999999998</v>
      </c>
      <c r="F1306">
        <v>158.950885</v>
      </c>
      <c r="G1306">
        <v>9.074878</v>
      </c>
      <c r="H1306">
        <v>158.28926999999999</v>
      </c>
      <c r="I1306">
        <v>5.1194699999999997</v>
      </c>
    </row>
    <row r="1307" spans="1:9" x14ac:dyDescent="0.25">
      <c r="A1307">
        <v>1306</v>
      </c>
      <c r="D1307">
        <v>174.126058</v>
      </c>
      <c r="E1307">
        <v>6.3625480000000003</v>
      </c>
      <c r="F1307">
        <v>158.950885</v>
      </c>
      <c r="G1307">
        <v>9.074878</v>
      </c>
    </row>
    <row r="1308" spans="1:9" x14ac:dyDescent="0.25">
      <c r="A1308">
        <v>1307</v>
      </c>
      <c r="D1308">
        <v>174.18548899999999</v>
      </c>
      <c r="E1308">
        <v>6.3712080000000002</v>
      </c>
      <c r="F1308">
        <v>158.950885</v>
      </c>
      <c r="G1308">
        <v>9.074878</v>
      </c>
    </row>
    <row r="1309" spans="1:9" x14ac:dyDescent="0.25">
      <c r="A1309">
        <v>1308</v>
      </c>
      <c r="D1309">
        <v>174.19012699999999</v>
      </c>
      <c r="E1309">
        <v>6.3943510000000003</v>
      </c>
    </row>
    <row r="1310" spans="1:9" x14ac:dyDescent="0.25">
      <c r="A1310">
        <v>1309</v>
      </c>
      <c r="D1310">
        <v>174.13724200000001</v>
      </c>
      <c r="E1310">
        <v>6.3809490000000002</v>
      </c>
    </row>
    <row r="1311" spans="1:9" x14ac:dyDescent="0.25">
      <c r="A1311">
        <v>1310</v>
      </c>
      <c r="D1311">
        <v>174.133634</v>
      </c>
      <c r="E1311">
        <v>6.3795580000000003</v>
      </c>
    </row>
    <row r="1312" spans="1:9" x14ac:dyDescent="0.25">
      <c r="A1312">
        <v>1311</v>
      </c>
      <c r="D1312">
        <v>174.19332199999999</v>
      </c>
      <c r="E1312">
        <v>6.3923920000000001</v>
      </c>
    </row>
    <row r="1313" spans="1:9" x14ac:dyDescent="0.25">
      <c r="A1313">
        <v>1312</v>
      </c>
      <c r="B1313">
        <v>180.570457</v>
      </c>
      <c r="C1313">
        <v>7.6469129999999996</v>
      </c>
      <c r="D1313">
        <v>174.16956199999998</v>
      </c>
      <c r="E1313">
        <v>6.3794029999999999</v>
      </c>
    </row>
    <row r="1314" spans="1:9" x14ac:dyDescent="0.25">
      <c r="A1314">
        <v>1313</v>
      </c>
      <c r="B1314">
        <v>180.555869</v>
      </c>
      <c r="C1314">
        <v>7.6770659999999999</v>
      </c>
      <c r="D1314">
        <v>174.1909</v>
      </c>
      <c r="E1314">
        <v>6.4098649999999999</v>
      </c>
    </row>
    <row r="1315" spans="1:9" x14ac:dyDescent="0.25">
      <c r="A1315">
        <v>1314</v>
      </c>
      <c r="B1315">
        <v>180.588706</v>
      </c>
      <c r="C1315">
        <v>7.6462940000000001</v>
      </c>
      <c r="D1315">
        <v>174.1909</v>
      </c>
      <c r="E1315">
        <v>6.4098649999999999</v>
      </c>
    </row>
    <row r="1316" spans="1:9" x14ac:dyDescent="0.25">
      <c r="A1316">
        <v>1315</v>
      </c>
      <c r="B1316">
        <v>180.579429</v>
      </c>
      <c r="C1316">
        <v>7.6450579999999997</v>
      </c>
    </row>
    <row r="1317" spans="1:9" x14ac:dyDescent="0.25">
      <c r="A1317">
        <v>1316</v>
      </c>
      <c r="B1317">
        <v>180.59334100000001</v>
      </c>
      <c r="C1317">
        <v>7.6583560000000004</v>
      </c>
    </row>
    <row r="1318" spans="1:9" x14ac:dyDescent="0.25">
      <c r="A1318">
        <v>1317</v>
      </c>
      <c r="B1318">
        <v>180.56829399999998</v>
      </c>
      <c r="C1318">
        <v>7.6909320000000001</v>
      </c>
    </row>
    <row r="1319" spans="1:9" x14ac:dyDescent="0.25">
      <c r="A1319">
        <v>1318</v>
      </c>
      <c r="B1319">
        <v>180.55453</v>
      </c>
      <c r="C1319">
        <v>7.7005179999999998</v>
      </c>
    </row>
    <row r="1320" spans="1:9" x14ac:dyDescent="0.25">
      <c r="A1320">
        <v>1319</v>
      </c>
      <c r="B1320">
        <v>180.53411799999998</v>
      </c>
      <c r="C1320">
        <v>7.6766019999999999</v>
      </c>
      <c r="H1320">
        <v>178.73205100000001</v>
      </c>
      <c r="I1320">
        <v>4.6379489999999999</v>
      </c>
    </row>
    <row r="1321" spans="1:9" x14ac:dyDescent="0.25">
      <c r="A1321">
        <v>1320</v>
      </c>
      <c r="B1321">
        <v>180.570457</v>
      </c>
      <c r="C1321">
        <v>7.6469129999999996</v>
      </c>
      <c r="H1321">
        <v>178.72282300000001</v>
      </c>
      <c r="I1321">
        <v>4.6106829999999999</v>
      </c>
    </row>
    <row r="1322" spans="1:9" x14ac:dyDescent="0.25">
      <c r="A1322">
        <v>1321</v>
      </c>
      <c r="F1322">
        <v>180.07744299999999</v>
      </c>
      <c r="G1322">
        <v>9.0018419999999999</v>
      </c>
      <c r="H1322">
        <v>178.77112099999999</v>
      </c>
      <c r="I1322">
        <v>4.6509900000000002</v>
      </c>
    </row>
    <row r="1323" spans="1:9" x14ac:dyDescent="0.25">
      <c r="A1323">
        <v>1322</v>
      </c>
      <c r="F1323">
        <v>180.07656600000001</v>
      </c>
      <c r="G1323">
        <v>8.9960679999999993</v>
      </c>
      <c r="H1323">
        <v>178.717567</v>
      </c>
      <c r="I1323">
        <v>4.6658860000000004</v>
      </c>
    </row>
    <row r="1324" spans="1:9" x14ac:dyDescent="0.25">
      <c r="A1324">
        <v>1323</v>
      </c>
      <c r="F1324">
        <v>180.06553600000001</v>
      </c>
      <c r="G1324">
        <v>9.0273040000000009</v>
      </c>
      <c r="H1324">
        <v>178.722205</v>
      </c>
      <c r="I1324">
        <v>4.6223320000000001</v>
      </c>
    </row>
    <row r="1325" spans="1:9" x14ac:dyDescent="0.25">
      <c r="A1325">
        <v>1324</v>
      </c>
      <c r="F1325">
        <v>180.0643</v>
      </c>
      <c r="G1325">
        <v>8.9994189999999996</v>
      </c>
      <c r="H1325">
        <v>178.74405999999999</v>
      </c>
      <c r="I1325">
        <v>4.6017659999999996</v>
      </c>
    </row>
    <row r="1326" spans="1:9" x14ac:dyDescent="0.25">
      <c r="A1326">
        <v>1325</v>
      </c>
      <c r="F1326">
        <v>180.09553599999998</v>
      </c>
      <c r="G1326">
        <v>9.0045210000000004</v>
      </c>
      <c r="H1326">
        <v>178.715968</v>
      </c>
      <c r="I1326">
        <v>4.5857359999999998</v>
      </c>
    </row>
    <row r="1327" spans="1:9" x14ac:dyDescent="0.25">
      <c r="A1327">
        <v>1326</v>
      </c>
      <c r="D1327">
        <v>196.691562</v>
      </c>
      <c r="E1327">
        <v>5.9102009999999998</v>
      </c>
      <c r="F1327">
        <v>180.09311400000001</v>
      </c>
      <c r="G1327">
        <v>9.0173039999999993</v>
      </c>
      <c r="H1327">
        <v>178.71509499999999</v>
      </c>
      <c r="I1327">
        <v>4.6111979999999999</v>
      </c>
    </row>
    <row r="1328" spans="1:9" x14ac:dyDescent="0.25">
      <c r="A1328">
        <v>1327</v>
      </c>
      <c r="D1328">
        <v>196.68645799999999</v>
      </c>
      <c r="E1328">
        <v>5.8891200000000001</v>
      </c>
      <c r="F1328">
        <v>180.051568</v>
      </c>
      <c r="G1328">
        <v>9.0546729999999993</v>
      </c>
      <c r="H1328">
        <v>178.73205100000001</v>
      </c>
      <c r="I1328">
        <v>4.6379489999999999</v>
      </c>
    </row>
    <row r="1329" spans="1:9" x14ac:dyDescent="0.25">
      <c r="A1329">
        <v>1328</v>
      </c>
      <c r="D1329">
        <v>196.655429</v>
      </c>
      <c r="E1329">
        <v>5.8981399999999997</v>
      </c>
      <c r="F1329">
        <v>180.01456200000001</v>
      </c>
      <c r="G1329">
        <v>9.0261700000000005</v>
      </c>
    </row>
    <row r="1330" spans="1:9" x14ac:dyDescent="0.25">
      <c r="A1330">
        <v>1329</v>
      </c>
      <c r="D1330">
        <v>196.67945</v>
      </c>
      <c r="E1330">
        <v>5.8755639999999998</v>
      </c>
      <c r="F1330">
        <v>180.07744299999999</v>
      </c>
      <c r="G1330">
        <v>9.0018419999999999</v>
      </c>
    </row>
    <row r="1331" spans="1:9" x14ac:dyDescent="0.25">
      <c r="A1331">
        <v>1330</v>
      </c>
      <c r="D1331">
        <v>196.72769099999999</v>
      </c>
      <c r="E1331">
        <v>5.8804090000000002</v>
      </c>
      <c r="F1331">
        <v>180.07744299999999</v>
      </c>
      <c r="G1331">
        <v>9.0018419999999999</v>
      </c>
    </row>
    <row r="1332" spans="1:9" x14ac:dyDescent="0.25">
      <c r="A1332">
        <v>1331</v>
      </c>
      <c r="D1332">
        <v>196.70532499999999</v>
      </c>
      <c r="E1332">
        <v>5.8422150000000004</v>
      </c>
    </row>
    <row r="1333" spans="1:9" x14ac:dyDescent="0.25">
      <c r="A1333">
        <v>1332</v>
      </c>
      <c r="D1333">
        <v>196.73836399999999</v>
      </c>
      <c r="E1333">
        <v>5.8380919999999996</v>
      </c>
    </row>
    <row r="1334" spans="1:9" x14ac:dyDescent="0.25">
      <c r="A1334">
        <v>1333</v>
      </c>
      <c r="D1334">
        <v>196.75310400000001</v>
      </c>
      <c r="E1334">
        <v>5.853091</v>
      </c>
    </row>
    <row r="1335" spans="1:9" x14ac:dyDescent="0.25">
      <c r="A1335">
        <v>1334</v>
      </c>
      <c r="B1335">
        <v>203.177764</v>
      </c>
      <c r="C1335">
        <v>7.413214</v>
      </c>
      <c r="D1335">
        <v>196.73578599999999</v>
      </c>
      <c r="E1335">
        <v>5.8183509999999998</v>
      </c>
    </row>
    <row r="1336" spans="1:9" x14ac:dyDescent="0.25">
      <c r="A1336">
        <v>1335</v>
      </c>
      <c r="B1336">
        <v>203.18761000000001</v>
      </c>
      <c r="C1336">
        <v>7.398936</v>
      </c>
      <c r="D1336">
        <v>196.760268</v>
      </c>
      <c r="E1336">
        <v>5.8575229999999996</v>
      </c>
    </row>
    <row r="1337" spans="1:9" x14ac:dyDescent="0.25">
      <c r="A1337">
        <v>1336</v>
      </c>
      <c r="B1337">
        <v>203.194152</v>
      </c>
      <c r="C1337">
        <v>7.3881129999999997</v>
      </c>
      <c r="D1337">
        <v>196.691562</v>
      </c>
      <c r="E1337">
        <v>5.9102009999999998</v>
      </c>
    </row>
    <row r="1338" spans="1:9" x14ac:dyDescent="0.25">
      <c r="A1338">
        <v>1337</v>
      </c>
      <c r="B1338">
        <v>203.20657299999999</v>
      </c>
      <c r="C1338">
        <v>7.3982150000000004</v>
      </c>
    </row>
    <row r="1339" spans="1:9" x14ac:dyDescent="0.25">
      <c r="A1339">
        <v>1338</v>
      </c>
      <c r="B1339">
        <v>203.20229999999998</v>
      </c>
      <c r="C1339">
        <v>7.3745570000000003</v>
      </c>
    </row>
    <row r="1340" spans="1:9" x14ac:dyDescent="0.25">
      <c r="A1340">
        <v>1339</v>
      </c>
      <c r="B1340">
        <v>203.20961699999998</v>
      </c>
      <c r="C1340">
        <v>7.4212040000000004</v>
      </c>
    </row>
    <row r="1341" spans="1:9" x14ac:dyDescent="0.25">
      <c r="A1341">
        <v>1340</v>
      </c>
      <c r="B1341">
        <v>203.17915299999999</v>
      </c>
      <c r="C1341">
        <v>7.4401710000000003</v>
      </c>
    </row>
    <row r="1342" spans="1:9" x14ac:dyDescent="0.25">
      <c r="A1342">
        <v>1341</v>
      </c>
      <c r="B1342">
        <v>203.15343799999999</v>
      </c>
      <c r="C1342">
        <v>7.3928539999999998</v>
      </c>
      <c r="H1342">
        <v>200.92917199999999</v>
      </c>
      <c r="I1342">
        <v>4.0902469999999997</v>
      </c>
    </row>
    <row r="1343" spans="1:9" x14ac:dyDescent="0.25">
      <c r="A1343">
        <v>1342</v>
      </c>
      <c r="B1343">
        <v>203.19570099999999</v>
      </c>
      <c r="C1343">
        <v>7.4027510000000003</v>
      </c>
      <c r="F1343">
        <v>202.10890499999999</v>
      </c>
      <c r="G1343">
        <v>8.5662459999999996</v>
      </c>
      <c r="H1343">
        <v>200.97680199999999</v>
      </c>
      <c r="I1343">
        <v>4.0430840000000003</v>
      </c>
    </row>
    <row r="1344" spans="1:9" x14ac:dyDescent="0.25">
      <c r="A1344">
        <v>1343</v>
      </c>
      <c r="F1344">
        <v>202.151633</v>
      </c>
      <c r="G1344">
        <v>8.5356290000000001</v>
      </c>
      <c r="H1344">
        <v>200.96267599999999</v>
      </c>
      <c r="I1344">
        <v>4.0482899999999997</v>
      </c>
    </row>
    <row r="1345" spans="1:9" x14ac:dyDescent="0.25">
      <c r="A1345">
        <v>1344</v>
      </c>
      <c r="F1345">
        <v>202.16771599999998</v>
      </c>
      <c r="G1345">
        <v>8.5628949999999993</v>
      </c>
      <c r="H1345">
        <v>200.93777799999998</v>
      </c>
      <c r="I1345">
        <v>4.0455059999999996</v>
      </c>
    </row>
    <row r="1346" spans="1:9" x14ac:dyDescent="0.25">
      <c r="A1346">
        <v>1345</v>
      </c>
      <c r="F1346">
        <v>202.11786899999998</v>
      </c>
      <c r="G1346">
        <v>8.607996</v>
      </c>
      <c r="H1346">
        <v>200.939223</v>
      </c>
      <c r="I1346">
        <v>4.0542689999999997</v>
      </c>
    </row>
    <row r="1347" spans="1:9" x14ac:dyDescent="0.25">
      <c r="A1347">
        <v>1346</v>
      </c>
      <c r="F1347">
        <v>202.10735599999998</v>
      </c>
      <c r="G1347">
        <v>8.5757300000000001</v>
      </c>
      <c r="H1347">
        <v>200.932467</v>
      </c>
      <c r="I1347">
        <v>4.0614330000000001</v>
      </c>
    </row>
    <row r="1348" spans="1:9" x14ac:dyDescent="0.25">
      <c r="A1348">
        <v>1347</v>
      </c>
      <c r="D1348">
        <v>216.511111</v>
      </c>
      <c r="E1348">
        <v>5.419797</v>
      </c>
      <c r="F1348">
        <v>202.13585999999998</v>
      </c>
      <c r="G1348">
        <v>8.5784090000000006</v>
      </c>
      <c r="H1348">
        <v>200.94148899999999</v>
      </c>
      <c r="I1348">
        <v>4.0585990000000001</v>
      </c>
    </row>
    <row r="1349" spans="1:9" x14ac:dyDescent="0.25">
      <c r="A1349">
        <v>1348</v>
      </c>
      <c r="D1349">
        <v>216.50004999999999</v>
      </c>
      <c r="E1349">
        <v>5.4127770000000002</v>
      </c>
      <c r="F1349">
        <v>202.14297399999998</v>
      </c>
      <c r="G1349">
        <v>8.5758329999999994</v>
      </c>
      <c r="H1349">
        <v>200.95257100000001</v>
      </c>
      <c r="I1349">
        <v>4.08169</v>
      </c>
    </row>
    <row r="1350" spans="1:9" x14ac:dyDescent="0.25">
      <c r="A1350">
        <v>1349</v>
      </c>
      <c r="D1350">
        <v>216.49681799999999</v>
      </c>
      <c r="E1350">
        <v>5.4397469999999997</v>
      </c>
      <c r="F1350">
        <v>202.174003</v>
      </c>
      <c r="G1350">
        <v>8.5990280000000006</v>
      </c>
      <c r="H1350">
        <v>200.92917199999999</v>
      </c>
      <c r="I1350">
        <v>4.0902469999999997</v>
      </c>
    </row>
    <row r="1351" spans="1:9" x14ac:dyDescent="0.25">
      <c r="A1351">
        <v>1350</v>
      </c>
      <c r="D1351">
        <v>216.51302999999999</v>
      </c>
      <c r="E1351">
        <v>5.4143429999999997</v>
      </c>
      <c r="F1351">
        <v>202.10493399999999</v>
      </c>
      <c r="G1351">
        <v>8.5594420000000007</v>
      </c>
    </row>
    <row r="1352" spans="1:9" x14ac:dyDescent="0.25">
      <c r="A1352">
        <v>1351</v>
      </c>
      <c r="D1352">
        <v>216.51626300000001</v>
      </c>
      <c r="E1352">
        <v>5.4239389999999998</v>
      </c>
      <c r="F1352">
        <v>202.10890499999999</v>
      </c>
      <c r="G1352">
        <v>8.5662459999999996</v>
      </c>
    </row>
    <row r="1353" spans="1:9" x14ac:dyDescent="0.25">
      <c r="A1353">
        <v>1352</v>
      </c>
      <c r="D1353">
        <v>216.48984799999999</v>
      </c>
      <c r="E1353">
        <v>5.4245960000000002</v>
      </c>
    </row>
    <row r="1354" spans="1:9" x14ac:dyDescent="0.25">
      <c r="A1354">
        <v>1353</v>
      </c>
      <c r="D1354">
        <v>216.44469699999999</v>
      </c>
      <c r="E1354">
        <v>5.4539390000000001</v>
      </c>
    </row>
    <row r="1355" spans="1:9" x14ac:dyDescent="0.25">
      <c r="A1355">
        <v>1354</v>
      </c>
      <c r="D1355">
        <v>216.48030299999999</v>
      </c>
      <c r="E1355">
        <v>5.4701510000000004</v>
      </c>
    </row>
    <row r="1356" spans="1:9" x14ac:dyDescent="0.25">
      <c r="A1356">
        <v>1355</v>
      </c>
      <c r="B1356">
        <v>222.03752399999999</v>
      </c>
      <c r="C1356">
        <v>6.5565660000000001</v>
      </c>
      <c r="D1356">
        <v>216.511111</v>
      </c>
      <c r="E1356">
        <v>5.419797</v>
      </c>
    </row>
    <row r="1357" spans="1:9" x14ac:dyDescent="0.25">
      <c r="A1357">
        <v>1356</v>
      </c>
      <c r="B1357">
        <v>222.019848</v>
      </c>
      <c r="C1357">
        <v>6.5619189999999996</v>
      </c>
      <c r="D1357">
        <v>216.511111</v>
      </c>
      <c r="E1357">
        <v>5.419797</v>
      </c>
    </row>
    <row r="1358" spans="1:9" x14ac:dyDescent="0.25">
      <c r="A1358">
        <v>1357</v>
      </c>
      <c r="B1358">
        <v>222.04045400000001</v>
      </c>
      <c r="C1358">
        <v>6.5574250000000003</v>
      </c>
      <c r="D1358">
        <v>216.511111</v>
      </c>
      <c r="E1358">
        <v>5.419797</v>
      </c>
    </row>
    <row r="1359" spans="1:9" x14ac:dyDescent="0.25">
      <c r="A1359">
        <v>1358</v>
      </c>
      <c r="B1359">
        <v>222.03994900000001</v>
      </c>
      <c r="C1359">
        <v>6.5528779999999998</v>
      </c>
    </row>
    <row r="1360" spans="1:9" x14ac:dyDescent="0.25">
      <c r="A1360">
        <v>1359</v>
      </c>
      <c r="B1360">
        <v>222.028333</v>
      </c>
      <c r="C1360">
        <v>6.5613630000000001</v>
      </c>
    </row>
    <row r="1361" spans="1:9" x14ac:dyDescent="0.25">
      <c r="A1361">
        <v>1360</v>
      </c>
      <c r="B1361">
        <v>222.033636</v>
      </c>
      <c r="C1361">
        <v>6.5925250000000002</v>
      </c>
    </row>
    <row r="1362" spans="1:9" x14ac:dyDescent="0.25">
      <c r="A1362">
        <v>1361</v>
      </c>
      <c r="B1362">
        <v>221.998232</v>
      </c>
      <c r="C1362">
        <v>6.6065649999999998</v>
      </c>
      <c r="H1362">
        <v>219.91328200000001</v>
      </c>
      <c r="I1362">
        <v>3.3940410000000001</v>
      </c>
    </row>
    <row r="1363" spans="1:9" x14ac:dyDescent="0.25">
      <c r="A1363">
        <v>1362</v>
      </c>
      <c r="B1363">
        <v>221.99873600000001</v>
      </c>
      <c r="C1363">
        <v>6.5471719999999998</v>
      </c>
      <c r="H1363">
        <v>219.843434</v>
      </c>
      <c r="I1363">
        <v>3.3901520000000001</v>
      </c>
    </row>
    <row r="1364" spans="1:9" x14ac:dyDescent="0.25">
      <c r="A1364">
        <v>1363</v>
      </c>
      <c r="B1364">
        <v>222.044141</v>
      </c>
      <c r="C1364">
        <v>6.5348480000000002</v>
      </c>
      <c r="F1364">
        <v>221.28237300000001</v>
      </c>
      <c r="G1364">
        <v>7.6876259999999998</v>
      </c>
      <c r="H1364">
        <v>219.86843400000001</v>
      </c>
      <c r="I1364">
        <v>3.3651010000000001</v>
      </c>
    </row>
    <row r="1365" spans="1:9" x14ac:dyDescent="0.25">
      <c r="A1365">
        <v>1364</v>
      </c>
      <c r="F1365">
        <v>221.33227199999999</v>
      </c>
      <c r="G1365">
        <v>7.6447469999999997</v>
      </c>
      <c r="H1365">
        <v>219.83954499999999</v>
      </c>
      <c r="I1365">
        <v>3.3898480000000002</v>
      </c>
    </row>
    <row r="1366" spans="1:9" x14ac:dyDescent="0.25">
      <c r="A1366">
        <v>1365</v>
      </c>
      <c r="F1366">
        <v>221.31055499999999</v>
      </c>
      <c r="G1366">
        <v>7.6754540000000002</v>
      </c>
      <c r="H1366">
        <v>219.82085799999999</v>
      </c>
      <c r="I1366">
        <v>3.3811110000000002</v>
      </c>
    </row>
    <row r="1367" spans="1:9" x14ac:dyDescent="0.25">
      <c r="A1367">
        <v>1366</v>
      </c>
      <c r="F1367">
        <v>221.281262</v>
      </c>
      <c r="G1367">
        <v>7.6793430000000003</v>
      </c>
      <c r="H1367">
        <v>219.839293</v>
      </c>
      <c r="I1367">
        <v>3.379848</v>
      </c>
    </row>
    <row r="1368" spans="1:9" x14ac:dyDescent="0.25">
      <c r="A1368">
        <v>1367</v>
      </c>
      <c r="F1368">
        <v>221.274494</v>
      </c>
      <c r="G1368">
        <v>7.7028280000000002</v>
      </c>
      <c r="H1368">
        <v>219.81964600000001</v>
      </c>
      <c r="I1368">
        <v>3.4164650000000001</v>
      </c>
    </row>
    <row r="1369" spans="1:9" x14ac:dyDescent="0.25">
      <c r="A1369">
        <v>1368</v>
      </c>
      <c r="F1369">
        <v>221.265807</v>
      </c>
      <c r="G1369">
        <v>7.6940400000000002</v>
      </c>
      <c r="H1369">
        <v>219.857979</v>
      </c>
      <c r="I1369">
        <v>3.4329800000000001</v>
      </c>
    </row>
    <row r="1370" spans="1:9" x14ac:dyDescent="0.25">
      <c r="A1370">
        <v>1369</v>
      </c>
      <c r="D1370">
        <v>235.76605899999998</v>
      </c>
      <c r="E1370">
        <v>4.9285860000000001</v>
      </c>
      <c r="F1370">
        <v>221.28065699999999</v>
      </c>
      <c r="G1370">
        <v>7.6984339999999998</v>
      </c>
      <c r="H1370">
        <v>219.86994899999999</v>
      </c>
      <c r="I1370">
        <v>3.4251010000000002</v>
      </c>
    </row>
    <row r="1371" spans="1:9" x14ac:dyDescent="0.25">
      <c r="A1371">
        <v>1370</v>
      </c>
      <c r="D1371">
        <v>235.79701900000001</v>
      </c>
      <c r="E1371">
        <v>4.9673730000000003</v>
      </c>
      <c r="F1371">
        <v>221.28045399999999</v>
      </c>
      <c r="G1371">
        <v>7.6935849999999997</v>
      </c>
      <c r="H1371">
        <v>219.91328200000001</v>
      </c>
      <c r="I1371">
        <v>3.3940410000000001</v>
      </c>
    </row>
    <row r="1372" spans="1:9" x14ac:dyDescent="0.25">
      <c r="A1372">
        <v>1371</v>
      </c>
      <c r="D1372">
        <v>235.776464</v>
      </c>
      <c r="E1372">
        <v>4.9314140000000002</v>
      </c>
      <c r="F1372">
        <v>221.26040399999999</v>
      </c>
      <c r="G1372">
        <v>7.6574239999999998</v>
      </c>
      <c r="H1372">
        <v>219.91328200000001</v>
      </c>
      <c r="I1372">
        <v>3.3940410000000001</v>
      </c>
    </row>
    <row r="1373" spans="1:9" x14ac:dyDescent="0.25">
      <c r="A1373">
        <v>1372</v>
      </c>
      <c r="D1373">
        <v>235.76363499999999</v>
      </c>
      <c r="E1373">
        <v>4.9352530000000003</v>
      </c>
      <c r="F1373">
        <v>221.28237300000001</v>
      </c>
      <c r="G1373">
        <v>7.6876259999999998</v>
      </c>
    </row>
    <row r="1374" spans="1:9" x14ac:dyDescent="0.25">
      <c r="A1374">
        <v>1373</v>
      </c>
      <c r="D1374">
        <v>235.74202099999999</v>
      </c>
      <c r="E1374">
        <v>4.9405049999999999</v>
      </c>
      <c r="F1374">
        <v>221.28237300000001</v>
      </c>
      <c r="G1374">
        <v>7.6876259999999998</v>
      </c>
    </row>
    <row r="1375" spans="1:9" x14ac:dyDescent="0.25">
      <c r="A1375">
        <v>1374</v>
      </c>
      <c r="D1375">
        <v>235.761413</v>
      </c>
      <c r="E1375">
        <v>4.9246460000000001</v>
      </c>
    </row>
    <row r="1376" spans="1:9" x14ac:dyDescent="0.25">
      <c r="A1376">
        <v>1375</v>
      </c>
      <c r="D1376">
        <v>235.753737</v>
      </c>
      <c r="E1376">
        <v>4.9346969999999999</v>
      </c>
    </row>
    <row r="1377" spans="1:9" x14ac:dyDescent="0.25">
      <c r="A1377">
        <v>1376</v>
      </c>
      <c r="B1377">
        <v>242.21944300000001</v>
      </c>
      <c r="C1377">
        <v>6.704142</v>
      </c>
      <c r="D1377">
        <v>235.75035199999999</v>
      </c>
      <c r="E1377">
        <v>4.9652520000000004</v>
      </c>
    </row>
    <row r="1378" spans="1:9" x14ac:dyDescent="0.25">
      <c r="A1378">
        <v>1377</v>
      </c>
      <c r="B1378">
        <v>242.21499699999998</v>
      </c>
      <c r="C1378">
        <v>6.7103529999999996</v>
      </c>
      <c r="D1378">
        <v>235.744596</v>
      </c>
      <c r="E1378">
        <v>4.9683840000000004</v>
      </c>
    </row>
    <row r="1379" spans="1:9" x14ac:dyDescent="0.25">
      <c r="A1379">
        <v>1378</v>
      </c>
      <c r="B1379">
        <v>242.22393700000001</v>
      </c>
      <c r="C1379">
        <v>6.7355049999999999</v>
      </c>
      <c r="D1379">
        <v>235.74666500000001</v>
      </c>
      <c r="E1379">
        <v>5.0069689999999998</v>
      </c>
    </row>
    <row r="1380" spans="1:9" x14ac:dyDescent="0.25">
      <c r="A1380">
        <v>1379</v>
      </c>
      <c r="B1380">
        <v>242.21939399999999</v>
      </c>
      <c r="C1380">
        <v>6.7281820000000003</v>
      </c>
      <c r="D1380">
        <v>235.76605899999998</v>
      </c>
      <c r="E1380">
        <v>4.9285860000000001</v>
      </c>
    </row>
    <row r="1381" spans="1:9" x14ac:dyDescent="0.25">
      <c r="A1381">
        <v>1380</v>
      </c>
      <c r="B1381">
        <v>242.24828099999999</v>
      </c>
      <c r="C1381">
        <v>6.7253530000000001</v>
      </c>
      <c r="D1381">
        <v>235.76605899999998</v>
      </c>
      <c r="E1381">
        <v>4.9285860000000001</v>
      </c>
    </row>
    <row r="1382" spans="1:9" x14ac:dyDescent="0.25">
      <c r="A1382">
        <v>1381</v>
      </c>
      <c r="B1382">
        <v>242.23055399999998</v>
      </c>
      <c r="C1382">
        <v>6.6992430000000001</v>
      </c>
    </row>
    <row r="1383" spans="1:9" x14ac:dyDescent="0.25">
      <c r="A1383">
        <v>1382</v>
      </c>
      <c r="B1383">
        <v>242.23252199999999</v>
      </c>
      <c r="C1383">
        <v>6.7434339999999997</v>
      </c>
    </row>
    <row r="1384" spans="1:9" x14ac:dyDescent="0.25">
      <c r="A1384">
        <v>1383</v>
      </c>
      <c r="B1384">
        <v>242.203836</v>
      </c>
      <c r="C1384">
        <v>6.7536870000000002</v>
      </c>
    </row>
    <row r="1385" spans="1:9" x14ac:dyDescent="0.25">
      <c r="A1385">
        <v>1384</v>
      </c>
      <c r="B1385">
        <v>242.194343</v>
      </c>
      <c r="C1385">
        <v>6.7706569999999999</v>
      </c>
      <c r="H1385">
        <v>239.19333399999999</v>
      </c>
      <c r="I1385">
        <v>3.4661110000000002</v>
      </c>
    </row>
    <row r="1386" spans="1:9" x14ac:dyDescent="0.25">
      <c r="A1386">
        <v>1385</v>
      </c>
      <c r="B1386">
        <v>242.21944300000001</v>
      </c>
      <c r="C1386">
        <v>6.704142</v>
      </c>
      <c r="H1386">
        <v>239.14913999999999</v>
      </c>
      <c r="I1386">
        <v>3.4684849999999998</v>
      </c>
    </row>
    <row r="1387" spans="1:9" x14ac:dyDescent="0.25">
      <c r="A1387">
        <v>1386</v>
      </c>
      <c r="B1387">
        <v>242.21944300000001</v>
      </c>
      <c r="C1387">
        <v>6.704142</v>
      </c>
      <c r="F1387">
        <v>241.13737399999999</v>
      </c>
      <c r="G1387">
        <v>8.3161609999999992</v>
      </c>
      <c r="H1387">
        <v>239.184291</v>
      </c>
      <c r="I1387">
        <v>3.4363630000000001</v>
      </c>
    </row>
    <row r="1388" spans="1:9" x14ac:dyDescent="0.25">
      <c r="A1388">
        <v>1387</v>
      </c>
      <c r="F1388">
        <v>241.17409000000001</v>
      </c>
      <c r="G1388">
        <v>8.2221709999999995</v>
      </c>
      <c r="H1388">
        <v>239.17252400000001</v>
      </c>
      <c r="I1388">
        <v>3.4458579999999999</v>
      </c>
    </row>
    <row r="1389" spans="1:9" x14ac:dyDescent="0.25">
      <c r="A1389">
        <v>1388</v>
      </c>
      <c r="F1389">
        <v>241.134748</v>
      </c>
      <c r="G1389">
        <v>8.2511100000000006</v>
      </c>
      <c r="H1389">
        <v>239.14979700000001</v>
      </c>
      <c r="I1389">
        <v>3.4622730000000002</v>
      </c>
    </row>
    <row r="1390" spans="1:9" x14ac:dyDescent="0.25">
      <c r="A1390">
        <v>1389</v>
      </c>
      <c r="F1390">
        <v>241.154946</v>
      </c>
      <c r="G1390">
        <v>8.2465650000000004</v>
      </c>
      <c r="H1390">
        <v>239.176211</v>
      </c>
      <c r="I1390">
        <v>3.4461620000000002</v>
      </c>
    </row>
    <row r="1391" spans="1:9" x14ac:dyDescent="0.25">
      <c r="A1391">
        <v>1390</v>
      </c>
      <c r="F1391">
        <v>241.10469499999999</v>
      </c>
      <c r="G1391">
        <v>8.2845949999999995</v>
      </c>
      <c r="H1391">
        <v>239.18994799999999</v>
      </c>
      <c r="I1391">
        <v>3.466313</v>
      </c>
    </row>
    <row r="1392" spans="1:9" x14ac:dyDescent="0.25">
      <c r="A1392">
        <v>1391</v>
      </c>
      <c r="D1392">
        <v>256.14534900000001</v>
      </c>
      <c r="E1392">
        <v>5.9848480000000004</v>
      </c>
      <c r="F1392">
        <v>241.121816</v>
      </c>
      <c r="G1392">
        <v>8.2729289999999995</v>
      </c>
      <c r="H1392">
        <v>239.16418899999999</v>
      </c>
      <c r="I1392">
        <v>3.512626</v>
      </c>
    </row>
    <row r="1393" spans="1:9" x14ac:dyDescent="0.25">
      <c r="A1393">
        <v>1392</v>
      </c>
      <c r="D1393">
        <v>256.19403899999998</v>
      </c>
      <c r="E1393">
        <v>5.992273</v>
      </c>
      <c r="F1393">
        <v>241.15186800000001</v>
      </c>
      <c r="G1393">
        <v>8.2540399999999998</v>
      </c>
      <c r="H1393">
        <v>239.20328000000001</v>
      </c>
      <c r="I1393">
        <v>3.4839389999999999</v>
      </c>
    </row>
    <row r="1394" spans="1:9" x14ac:dyDescent="0.25">
      <c r="A1394">
        <v>1393</v>
      </c>
      <c r="D1394">
        <v>256.184999</v>
      </c>
      <c r="E1394">
        <v>5.9640399999999998</v>
      </c>
      <c r="F1394">
        <v>241.14616100000001</v>
      </c>
      <c r="G1394">
        <v>8.2773240000000001</v>
      </c>
      <c r="H1394">
        <v>239.19333399999999</v>
      </c>
      <c r="I1394">
        <v>3.4661110000000002</v>
      </c>
    </row>
    <row r="1395" spans="1:9" x14ac:dyDescent="0.25">
      <c r="A1395">
        <v>1394</v>
      </c>
      <c r="D1395">
        <v>256.14640900000001</v>
      </c>
      <c r="E1395">
        <v>5.9464649999999999</v>
      </c>
      <c r="F1395">
        <v>241.15080699999999</v>
      </c>
      <c r="G1395">
        <v>8.2690909999999995</v>
      </c>
      <c r="H1395">
        <v>239.19333399999999</v>
      </c>
      <c r="I1395">
        <v>3.4661110000000002</v>
      </c>
    </row>
    <row r="1396" spans="1:9" x14ac:dyDescent="0.25">
      <c r="A1396">
        <v>1395</v>
      </c>
      <c r="D1396">
        <v>256.16449499999999</v>
      </c>
      <c r="E1396">
        <v>5.9493939999999998</v>
      </c>
      <c r="F1396">
        <v>241.138837</v>
      </c>
      <c r="G1396">
        <v>8.2477260000000001</v>
      </c>
    </row>
    <row r="1397" spans="1:9" x14ac:dyDescent="0.25">
      <c r="A1397">
        <v>1396</v>
      </c>
      <c r="D1397">
        <v>256.16055399999999</v>
      </c>
      <c r="E1397">
        <v>5.9620199999999999</v>
      </c>
      <c r="F1397">
        <v>241.17207099999999</v>
      </c>
      <c r="G1397">
        <v>8.2086360000000003</v>
      </c>
    </row>
    <row r="1398" spans="1:9" x14ac:dyDescent="0.25">
      <c r="A1398">
        <v>1397</v>
      </c>
      <c r="D1398">
        <v>256.16267499999998</v>
      </c>
      <c r="E1398">
        <v>5.9681819999999997</v>
      </c>
      <c r="F1398">
        <v>241.18651299999999</v>
      </c>
      <c r="G1398">
        <v>8.1977270000000004</v>
      </c>
    </row>
    <row r="1399" spans="1:9" x14ac:dyDescent="0.25">
      <c r="A1399">
        <v>1398</v>
      </c>
      <c r="D1399">
        <v>256.18787900000001</v>
      </c>
      <c r="E1399">
        <v>5.9652019999999997</v>
      </c>
    </row>
    <row r="1400" spans="1:9" x14ac:dyDescent="0.25">
      <c r="A1400">
        <v>1399</v>
      </c>
      <c r="D1400">
        <v>256.19009899999998</v>
      </c>
      <c r="E1400">
        <v>5.9827269999999997</v>
      </c>
    </row>
    <row r="1401" spans="1:9" x14ac:dyDescent="0.25">
      <c r="A1401">
        <v>1400</v>
      </c>
      <c r="B1401">
        <v>263.58050300000002</v>
      </c>
      <c r="C1401">
        <v>7.775353</v>
      </c>
      <c r="D1401">
        <v>256.202474</v>
      </c>
      <c r="E1401">
        <v>6.0180800000000003</v>
      </c>
    </row>
    <row r="1402" spans="1:9" x14ac:dyDescent="0.25">
      <c r="A1402">
        <v>1401</v>
      </c>
      <c r="B1402">
        <v>263.54873800000001</v>
      </c>
      <c r="C1402">
        <v>7.7643430000000002</v>
      </c>
      <c r="D1402">
        <v>256.266614</v>
      </c>
      <c r="E1402">
        <v>5.9781810000000002</v>
      </c>
    </row>
    <row r="1403" spans="1:9" x14ac:dyDescent="0.25">
      <c r="A1403">
        <v>1402</v>
      </c>
      <c r="B1403">
        <v>263.58898599999998</v>
      </c>
      <c r="C1403">
        <v>7.7404039999999998</v>
      </c>
      <c r="D1403">
        <v>256.18095900000003</v>
      </c>
      <c r="E1403">
        <v>5.99207</v>
      </c>
    </row>
    <row r="1404" spans="1:9" x14ac:dyDescent="0.25">
      <c r="A1404">
        <v>1403</v>
      </c>
      <c r="B1404">
        <v>263.57575300000002</v>
      </c>
      <c r="C1404">
        <v>7.7455550000000004</v>
      </c>
      <c r="D1404">
        <v>256.14534900000001</v>
      </c>
      <c r="E1404">
        <v>5.9848480000000004</v>
      </c>
    </row>
    <row r="1405" spans="1:9" x14ac:dyDescent="0.25">
      <c r="A1405">
        <v>1404</v>
      </c>
      <c r="B1405">
        <v>263.54908899999998</v>
      </c>
      <c r="C1405">
        <v>7.7418680000000002</v>
      </c>
    </row>
    <row r="1406" spans="1:9" x14ac:dyDescent="0.25">
      <c r="A1406">
        <v>1405</v>
      </c>
      <c r="B1406">
        <v>263.55217099999999</v>
      </c>
      <c r="C1406">
        <v>7.727525</v>
      </c>
    </row>
    <row r="1407" spans="1:9" x14ac:dyDescent="0.25">
      <c r="A1407">
        <v>1406</v>
      </c>
      <c r="B1407">
        <v>263.56807800000001</v>
      </c>
      <c r="C1407">
        <v>7.7123739999999996</v>
      </c>
      <c r="H1407">
        <v>258.12328100000002</v>
      </c>
      <c r="I1407">
        <v>4.0388380000000002</v>
      </c>
    </row>
    <row r="1408" spans="1:9" x14ac:dyDescent="0.25">
      <c r="A1408">
        <v>1407</v>
      </c>
      <c r="B1408">
        <v>263.57049999999998</v>
      </c>
      <c r="C1408">
        <v>7.727525</v>
      </c>
      <c r="H1408">
        <v>258.08580499999999</v>
      </c>
      <c r="I1408">
        <v>4.0515150000000002</v>
      </c>
    </row>
    <row r="1409" spans="1:11" x14ac:dyDescent="0.25">
      <c r="A1409">
        <v>1408</v>
      </c>
      <c r="B1409">
        <v>263.61686800000001</v>
      </c>
      <c r="C1409">
        <v>7.6902020000000002</v>
      </c>
      <c r="H1409">
        <v>258.10247500000003</v>
      </c>
      <c r="I1409">
        <v>4.0358590000000003</v>
      </c>
    </row>
    <row r="1410" spans="1:11" x14ac:dyDescent="0.25">
      <c r="A1410">
        <v>1409</v>
      </c>
      <c r="B1410">
        <v>263.58418799999998</v>
      </c>
      <c r="C1410">
        <v>7.7133839999999996</v>
      </c>
      <c r="H1410">
        <v>258.04949299999998</v>
      </c>
      <c r="I1410">
        <v>4.0494950000000003</v>
      </c>
    </row>
    <row r="1411" spans="1:11" x14ac:dyDescent="0.25">
      <c r="A1411">
        <v>1410</v>
      </c>
      <c r="B1411">
        <v>263.52343100000002</v>
      </c>
      <c r="C1411">
        <v>7.7765649999999997</v>
      </c>
      <c r="H1411">
        <v>258.044847</v>
      </c>
      <c r="I1411">
        <v>4.0718680000000003</v>
      </c>
    </row>
    <row r="1412" spans="1:11" x14ac:dyDescent="0.25">
      <c r="A1412">
        <v>1411</v>
      </c>
      <c r="B1412">
        <v>263.58050300000002</v>
      </c>
      <c r="C1412">
        <v>7.775353</v>
      </c>
      <c r="F1412">
        <v>261.44514900000001</v>
      </c>
      <c r="G1412">
        <v>8.5801510000000007</v>
      </c>
      <c r="H1412">
        <v>258.07636000000002</v>
      </c>
      <c r="I1412">
        <v>4.0554040000000002</v>
      </c>
    </row>
    <row r="1413" spans="1:11" x14ac:dyDescent="0.25">
      <c r="A1413">
        <v>1412</v>
      </c>
      <c r="B1413">
        <v>263.58050300000002</v>
      </c>
      <c r="C1413">
        <v>7.775353</v>
      </c>
      <c r="F1413">
        <v>261.44514900000001</v>
      </c>
      <c r="G1413">
        <v>8.5801510000000007</v>
      </c>
      <c r="H1413">
        <v>258.08025099999998</v>
      </c>
      <c r="I1413">
        <v>4.0607579999999999</v>
      </c>
    </row>
    <row r="1414" spans="1:11" x14ac:dyDescent="0.25">
      <c r="A1414">
        <v>1413</v>
      </c>
      <c r="D1414">
        <v>272.95898899999997</v>
      </c>
      <c r="E1414">
        <v>6.6364140000000003</v>
      </c>
      <c r="F1414">
        <v>261.44514900000001</v>
      </c>
      <c r="G1414">
        <v>8.5801510000000007</v>
      </c>
      <c r="H1414">
        <v>258.12297899999999</v>
      </c>
      <c r="I1414">
        <v>4.080152</v>
      </c>
    </row>
    <row r="1415" spans="1:11" x14ac:dyDescent="0.25">
      <c r="A1415">
        <v>1414</v>
      </c>
      <c r="D1415">
        <v>272.95898899999997</v>
      </c>
      <c r="E1415">
        <v>6.6364140000000003</v>
      </c>
      <c r="F1415">
        <v>261.45156600000001</v>
      </c>
      <c r="G1415">
        <v>8.5961610000000004</v>
      </c>
      <c r="H1415">
        <v>258.112775</v>
      </c>
      <c r="I1415">
        <v>4.0449999999999999</v>
      </c>
      <c r="J1415">
        <v>235.816766</v>
      </c>
      <c r="K1415">
        <v>13.381111000000001</v>
      </c>
    </row>
    <row r="1416" spans="1:11" x14ac:dyDescent="0.25">
      <c r="A1416">
        <v>1415</v>
      </c>
    </row>
    <row r="1417" spans="1:11" x14ac:dyDescent="0.25">
      <c r="A1417">
        <v>1416</v>
      </c>
    </row>
    <row r="1418" spans="1:11" x14ac:dyDescent="0.25">
      <c r="A1418">
        <v>1417</v>
      </c>
    </row>
    <row r="1419" spans="1:11" x14ac:dyDescent="0.25">
      <c r="A1419">
        <v>1418</v>
      </c>
    </row>
    <row r="1420" spans="1:11" x14ac:dyDescent="0.25">
      <c r="A1420">
        <v>1419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D9F4-36B9-4CB1-A3E0-A4FBF427B74A}">
  <dimension ref="A1:DV1274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285</v>
      </c>
      <c r="K1">
        <v>95.566502463054192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286</v>
      </c>
      <c r="K2">
        <v>97.247706422018354</v>
      </c>
      <c r="M2" t="s">
        <v>284</v>
      </c>
      <c r="N2">
        <v>203</v>
      </c>
      <c r="R2" t="s">
        <v>236</v>
      </c>
      <c r="S2">
        <v>8.7635467980295575E-2</v>
      </c>
      <c r="T2">
        <v>1.9790364771144341E-2</v>
      </c>
      <c r="W2" t="s">
        <v>221</v>
      </c>
      <c r="X2">
        <f>AVERAGE(Coordination!AT:AT)</f>
        <v>0.61462708508110198</v>
      </c>
      <c r="Y2">
        <f>STDEV(Coordination!AT:AT)</f>
        <v>6.4630427049624808E-2</v>
      </c>
      <c r="Z2" t="s">
        <v>224</v>
      </c>
      <c r="AA2">
        <f>AVERAGE(Coordination!AW:AW)</f>
        <v>0.3902401855596177</v>
      </c>
      <c r="AB2">
        <f>STDEV(Coordination!AW:AW)</f>
        <v>7.3611057810289232E-2</v>
      </c>
      <c r="AC2" t="s">
        <v>227</v>
      </c>
      <c r="AD2">
        <f>AVERAGE(Coordination!AZ:AZ)</f>
        <v>0.56043505132679938</v>
      </c>
      <c r="AE2">
        <f>STDEV(Coordination!AZ:AZ)</f>
        <v>5.7354425982973217E-2</v>
      </c>
      <c r="AF2" t="s">
        <v>230</v>
      </c>
      <c r="AG2">
        <f>AVERAGE(Coordination!BC:BC)</f>
        <v>0.70926607520703866</v>
      </c>
      <c r="AH2">
        <f>STDEV(Coordination!BC:BC)</f>
        <v>0.23169381718608731</v>
      </c>
      <c r="AK2" t="s">
        <v>301</v>
      </c>
      <c r="AL2">
        <f>AVERAGE(Coordination!BQ:BQ)</f>
        <v>0.3847404038499545</v>
      </c>
      <c r="AM2">
        <f>STDEV(Coordination!BQ:BQ)</f>
        <v>6.3472656417749629E-2</v>
      </c>
      <c r="AN2" t="s">
        <v>304</v>
      </c>
      <c r="AO2">
        <f>AVERAGE(Coordination!BT:BT)</f>
        <v>0.38660558886379653</v>
      </c>
      <c r="AP2">
        <f>STDEV(Coordination!BT:BT)</f>
        <v>6.7754075984027273E-2</v>
      </c>
      <c r="AQ2" t="s">
        <v>307</v>
      </c>
      <c r="AR2">
        <f>AVERAGE(Coordination!BW:BW)</f>
        <v>0.43301858728211873</v>
      </c>
      <c r="AS2">
        <f>STDEV(Coordination!BW:BW)</f>
        <v>4.9376498249935945E-2</v>
      </c>
      <c r="AT2" t="s">
        <v>310</v>
      </c>
      <c r="AU2">
        <f>AVERAGE(Coordination!BZ:BZ)</f>
        <v>0.2123025522439419</v>
      </c>
      <c r="AV2">
        <f>STDEV(Coordination!BZ:BZ)</f>
        <v>0.11800399605611844</v>
      </c>
      <c r="AX2" t="s">
        <v>103</v>
      </c>
      <c r="AY2">
        <f>AVERAGE(Cycle!$CL:$CL)</f>
        <v>10.73076923076923</v>
      </c>
      <c r="AZ2">
        <f>STDEV(Cycle!$CL:$CL)</f>
        <v>2.1883415209623998</v>
      </c>
      <c r="BA2" t="s">
        <v>104</v>
      </c>
      <c r="BB2">
        <f>AVERAGE(Cycle!$CP:$CP)</f>
        <v>11.849056603773585</v>
      </c>
      <c r="BC2">
        <f>STDEV(Cycle!$CP:$CP)</f>
        <v>1.6454626005507731</v>
      </c>
      <c r="BD2" t="s">
        <v>105</v>
      </c>
      <c r="BE2">
        <f>AVERAGE(Cycle!$CT:$CT)</f>
        <v>10.679245283018869</v>
      </c>
      <c r="BF2">
        <f>STDEV(Cycle!$CT:$CT)</f>
        <v>1.5162400980165009</v>
      </c>
      <c r="BG2" t="s">
        <v>106</v>
      </c>
      <c r="BH2">
        <f>AVERAGE(Cycle!$CX:$CX)</f>
        <v>11.176470588235293</v>
      </c>
      <c r="BI2">
        <f>STDEV(Cycle!$CX:$CX)</f>
        <v>2.1420166418862481</v>
      </c>
      <c r="BK2" t="s">
        <v>299</v>
      </c>
      <c r="BL2">
        <f>AVERAGE(Cycle!AO:AR)</f>
        <v>179.12436198438141</v>
      </c>
      <c r="BM2">
        <f>STDEV(Cycle!AO:AR)</f>
        <v>34.694037264662725</v>
      </c>
      <c r="BO2" t="s">
        <v>32</v>
      </c>
      <c r="BP2">
        <f>AVERAGE(Cycle!BF:BF)</f>
        <v>1.5413127407407403</v>
      </c>
      <c r="BQ2">
        <f>STDEV(Cycle!BF:BF)</f>
        <v>0.5497085426022198</v>
      </c>
      <c r="BS2" t="s">
        <v>206</v>
      </c>
      <c r="BT2">
        <v>3</v>
      </c>
      <c r="BU2">
        <v>0.23866348448687352</v>
      </c>
      <c r="BV2">
        <v>1.4999999999999999E-2</v>
      </c>
      <c r="BX2" t="s">
        <v>140</v>
      </c>
      <c r="BY2">
        <f>AVERAGE(Cycle!DC:DC)</f>
        <v>28.989376636435459</v>
      </c>
      <c r="BZ2">
        <f>STDEV(Cycle!DC:DC)</f>
        <v>15.395832669411622</v>
      </c>
      <c r="CA2" t="s">
        <v>143</v>
      </c>
      <c r="CB2">
        <f>AVERAGE(Cycle!DF:DF)</f>
        <v>33.154838358919989</v>
      </c>
      <c r="CC2">
        <f>STDEV(Cycle!DF:DF)</f>
        <v>16.749225146811309</v>
      </c>
      <c r="CD2" t="s">
        <v>146</v>
      </c>
      <c r="CE2">
        <f>AVERAGE(Cycle!DI:DI)</f>
        <v>21.250212372661345</v>
      </c>
      <c r="CF2">
        <f>STDEV(Cycle!DI:DI)</f>
        <v>10.440473526201549</v>
      </c>
      <c r="CG2" t="s">
        <v>149</v>
      </c>
      <c r="CH2">
        <f>AVERAGE(Cycle!DL:DL)</f>
        <v>59.858368581772837</v>
      </c>
      <c r="CI2">
        <f>STDEV(Cycle!DL:DL)</f>
        <v>20.215249368714382</v>
      </c>
      <c r="CK2" t="s">
        <v>152</v>
      </c>
      <c r="CL2">
        <f>AVERAGE(Cycle!DP:DP)</f>
        <v>23.365590072320838</v>
      </c>
      <c r="CM2">
        <f>STDEV(Cycle!DP:DP)</f>
        <v>16.460852454285629</v>
      </c>
      <c r="CN2" t="s">
        <v>155</v>
      </c>
      <c r="CO2">
        <f>AVERAGE(Cycle!DS:DS)</f>
        <v>22.547596225454161</v>
      </c>
      <c r="CP2">
        <f>STDEV(Cycle!DS:DS)</f>
        <v>13.720789124776267</v>
      </c>
      <c r="CQ2" t="s">
        <v>158</v>
      </c>
      <c r="CR2">
        <f>AVERAGE(Cycle!DV:DV)</f>
        <v>4.5457477532949229</v>
      </c>
      <c r="CS2">
        <f>STDEV(Cycle!DV:DV)</f>
        <v>6.3568349231117258</v>
      </c>
      <c r="CT2" t="s">
        <v>161</v>
      </c>
      <c r="CU2">
        <f>AVERAGE(Cycle!DY:DY)</f>
        <v>50.347611826850589</v>
      </c>
      <c r="CV2">
        <f>STDEV(Cycle!DY:DY)</f>
        <v>28.130929589944447</v>
      </c>
      <c r="CX2" t="s">
        <v>176</v>
      </c>
      <c r="CY2">
        <f>AVERAGE(Cycle!BV:BV)/200</f>
        <v>1.8235294117647058E-2</v>
      </c>
      <c r="CZ2">
        <f>STDEV(Cycle!BV:BV)/200</f>
        <v>9.7377373866707195E-3</v>
      </c>
      <c r="DA2" t="s">
        <v>177</v>
      </c>
      <c r="DB2">
        <f>AVERAGE(Cycle!BZ:BZ)/200</f>
        <v>1.8979591836734696E-2</v>
      </c>
      <c r="DC2">
        <f>STDEV(Cycle!BZ:BZ)/200</f>
        <v>9.2409635949540075E-3</v>
      </c>
      <c r="DD2" t="s">
        <v>178</v>
      </c>
      <c r="DE2">
        <f>AVERAGE(Cycle!CD:CD)/200</f>
        <v>1.3265306122448979E-2</v>
      </c>
      <c r="DF2">
        <f>STDEV(Cycle!CD:CD)/200</f>
        <v>6.8883219721378244E-3</v>
      </c>
      <c r="DG2" t="s">
        <v>179</v>
      </c>
      <c r="DH2">
        <f>AVERAGE(Cycle!CH:CH)/200</f>
        <v>3.8936170212765957E-2</v>
      </c>
      <c r="DI2">
        <f>STDEV(Cycle!CH:CH)/200</f>
        <v>1.4997687148240051E-2</v>
      </c>
      <c r="DK2" t="s">
        <v>192</v>
      </c>
      <c r="DL2">
        <f>AVERAGE(Cycle!CM:CM)/200</f>
        <v>1.1538461538461537E-2</v>
      </c>
      <c r="DM2">
        <f>STDEV(Cycle!CM:CM)/200</f>
        <v>7.7673563738061748E-3</v>
      </c>
      <c r="DN2" t="s">
        <v>193</v>
      </c>
      <c r="DO2">
        <f>AVERAGE(Cycle!CQ:CQ)/200</f>
        <v>1.2924528301886793E-2</v>
      </c>
      <c r="DP2">
        <f>STDEV(Cycle!CQ:CQ)/200</f>
        <v>7.7480743429075372E-3</v>
      </c>
      <c r="DQ2" t="s">
        <v>194</v>
      </c>
      <c r="DR2">
        <f>AVERAGE(Cycle!CU:CU)/200</f>
        <v>2.3584905660377358E-3</v>
      </c>
      <c r="DS2">
        <f>STDEV(Cycle!CU:CU)/200</f>
        <v>3.1931075990846857E-3</v>
      </c>
      <c r="DT2" t="s">
        <v>195</v>
      </c>
      <c r="DU2">
        <f>AVERAGE(Cycle!CY:CY)/200</f>
        <v>3.0294117647058822E-2</v>
      </c>
      <c r="DV2">
        <f>STDEV(Cycle!CY:CY)/200</f>
        <v>2.1550214957301059E-2</v>
      </c>
    </row>
    <row r="3" spans="1:126" x14ac:dyDescent="0.25">
      <c r="A3">
        <v>2</v>
      </c>
      <c r="J3" t="s">
        <v>287</v>
      </c>
      <c r="K3">
        <v>98.181818181818187</v>
      </c>
      <c r="M3" t="s">
        <v>278</v>
      </c>
      <c r="N3">
        <v>0</v>
      </c>
      <c r="O3">
        <f t="shared" ref="O3:O9" si="0" xml:space="preserve"> (N3/N$2)*100</f>
        <v>0</v>
      </c>
      <c r="R3" t="s">
        <v>239</v>
      </c>
      <c r="S3">
        <v>32.171156893819337</v>
      </c>
      <c r="W3" t="s">
        <v>222</v>
      </c>
      <c r="X3">
        <f>AVERAGE(Coordination!AU:AU)</f>
        <v>0.4458017463682401</v>
      </c>
      <c r="Y3">
        <f>STDEV(Coordination!AU:AU)</f>
        <v>6.4419923784115485E-2</v>
      </c>
      <c r="Z3" t="s">
        <v>225</v>
      </c>
      <c r="AA3">
        <f>AVERAGE(Coordination!AX:AX)</f>
        <v>0.6387921025119091</v>
      </c>
      <c r="AB3">
        <f>STDEV(Coordination!AX:AX)</f>
        <v>0.3250615695056287</v>
      </c>
      <c r="AC3" t="s">
        <v>228</v>
      </c>
      <c r="AD3">
        <f>AVERAGE(Coordination!BA:BA)</f>
        <v>0.20239828001663746</v>
      </c>
      <c r="AE3">
        <f>STDEV(Coordination!BA:BA)</f>
        <v>0.16170995673447724</v>
      </c>
      <c r="AF3" t="s">
        <v>231</v>
      </c>
      <c r="AG3">
        <f>AVERAGE(Coordination!BD:BD)</f>
        <v>0.40196488121424429</v>
      </c>
      <c r="AH3">
        <f>STDEV(Coordination!BD:BD)</f>
        <v>6.7425452330254501E-2</v>
      </c>
      <c r="AK3" t="s">
        <v>302</v>
      </c>
      <c r="AL3">
        <f>AVERAGE(Coordination!BR:BR)</f>
        <v>0.4299522003575737</v>
      </c>
      <c r="AM3">
        <f>STDEV(Coordination!BR:BR)</f>
        <v>4.6274163110509171E-2</v>
      </c>
      <c r="AN3" t="s">
        <v>305</v>
      </c>
      <c r="AO3">
        <f>AVERAGE(Coordination!BU:BU)</f>
        <v>0.16703749998435988</v>
      </c>
      <c r="AP3">
        <f>STDEV(Coordination!BU:BU)</f>
        <v>0.11106722600877887</v>
      </c>
      <c r="AQ3" t="s">
        <v>308</v>
      </c>
      <c r="AR3">
        <f>AVERAGE(Coordination!BX:BX)</f>
        <v>0.18176335938171689</v>
      </c>
      <c r="AS3">
        <f>STDEV(Coordination!BX:BX)</f>
        <v>0.11468880210437113</v>
      </c>
      <c r="AT3" t="s">
        <v>311</v>
      </c>
      <c r="AU3">
        <f>AVERAGE(Coordination!CA:CA)</f>
        <v>0.40196488121424429</v>
      </c>
      <c r="AV3">
        <f>STDEV(Coordination!CA:CA)</f>
        <v>6.7425452330254501E-2</v>
      </c>
      <c r="AX3" t="s">
        <v>107</v>
      </c>
      <c r="AY3">
        <f>AVERAGE(Cycle!$BU:$BU)</f>
        <v>12.725490196078431</v>
      </c>
      <c r="AZ3">
        <f>STDEV(Cycle!$BU:$BU)</f>
        <v>0.98139556494920044</v>
      </c>
      <c r="BA3" t="s">
        <v>108</v>
      </c>
      <c r="BB3">
        <f>AVERAGE(Cycle!$BY:$BY)</f>
        <v>11.755102040816327</v>
      </c>
      <c r="BC3">
        <f>STDEV(Cycle!$BY:$BY)</f>
        <v>1.377355743276736</v>
      </c>
      <c r="BD3" t="s">
        <v>109</v>
      </c>
      <c r="BE3">
        <f>AVERAGE(Cycle!$CC:$CC)</f>
        <v>12.489795918367347</v>
      </c>
      <c r="BF3">
        <f>STDEV(Cycle!$CC:$CC)</f>
        <v>1.3089825721336623</v>
      </c>
      <c r="BG3" t="s">
        <v>110</v>
      </c>
      <c r="BH3">
        <f>AVERAGE(Cycle!$CG:$CG)</f>
        <v>12.829787234042554</v>
      </c>
      <c r="BI3">
        <f>STDEV(Cycle!$CG:$CG)</f>
        <v>1.1290463258522405</v>
      </c>
      <c r="BK3" t="s">
        <v>295</v>
      </c>
      <c r="BL3">
        <v>176.7550135368231</v>
      </c>
      <c r="BO3" t="s">
        <v>33</v>
      </c>
      <c r="BP3">
        <f>AVERAGE(Cycle!BG:BG)</f>
        <v>3.6673607115384614</v>
      </c>
      <c r="BQ3">
        <f>STDEV(Cycle!BG:BG)</f>
        <v>0.77483875274363601</v>
      </c>
      <c r="BS3" t="s">
        <v>207</v>
      </c>
      <c r="BT3">
        <v>262</v>
      </c>
      <c r="BU3">
        <v>20.843277645186951</v>
      </c>
      <c r="BV3">
        <v>1.31</v>
      </c>
      <c r="BX3" t="s">
        <v>141</v>
      </c>
      <c r="BY3">
        <f>AVERAGE(Cycle!DD:DD)</f>
        <v>20.51951316657199</v>
      </c>
      <c r="BZ3">
        <f>STDEV(Cycle!DD:DD)</f>
        <v>10.668589533317082</v>
      </c>
      <c r="CA3" t="s">
        <v>144</v>
      </c>
      <c r="CB3">
        <f>AVERAGE(Cycle!DG:DG)</f>
        <v>64.592595613003766</v>
      </c>
      <c r="CC3">
        <f>STDEV(Cycle!DG:DG)</f>
        <v>20.843050950318865</v>
      </c>
      <c r="CD3" t="s">
        <v>147</v>
      </c>
      <c r="CE3">
        <f>AVERAGE(Cycle!DJ:DJ)</f>
        <v>61.075149340455447</v>
      </c>
      <c r="CF3">
        <f>STDEV(Cycle!DJ:DJ)</f>
        <v>21.167892049365513</v>
      </c>
      <c r="CG3" t="s">
        <v>150</v>
      </c>
      <c r="CH3">
        <f>AVERAGE(Cycle!DM:DM)</f>
        <v>20.808765702382722</v>
      </c>
      <c r="CI3">
        <f>STDEV(Cycle!DM:DM)</f>
        <v>9.9255761110881533</v>
      </c>
      <c r="CK3" t="s">
        <v>153</v>
      </c>
      <c r="CL3">
        <f>AVERAGE(Cycle!DQ:DQ)</f>
        <v>5.0426603311218701</v>
      </c>
      <c r="CM3">
        <f>STDEV(Cycle!DQ:DQ)</f>
        <v>6.7103117077828873</v>
      </c>
      <c r="CN3" t="s">
        <v>156</v>
      </c>
      <c r="CO3">
        <f>AVERAGE(Cycle!DT:DT)</f>
        <v>57.104016035758534</v>
      </c>
      <c r="CP3">
        <f>STDEV(Cycle!DT:DT)</f>
        <v>22.562685370531845</v>
      </c>
      <c r="CQ3" t="s">
        <v>159</v>
      </c>
      <c r="CR3">
        <f>AVERAGE(Cycle!DW:DW)</f>
        <v>63.818021601040478</v>
      </c>
      <c r="CS3">
        <f>STDEV(Cycle!DW:DW)</f>
        <v>25.998662204708673</v>
      </c>
      <c r="CT3" t="s">
        <v>162</v>
      </c>
      <c r="CU3">
        <f>AVERAGE(Cycle!DZ:DZ)</f>
        <v>15.054451507738705</v>
      </c>
      <c r="CV3">
        <f>STDEV(Cycle!DZ:DZ)</f>
        <v>12.723693677477051</v>
      </c>
      <c r="CX3" t="s">
        <v>180</v>
      </c>
      <c r="CY3">
        <f>AVERAGE(Cycle!BW:BW)/200</f>
        <v>1.3039215686274509E-2</v>
      </c>
      <c r="CZ3">
        <f>STDEV(Cycle!BW:BW)/200</f>
        <v>7.0766115742316284E-3</v>
      </c>
      <c r="DA3" t="s">
        <v>181</v>
      </c>
      <c r="DB3">
        <f>AVERAGE(Cycle!CA:CA)/200</f>
        <v>3.8775510204081633E-2</v>
      </c>
      <c r="DC3">
        <f>STDEV(Cycle!CA:CA)/200</f>
        <v>1.5927263452597106E-2</v>
      </c>
      <c r="DD3" t="s">
        <v>182</v>
      </c>
      <c r="DE3">
        <f>AVERAGE(Cycle!CE:CE)/200</f>
        <v>3.8775510204081633E-2</v>
      </c>
      <c r="DF3">
        <f>STDEV(Cycle!CE:CE)/200</f>
        <v>1.5894529072035094E-2</v>
      </c>
      <c r="DG3" t="s">
        <v>183</v>
      </c>
      <c r="DH3">
        <f>AVERAGE(Cycle!CI:CI)/200</f>
        <v>1.3297872340425532E-2</v>
      </c>
      <c r="DI3">
        <f>STDEV(Cycle!CI:CI)/200</f>
        <v>6.45019343699498E-3</v>
      </c>
      <c r="DK3" t="s">
        <v>196</v>
      </c>
      <c r="DL3">
        <f>AVERAGE(Cycle!CN:CN)/200</f>
        <v>2.5961538461538466E-3</v>
      </c>
      <c r="DM3">
        <f>STDEV(Cycle!CN:CN)/200</f>
        <v>3.3563496474979223E-3</v>
      </c>
      <c r="DN3" t="s">
        <v>197</v>
      </c>
      <c r="DO3">
        <f>AVERAGE(Cycle!CR:CR)/200</f>
        <v>3.509433962264151E-2</v>
      </c>
      <c r="DP3">
        <f>STDEV(Cycle!CR:CR)/200</f>
        <v>1.7306361825978014E-2</v>
      </c>
      <c r="DQ3" t="s">
        <v>198</v>
      </c>
      <c r="DR3">
        <f>AVERAGE(Cycle!CV:CV)/200</f>
        <v>3.509433962264151E-2</v>
      </c>
      <c r="DS3">
        <f>STDEV(Cycle!CV:CV)/200</f>
        <v>1.7306361825978014E-2</v>
      </c>
      <c r="DT3" t="s">
        <v>199</v>
      </c>
      <c r="DU3">
        <f>AVERAGE(Cycle!CZ:CZ)/200</f>
        <v>8.1372549019607839E-3</v>
      </c>
      <c r="DV3">
        <f>STDEV(Cycle!CZ:CZ)/200</f>
        <v>6.9971983188791701E-3</v>
      </c>
    </row>
    <row r="4" spans="1:126" x14ac:dyDescent="0.25">
      <c r="A4">
        <v>3</v>
      </c>
      <c r="F4" t="s">
        <v>22</v>
      </c>
      <c r="J4" t="s">
        <v>288</v>
      </c>
      <c r="K4">
        <v>0</v>
      </c>
      <c r="M4" t="s">
        <v>279</v>
      </c>
      <c r="N4">
        <v>0</v>
      </c>
      <c r="O4">
        <f t="shared" si="0"/>
        <v>0</v>
      </c>
      <c r="W4" t="s">
        <v>223</v>
      </c>
      <c r="X4">
        <f>AVERAGE(Coordination!AV:AV)</f>
        <v>0.20631761080209002</v>
      </c>
      <c r="Y4">
        <f>STDEV(Coordination!AV:AV)</f>
        <v>0.12169452246139514</v>
      </c>
      <c r="Z4" t="s">
        <v>226</v>
      </c>
      <c r="AA4">
        <f>AVERAGE(Coordination!AY:AY)</f>
        <v>0.60858121979240021</v>
      </c>
      <c r="AB4">
        <f>STDEV(Coordination!AY:AY)</f>
        <v>6.2202402614525663E-2</v>
      </c>
      <c r="AC4" t="s">
        <v>229</v>
      </c>
      <c r="AD4">
        <f>AVERAGE(Coordination!BB:BB)</f>
        <v>0.75953357251050213</v>
      </c>
      <c r="AE4">
        <f>STDEV(Coordination!BB:BB)</f>
        <v>0.19315585723212539</v>
      </c>
      <c r="AF4" t="s">
        <v>232</v>
      </c>
      <c r="AG4">
        <f>AVERAGE(Coordination!BE:BE)</f>
        <v>0.23496131625321309</v>
      </c>
      <c r="AH4">
        <f>STDEV(Coordination!BE:BE)</f>
        <v>0.17293838392412864</v>
      </c>
      <c r="AK4" t="s">
        <v>303</v>
      </c>
      <c r="AL4">
        <f>AVERAGE(Coordination!BS:BS)</f>
        <v>0.20631761080209002</v>
      </c>
      <c r="AM4">
        <f>STDEV(Coordination!BS:BS)</f>
        <v>0.12169452246139514</v>
      </c>
      <c r="AN4" t="s">
        <v>306</v>
      </c>
      <c r="AO4">
        <f>AVERAGE(Coordination!BV:BV)</f>
        <v>0.39141878020759996</v>
      </c>
      <c r="AP4">
        <f>STDEV(Coordination!BV:BV)</f>
        <v>6.2202402614528488E-2</v>
      </c>
      <c r="AQ4" t="s">
        <v>309</v>
      </c>
      <c r="AR4">
        <f>AVERAGE(Coordination!BY:BY)</f>
        <v>0.22005826422419131</v>
      </c>
      <c r="AS4">
        <f>STDEV(Coordination!BY:BY)</f>
        <v>0.16146242987285125</v>
      </c>
      <c r="AT4" t="s">
        <v>312</v>
      </c>
      <c r="AU4">
        <f>AVERAGE(Coordination!CB:CB)</f>
        <v>0.23208940455970828</v>
      </c>
      <c r="AV4">
        <f>STDEV(Coordination!CB:CB)</f>
        <v>0.16836037008735855</v>
      </c>
      <c r="AX4" t="s">
        <v>112</v>
      </c>
      <c r="AY4">
        <f>AVERAGE(Cycle!$K$2:$K$61)</f>
        <v>6.3627450980392172E-2</v>
      </c>
      <c r="AZ4">
        <f>STDEV(Cycle!$K$2:$K$61)</f>
        <v>4.9069778247460049E-3</v>
      </c>
      <c r="BA4" t="s">
        <v>113</v>
      </c>
      <c r="BB4">
        <f>AVERAGE(Cycle!$L$2:$L$61)</f>
        <v>5.8775510204081637E-2</v>
      </c>
      <c r="BC4">
        <f>STDEV(Cycle!$L$2:$L$61)</f>
        <v>6.8867787163836899E-3</v>
      </c>
      <c r="BD4" t="s">
        <v>114</v>
      </c>
      <c r="BE4">
        <f>AVERAGE(Cycle!$M$2:$M$61)</f>
        <v>6.2448979591836762E-2</v>
      </c>
      <c r="BF4">
        <f>STDEV(Cycle!$M$2:$M$61)</f>
        <v>6.5449128606683161E-3</v>
      </c>
      <c r="BG4" t="s">
        <v>115</v>
      </c>
      <c r="BH4">
        <f>AVERAGE(Cycle!$N$2:$N$61)</f>
        <v>6.4148936170212764E-2</v>
      </c>
      <c r="BI4">
        <f>STDEV(Cycle!$N$2:$N$61)</f>
        <v>5.6452316292612062E-3</v>
      </c>
      <c r="BO4" t="s">
        <v>36</v>
      </c>
      <c r="BS4" t="s">
        <v>208</v>
      </c>
      <c r="BT4">
        <v>884</v>
      </c>
      <c r="BU4">
        <v>70.326173428798725</v>
      </c>
      <c r="BV4">
        <v>4.42</v>
      </c>
      <c r="BX4" t="s">
        <v>142</v>
      </c>
      <c r="BY4">
        <f>AVERAGE(Cycle!DE:DE)</f>
        <v>59.339810516281112</v>
      </c>
      <c r="BZ4">
        <f>STDEV(Cycle!DE:DE)</f>
        <v>20.955085025254355</v>
      </c>
      <c r="CA4" t="s">
        <v>145</v>
      </c>
      <c r="CB4">
        <f>AVERAGE(Cycle!DH:DH)</f>
        <v>22.616148024311283</v>
      </c>
      <c r="CC4">
        <f>STDEV(Cycle!DH:DH)</f>
        <v>11.917240323538772</v>
      </c>
      <c r="CD4" t="s">
        <v>148</v>
      </c>
      <c r="CE4">
        <f>AVERAGE(Cycle!DK:DK)</f>
        <v>59.479500091745003</v>
      </c>
      <c r="CF4">
        <f>STDEV(Cycle!DK:DK)</f>
        <v>30.210908682019486</v>
      </c>
      <c r="CG4" t="s">
        <v>151</v>
      </c>
      <c r="CH4">
        <f>AVERAGE(Cycle!DN:DN)</f>
        <v>59.976477423285942</v>
      </c>
      <c r="CI4">
        <f>STDEV(Cycle!DN:DN)</f>
        <v>27.19088129904862</v>
      </c>
      <c r="CK4" t="s">
        <v>154</v>
      </c>
      <c r="CL4">
        <f>AVERAGE(Cycle!DR:DR)</f>
        <v>52.691405816405826</v>
      </c>
      <c r="CM4">
        <f>STDEV(Cycle!DR:DR)</f>
        <v>28.87705913476923</v>
      </c>
      <c r="CN4" t="s">
        <v>157</v>
      </c>
      <c r="CO4">
        <f>AVERAGE(Cycle!DU:DU)</f>
        <v>12.885956995279965</v>
      </c>
      <c r="CP4">
        <f>STDEV(Cycle!DU:DU)</f>
        <v>11.029364549899032</v>
      </c>
      <c r="CQ4" t="s">
        <v>160</v>
      </c>
      <c r="CR4">
        <f>AVERAGE(Cycle!DX:DX)</f>
        <v>49.361262427300176</v>
      </c>
      <c r="CS4">
        <f>STDEV(Cycle!DX:DX)</f>
        <v>32.123177616717378</v>
      </c>
      <c r="CT4" t="s">
        <v>163</v>
      </c>
      <c r="CU4">
        <f>AVERAGE(Cycle!EA:EA)</f>
        <v>51.880699077930927</v>
      </c>
      <c r="CV4">
        <f>STDEV(Cycle!EA:EA)</f>
        <v>33.194495432493632</v>
      </c>
      <c r="CX4" t="s">
        <v>184</v>
      </c>
      <c r="CY4">
        <f>AVERAGE(Cycle!BX:BX)/200</f>
        <v>3.8039215686274511E-2</v>
      </c>
      <c r="CZ4">
        <f>STDEV(Cycle!BX:BX)/200</f>
        <v>1.4733581756400884E-2</v>
      </c>
      <c r="DA4" t="s">
        <v>185</v>
      </c>
      <c r="DB4">
        <f>AVERAGE(Cycle!CB:CB)/200</f>
        <v>1.2857142857142859E-2</v>
      </c>
      <c r="DC4">
        <f>STDEV(Cycle!CB:CB)/200</f>
        <v>6.4549722436790281E-3</v>
      </c>
      <c r="DD4" t="s">
        <v>186</v>
      </c>
      <c r="DE4">
        <f>AVERAGE(Cycle!CF:CF)/200</f>
        <v>3.6122448979591833E-2</v>
      </c>
      <c r="DF4">
        <f>STDEV(Cycle!CF:CF)/200</f>
        <v>1.7685484458849793E-2</v>
      </c>
      <c r="DG4" t="s">
        <v>187</v>
      </c>
      <c r="DH4">
        <f>AVERAGE(Cycle!CJ:CJ)/200</f>
        <v>3.776595744680851E-2</v>
      </c>
      <c r="DI4">
        <f>STDEV(Cycle!CJ:CJ)/200</f>
        <v>1.6279104726421596E-2</v>
      </c>
      <c r="DK4" t="s">
        <v>200</v>
      </c>
      <c r="DL4">
        <f>AVERAGE(Cycle!CO:CO)/200</f>
        <v>3.0384615384615385E-2</v>
      </c>
      <c r="DM4">
        <f>STDEV(Cycle!CO:CO)/200</f>
        <v>2.1347869293645728E-2</v>
      </c>
      <c r="DN4" t="s">
        <v>201</v>
      </c>
      <c r="DO4">
        <f>AVERAGE(Cycle!CS:CS)/200</f>
        <v>7.8301886792452834E-3</v>
      </c>
      <c r="DP4">
        <f>STDEV(Cycle!CS:CS)/200</f>
        <v>7.2396765999185242E-3</v>
      </c>
      <c r="DQ4" t="s">
        <v>202</v>
      </c>
      <c r="DR4">
        <f>AVERAGE(Cycle!CW:CW)/200</f>
        <v>2.5566037735849059E-2</v>
      </c>
      <c r="DS4">
        <f>STDEV(Cycle!CW:CW)/200</f>
        <v>1.6427591042514025E-2</v>
      </c>
      <c r="DT4" t="s">
        <v>203</v>
      </c>
      <c r="DU4">
        <f>AVERAGE(Cycle!DA:DA)/200</f>
        <v>2.6568627450980389E-2</v>
      </c>
      <c r="DV4">
        <f>STDEV(Cycle!DA:DA)/200</f>
        <v>1.5921375445558446E-2</v>
      </c>
    </row>
    <row r="5" spans="1:126" x14ac:dyDescent="0.25">
      <c r="A5">
        <v>4</v>
      </c>
      <c r="B5" s="2">
        <v>1</v>
      </c>
      <c r="J5" t="s">
        <v>289</v>
      </c>
      <c r="K5">
        <v>0</v>
      </c>
      <c r="M5" t="s">
        <v>280</v>
      </c>
      <c r="N5">
        <v>0</v>
      </c>
      <c r="O5">
        <f t="shared" si="0"/>
        <v>0</v>
      </c>
      <c r="AX5" t="s">
        <v>116</v>
      </c>
      <c r="AY5">
        <f>AVERAGE(Cycle!$P$2:$P$62)</f>
        <v>5.3653846153846163E-2</v>
      </c>
      <c r="AZ5">
        <f>STDEV(Cycle!$P$2:$P$62)</f>
        <v>1.0941707604811984E-2</v>
      </c>
      <c r="BA5" t="s">
        <v>117</v>
      </c>
      <c r="BB5">
        <f>AVERAGE(Cycle!$Q$2:$Q$61)</f>
        <v>5.9245283018867938E-2</v>
      </c>
      <c r="BC5">
        <f>STDEV(Cycle!$Q$2:$Q$61)</f>
        <v>8.2273130027538388E-3</v>
      </c>
      <c r="BD5" t="s">
        <v>118</v>
      </c>
      <c r="BE5">
        <f>AVERAGE(Cycle!$R$2:$R$61)</f>
        <v>5.3396226415094325E-2</v>
      </c>
      <c r="BF5">
        <f>STDEV(Cycle!$R$2:$R$61)</f>
        <v>7.5812004900826747E-3</v>
      </c>
      <c r="BG5" t="s">
        <v>119</v>
      </c>
      <c r="BH5">
        <f>AVERAGE(Cycle!$S$2:$S$61)</f>
        <v>5.5882352941176473E-2</v>
      </c>
      <c r="BI5">
        <f>STDEV(Cycle!$S$2:$S$61)</f>
        <v>1.0710083209431277E-2</v>
      </c>
      <c r="BO5" t="s">
        <v>32</v>
      </c>
      <c r="BP5">
        <f>AVERAGE(Cycle!BI:BI)</f>
        <v>2.3832339999999999</v>
      </c>
      <c r="BQ5">
        <f>STDEV(Cycle!BI:BI)</f>
        <v>0.53132048884983241</v>
      </c>
      <c r="BS5" t="s">
        <v>209</v>
      </c>
      <c r="BT5">
        <v>107</v>
      </c>
      <c r="BU5">
        <v>8.5123309466984889</v>
      </c>
      <c r="BV5">
        <v>0.53500000000000003</v>
      </c>
    </row>
    <row r="6" spans="1:126" x14ac:dyDescent="0.25">
      <c r="A6">
        <v>5</v>
      </c>
      <c r="B6" s="2">
        <v>1</v>
      </c>
      <c r="E6" s="3">
        <v>4</v>
      </c>
      <c r="J6" t="s">
        <v>290</v>
      </c>
      <c r="K6">
        <v>0</v>
      </c>
      <c r="M6" t="s">
        <v>281</v>
      </c>
      <c r="N6">
        <v>157</v>
      </c>
      <c r="O6">
        <f t="shared" si="0"/>
        <v>77.339901477832512</v>
      </c>
      <c r="AX6" t="s">
        <v>120</v>
      </c>
      <c r="AY6">
        <f>AVERAGE(Cycle!$U$2:$U$61)</f>
        <v>0.11705882352941183</v>
      </c>
      <c r="AZ6">
        <f>STDEV(Cycle!$U$2:$U$61)</f>
        <v>1.3607956150290239E-2</v>
      </c>
      <c r="BA6" t="s">
        <v>121</v>
      </c>
      <c r="BB6">
        <f>AVERAGE(Cycle!$V$2:$V$61)</f>
        <v>0.11714285714285724</v>
      </c>
      <c r="BC6">
        <f>STDEV(Cycle!$V$2:$V$61)</f>
        <v>1.2541597452742893E-2</v>
      </c>
      <c r="BD6" t="s">
        <v>122</v>
      </c>
      <c r="BE6">
        <f>AVERAGE(Cycle!$W$2:$W$61)</f>
        <v>0.11489795918367356</v>
      </c>
      <c r="BF6">
        <f>STDEV(Cycle!$W$2:$W$61)</f>
        <v>1.0968220947277608E-2</v>
      </c>
      <c r="BG6" t="s">
        <v>123</v>
      </c>
      <c r="BH6">
        <f>AVERAGE(Cycle!$X$2:$X$61)</f>
        <v>0.11989361702127667</v>
      </c>
      <c r="BI6">
        <f>STDEV(Cycle!$X$2:$X$61)</f>
        <v>1.3889680314587113E-2</v>
      </c>
      <c r="BO6" t="s">
        <v>33</v>
      </c>
      <c r="BP6">
        <f>AVERAGE(Cycle!BJ:BJ)</f>
        <v>2.2956610999999993</v>
      </c>
      <c r="BQ6">
        <f>STDEV(Cycle!BJ:BJ)</f>
        <v>0.33936095473319444</v>
      </c>
      <c r="BS6" t="s">
        <v>210</v>
      </c>
      <c r="BT6">
        <v>1</v>
      </c>
      <c r="BU6">
        <v>7.9554494828957836E-2</v>
      </c>
      <c r="BV6">
        <v>5.0000000000000001E-3</v>
      </c>
    </row>
    <row r="7" spans="1:126" x14ac:dyDescent="0.25">
      <c r="A7">
        <v>6</v>
      </c>
      <c r="B7" s="2">
        <v>1</v>
      </c>
      <c r="E7" s="3">
        <v>4</v>
      </c>
      <c r="M7" t="s">
        <v>282</v>
      </c>
      <c r="N7">
        <v>34</v>
      </c>
      <c r="O7">
        <f t="shared" si="0"/>
        <v>16.748768472906402</v>
      </c>
      <c r="AX7" t="s">
        <v>23</v>
      </c>
      <c r="AY7">
        <f>AVERAGE(Cycle!Z:Z)</f>
        <v>20.468493410970702</v>
      </c>
      <c r="AZ7">
        <f>STDEV(Cycle!Z:Z)</f>
        <v>3.0552583341823056</v>
      </c>
      <c r="BA7" t="s">
        <v>24</v>
      </c>
      <c r="BB7">
        <f>AVERAGE(Cycle!AA:AA)</f>
        <v>20.742644552929242</v>
      </c>
      <c r="BC7">
        <f>STDEV(Cycle!AA:AA)</f>
        <v>3.4281621897277037</v>
      </c>
      <c r="BD7" t="s">
        <v>25</v>
      </c>
      <c r="BE7">
        <f>AVERAGE(Cycle!AB:AB)</f>
        <v>20.500475549680651</v>
      </c>
      <c r="BF7">
        <f>STDEV(Cycle!AB:AB)</f>
        <v>2.999322516069062</v>
      </c>
      <c r="BG7" t="s">
        <v>26</v>
      </c>
      <c r="BH7">
        <f>AVERAGE(Cycle!AC:AC)</f>
        <v>21.194476319598202</v>
      </c>
      <c r="BI7">
        <f>STDEV(Cycle!AC:AC)</f>
        <v>3.4025290380045092</v>
      </c>
      <c r="BO7" t="s">
        <v>39</v>
      </c>
      <c r="BS7" t="s">
        <v>211</v>
      </c>
      <c r="BT7">
        <v>1257</v>
      </c>
    </row>
    <row r="8" spans="1:126" x14ac:dyDescent="0.25">
      <c r="A8">
        <v>7</v>
      </c>
      <c r="B8" s="2">
        <v>1</v>
      </c>
      <c r="E8" s="3">
        <v>4</v>
      </c>
      <c r="M8" t="s">
        <v>283</v>
      </c>
      <c r="N8">
        <v>3</v>
      </c>
      <c r="O8">
        <f t="shared" si="0"/>
        <v>1.4778325123152709</v>
      </c>
      <c r="AX8" t="s">
        <v>136</v>
      </c>
      <c r="AY8">
        <f>AVERAGE(Cycle!$AJ$2:$AJ$61)</f>
        <v>8.6411283825947383</v>
      </c>
      <c r="AZ8">
        <f>STDEV(Cycle!$AJ$2:$AJ$61)</f>
        <v>0.87537151312621531</v>
      </c>
      <c r="BA8" t="s">
        <v>137</v>
      </c>
      <c r="BB8">
        <f>AVERAGE(Cycle!$AK$2:$AK$61)</f>
        <v>8.6257890126567958</v>
      </c>
      <c r="BC8">
        <f>STDEV(Cycle!$AK$2:$AK$61)</f>
        <v>0.85557811818781959</v>
      </c>
      <c r="BD8" t="s">
        <v>138</v>
      </c>
      <c r="BE8">
        <f>AVERAGE(Cycle!$AL$2:$AL$61)</f>
        <v>8.7752174540107077</v>
      </c>
      <c r="BF8">
        <f>STDEV(Cycle!$AL$2:$AL$61)</f>
        <v>0.77405053837763171</v>
      </c>
      <c r="BG8" t="s">
        <v>139</v>
      </c>
      <c r="BH8">
        <f>AVERAGE(Cycle!$AM$2:$AM$61)</f>
        <v>8.4434443589273336</v>
      </c>
      <c r="BI8">
        <f>STDEV(Cycle!$AM$2:$AM$61)</f>
        <v>0.91393554157978008</v>
      </c>
      <c r="BO8" t="s">
        <v>40</v>
      </c>
      <c r="BP8">
        <f>AVERAGE(Cycle!BL:BL)</f>
        <v>1.6962513654110689</v>
      </c>
      <c r="BQ8">
        <f>STDEV(Cycle!BL:BL)</f>
        <v>0.57458304748718525</v>
      </c>
    </row>
    <row r="9" spans="1:126" x14ac:dyDescent="0.25">
      <c r="A9">
        <v>8</v>
      </c>
      <c r="B9" s="2">
        <v>1</v>
      </c>
      <c r="E9" s="3">
        <v>4</v>
      </c>
      <c r="M9" t="s">
        <v>275</v>
      </c>
      <c r="N9">
        <v>9</v>
      </c>
      <c r="O9">
        <f t="shared" si="0"/>
        <v>4.4334975369458132</v>
      </c>
      <c r="AX9" t="s">
        <v>128</v>
      </c>
      <c r="AY9">
        <v>8.2644628099173563</v>
      </c>
      <c r="BA9" t="s">
        <v>129</v>
      </c>
      <c r="BB9">
        <v>8.2568807339449535</v>
      </c>
      <c r="BD9" t="s">
        <v>130</v>
      </c>
      <c r="BE9">
        <v>8.4507042253521139</v>
      </c>
      <c r="BG9" t="s">
        <v>131</v>
      </c>
      <c r="BH9">
        <v>8.0357142857142847</v>
      </c>
      <c r="BO9" t="s">
        <v>41</v>
      </c>
      <c r="BP9">
        <f>AVERAGE(Cycle!BM:BM)</f>
        <v>3.2076466215412953</v>
      </c>
      <c r="BQ9">
        <f>STDEV(Cycle!BM:BM)</f>
        <v>2.713772334240701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AVERAGE(Cycle!$AV$2:$AV$60)</f>
        <v>54.685418613699788</v>
      </c>
      <c r="AZ10">
        <f>STDEV(Cycle!$AV$2:$AV$60)</f>
        <v>4.1538174721570318</v>
      </c>
      <c r="BA10" t="s">
        <v>92</v>
      </c>
      <c r="BB10">
        <f>AVERAGE(Cycle!$AW$2:$AW$60)</f>
        <v>50.21184423713261</v>
      </c>
      <c r="BC10">
        <f>STDEV(Cycle!$AW$2:$AW$60)</f>
        <v>3.2614967705184825</v>
      </c>
      <c r="BD10" t="s">
        <v>93</v>
      </c>
      <c r="BE10">
        <f>AVERAGE(Cycle!$AX$2:$AX$60)</f>
        <v>54.397472437845103</v>
      </c>
      <c r="BF10">
        <f>STDEV(Cycle!$AX$2:$AX$60)</f>
        <v>3.4680230230462801</v>
      </c>
      <c r="BG10" t="s">
        <v>94</v>
      </c>
      <c r="BH10">
        <f>AVERAGE(Cycle!$AY$2:$AY$60)</f>
        <v>53.812910457877777</v>
      </c>
      <c r="BI10">
        <f>STDEV(Cycle!$AY$2:$AY$60)</f>
        <v>4.22038201678272</v>
      </c>
      <c r="BO10" t="s">
        <v>315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AVERAGE(Cycle!$BA$2:$BA$60)</f>
        <v>45.314581386300226</v>
      </c>
      <c r="AZ11">
        <f>STDEV(Cycle!$BA$2:$BA$60)</f>
        <v>4.1538174721570309</v>
      </c>
      <c r="BA11" t="s">
        <v>96</v>
      </c>
      <c r="BB11">
        <f>AVERAGE(Cycle!$BB$2:$BB$60)</f>
        <v>49.78815576286739</v>
      </c>
      <c r="BC11">
        <f>STDEV(Cycle!$BB$2:$BB$60)</f>
        <v>3.2614967705184821</v>
      </c>
      <c r="BD11" t="s">
        <v>97</v>
      </c>
      <c r="BE11">
        <f>AVERAGE(Cycle!$BC$2:$BC$60)</f>
        <v>45.602527562154897</v>
      </c>
      <c r="BF11">
        <f>STDEV(Cycle!$BC$2:$BC$60)</f>
        <v>3.4680230230462805</v>
      </c>
      <c r="BG11" t="s">
        <v>98</v>
      </c>
      <c r="BH11">
        <f>AVERAGE(Cycle!$BD$2:$BD$60)</f>
        <v>46.18708954212223</v>
      </c>
      <c r="BI11">
        <f>STDEV(Cycle!$BD$2:$BD$60)</f>
        <v>4.22038201678272</v>
      </c>
      <c r="BO11" t="s">
        <v>316</v>
      </c>
      <c r="BP11">
        <f>AVERAGE(Cycle!$BR:$BR)</f>
        <v>16.940565217036397</v>
      </c>
      <c r="BQ11">
        <f>STDEV(Cycle!$BR:$BR)</f>
        <v>22.579904146321418</v>
      </c>
    </row>
    <row r="12" spans="1:126" x14ac:dyDescent="0.25">
      <c r="A12">
        <v>11</v>
      </c>
      <c r="B12" s="2">
        <v>1</v>
      </c>
      <c r="E12" s="3">
        <v>4</v>
      </c>
      <c r="BO12" t="s">
        <v>317</v>
      </c>
      <c r="BP12">
        <f>AVERAGE(Cycle!$BS:$BS)</f>
        <v>47.469226080917828</v>
      </c>
      <c r="BQ12">
        <f>STDEV(Cycle!$BS:$BS)</f>
        <v>24.150338554849437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6.1785827486869866</v>
      </c>
      <c r="BQ14">
        <f>STDEV(Cycle!BO:BO)</f>
        <v>2.5284791014391401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7.631392650364945</v>
      </c>
      <c r="BQ15">
        <f>STDEV(Cycle!BP:BP)</f>
        <v>2.9067880007890117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C19" s="4">
        <v>2</v>
      </c>
      <c r="E19" s="3">
        <v>4</v>
      </c>
    </row>
    <row r="20" spans="1:5" x14ac:dyDescent="0.25">
      <c r="A20">
        <v>19</v>
      </c>
      <c r="C20" s="4">
        <v>2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E45" s="3">
        <v>4</v>
      </c>
    </row>
    <row r="46" spans="1:5" x14ac:dyDescent="0.25">
      <c r="A46">
        <v>45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</row>
    <row r="58" spans="1:5" x14ac:dyDescent="0.25">
      <c r="A58">
        <v>57</v>
      </c>
      <c r="C58" s="4">
        <v>2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E70" s="3">
        <v>4</v>
      </c>
    </row>
    <row r="71" spans="1:5" x14ac:dyDescent="0.25">
      <c r="A71">
        <v>70</v>
      </c>
      <c r="E71" s="3">
        <v>4</v>
      </c>
    </row>
    <row r="72" spans="1:5" x14ac:dyDescent="0.25">
      <c r="A72">
        <v>71</v>
      </c>
      <c r="D72" s="5">
        <v>3</v>
      </c>
      <c r="E72" s="3">
        <v>4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  <c r="D82" s="5">
        <v>3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  <c r="C84" s="4">
        <v>2</v>
      </c>
    </row>
    <row r="85" spans="1:5" x14ac:dyDescent="0.25">
      <c r="A85">
        <v>84</v>
      </c>
      <c r="B85" s="2">
        <v>1</v>
      </c>
    </row>
    <row r="86" spans="1:5" x14ac:dyDescent="0.25">
      <c r="A86">
        <v>85</v>
      </c>
      <c r="B86" s="2">
        <v>1</v>
      </c>
    </row>
    <row r="87" spans="1:5" x14ac:dyDescent="0.25">
      <c r="A87">
        <v>86</v>
      </c>
      <c r="B87" s="2">
        <v>1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  <c r="E95" s="3">
        <v>4</v>
      </c>
    </row>
    <row r="96" spans="1:5" x14ac:dyDescent="0.25">
      <c r="A96">
        <v>95</v>
      </c>
      <c r="E96" s="3">
        <v>4</v>
      </c>
    </row>
    <row r="97" spans="1:5" x14ac:dyDescent="0.25">
      <c r="A97">
        <v>96</v>
      </c>
      <c r="D97" s="5">
        <v>3</v>
      </c>
      <c r="E97" s="3">
        <v>4</v>
      </c>
    </row>
    <row r="98" spans="1:5" x14ac:dyDescent="0.25">
      <c r="A98">
        <v>97</v>
      </c>
      <c r="C98" s="4">
        <v>2</v>
      </c>
      <c r="D98" s="5">
        <v>3</v>
      </c>
      <c r="E98" s="3">
        <v>4</v>
      </c>
    </row>
    <row r="99" spans="1:5" x14ac:dyDescent="0.25">
      <c r="A99">
        <v>98</v>
      </c>
      <c r="C99" s="4">
        <v>2</v>
      </c>
      <c r="D99" s="5">
        <v>3</v>
      </c>
      <c r="E99" s="3">
        <v>4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C108" s="4">
        <v>2</v>
      </c>
    </row>
    <row r="109" spans="1:5" x14ac:dyDescent="0.25">
      <c r="A109">
        <v>108</v>
      </c>
      <c r="B109" s="2">
        <v>1</v>
      </c>
      <c r="C109" s="4">
        <v>2</v>
      </c>
    </row>
    <row r="110" spans="1:5" x14ac:dyDescent="0.25">
      <c r="A110">
        <v>109</v>
      </c>
      <c r="B110" s="2">
        <v>1</v>
      </c>
      <c r="C110" s="4">
        <v>2</v>
      </c>
    </row>
    <row r="111" spans="1:5" x14ac:dyDescent="0.25">
      <c r="A111">
        <v>110</v>
      </c>
      <c r="B111" s="2">
        <v>1</v>
      </c>
    </row>
    <row r="112" spans="1:5" x14ac:dyDescent="0.25">
      <c r="A112">
        <v>111</v>
      </c>
      <c r="B112" s="2">
        <v>1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D120" s="5">
        <v>3</v>
      </c>
      <c r="E120" s="3">
        <v>4</v>
      </c>
    </row>
    <row r="121" spans="1:5" x14ac:dyDescent="0.25">
      <c r="A121">
        <v>120</v>
      </c>
      <c r="D121" s="5">
        <v>3</v>
      </c>
      <c r="E121" s="3">
        <v>4</v>
      </c>
    </row>
    <row r="122" spans="1:5" x14ac:dyDescent="0.25">
      <c r="A122">
        <v>121</v>
      </c>
      <c r="D122" s="5">
        <v>3</v>
      </c>
      <c r="E122" s="3">
        <v>4</v>
      </c>
    </row>
    <row r="123" spans="1:5" x14ac:dyDescent="0.25">
      <c r="A123">
        <v>122</v>
      </c>
      <c r="D123" s="5">
        <v>3</v>
      </c>
      <c r="E123" s="3">
        <v>4</v>
      </c>
    </row>
    <row r="124" spans="1:5" x14ac:dyDescent="0.25">
      <c r="A124">
        <v>123</v>
      </c>
      <c r="D124" s="5">
        <v>3</v>
      </c>
      <c r="E124" s="3">
        <v>4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</row>
    <row r="132" spans="1:5" x14ac:dyDescent="0.25">
      <c r="A132">
        <v>131</v>
      </c>
      <c r="C132" s="4">
        <v>2</v>
      </c>
    </row>
    <row r="133" spans="1:5" x14ac:dyDescent="0.25">
      <c r="A133">
        <v>132</v>
      </c>
      <c r="C133" s="4">
        <v>2</v>
      </c>
    </row>
    <row r="134" spans="1:5" x14ac:dyDescent="0.25">
      <c r="A134">
        <v>133</v>
      </c>
      <c r="C134" s="4">
        <v>2</v>
      </c>
    </row>
    <row r="135" spans="1:5" x14ac:dyDescent="0.25">
      <c r="A135">
        <v>134</v>
      </c>
      <c r="B135" s="2">
        <v>1</v>
      </c>
      <c r="C135" s="4">
        <v>2</v>
      </c>
    </row>
    <row r="136" spans="1:5" x14ac:dyDescent="0.25">
      <c r="A136">
        <v>135</v>
      </c>
      <c r="B136" s="2">
        <v>1</v>
      </c>
      <c r="C136" s="4">
        <v>2</v>
      </c>
    </row>
    <row r="137" spans="1:5" x14ac:dyDescent="0.25">
      <c r="A137">
        <v>136</v>
      </c>
      <c r="B137" s="2">
        <v>1</v>
      </c>
    </row>
    <row r="138" spans="1:5" x14ac:dyDescent="0.25">
      <c r="A138">
        <v>137</v>
      </c>
      <c r="B138" s="2">
        <v>1</v>
      </c>
    </row>
    <row r="139" spans="1:5" x14ac:dyDescent="0.25">
      <c r="A139">
        <v>138</v>
      </c>
      <c r="B139" s="2">
        <v>1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D142" s="5">
        <v>3</v>
      </c>
      <c r="E142" s="3">
        <v>4</v>
      </c>
    </row>
    <row r="143" spans="1:5" x14ac:dyDescent="0.25">
      <c r="A143">
        <v>142</v>
      </c>
      <c r="B143" s="2">
        <v>1</v>
      </c>
      <c r="D143" s="5">
        <v>3</v>
      </c>
      <c r="E143" s="3">
        <v>4</v>
      </c>
    </row>
    <row r="144" spans="1:5" x14ac:dyDescent="0.25">
      <c r="A144">
        <v>143</v>
      </c>
      <c r="D144" s="5">
        <v>3</v>
      </c>
      <c r="E144" s="3">
        <v>4</v>
      </c>
    </row>
    <row r="145" spans="1:5" x14ac:dyDescent="0.25">
      <c r="A145">
        <v>144</v>
      </c>
      <c r="D145" s="5">
        <v>3</v>
      </c>
      <c r="E145" s="3">
        <v>4</v>
      </c>
    </row>
    <row r="146" spans="1:5" x14ac:dyDescent="0.25">
      <c r="A146">
        <v>145</v>
      </c>
      <c r="D146" s="5">
        <v>3</v>
      </c>
      <c r="E146" s="3">
        <v>4</v>
      </c>
    </row>
    <row r="147" spans="1:5" x14ac:dyDescent="0.25">
      <c r="A147">
        <v>146</v>
      </c>
      <c r="D147" s="5">
        <v>3</v>
      </c>
      <c r="E147" s="3">
        <v>4</v>
      </c>
    </row>
    <row r="148" spans="1:5" x14ac:dyDescent="0.25">
      <c r="A148">
        <v>147</v>
      </c>
      <c r="D148" s="5">
        <v>3</v>
      </c>
      <c r="E148" s="3">
        <v>4</v>
      </c>
    </row>
    <row r="149" spans="1:5" x14ac:dyDescent="0.25">
      <c r="A149">
        <v>148</v>
      </c>
      <c r="C149" s="4">
        <v>2</v>
      </c>
      <c r="D149" s="5">
        <v>3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</row>
    <row r="153" spans="1:5" x14ac:dyDescent="0.25">
      <c r="A153">
        <v>152</v>
      </c>
      <c r="C153" s="4">
        <v>2</v>
      </c>
    </row>
    <row r="154" spans="1:5" x14ac:dyDescent="0.25">
      <c r="A154">
        <v>153</v>
      </c>
      <c r="C154" s="4">
        <v>2</v>
      </c>
    </row>
    <row r="155" spans="1:5" x14ac:dyDescent="0.25">
      <c r="A155">
        <v>154</v>
      </c>
      <c r="C155" s="4">
        <v>2</v>
      </c>
    </row>
    <row r="156" spans="1:5" x14ac:dyDescent="0.25">
      <c r="A156">
        <v>155</v>
      </c>
      <c r="C156" s="4">
        <v>2</v>
      </c>
    </row>
    <row r="157" spans="1:5" x14ac:dyDescent="0.25">
      <c r="A157">
        <v>156</v>
      </c>
      <c r="B157" s="2">
        <v>1</v>
      </c>
      <c r="C157" s="4">
        <v>2</v>
      </c>
    </row>
    <row r="158" spans="1:5" x14ac:dyDescent="0.25">
      <c r="A158">
        <v>157</v>
      </c>
      <c r="B158" s="2">
        <v>1</v>
      </c>
      <c r="C158" s="4">
        <v>2</v>
      </c>
    </row>
    <row r="159" spans="1:5" x14ac:dyDescent="0.25">
      <c r="A159">
        <v>158</v>
      </c>
      <c r="B159" s="2">
        <v>1</v>
      </c>
      <c r="C159" s="4">
        <v>2</v>
      </c>
    </row>
    <row r="160" spans="1:5" x14ac:dyDescent="0.25">
      <c r="A160">
        <v>159</v>
      </c>
      <c r="B160" s="2">
        <v>1</v>
      </c>
    </row>
    <row r="161" spans="1:5" x14ac:dyDescent="0.25">
      <c r="A161">
        <v>160</v>
      </c>
      <c r="B161" s="2">
        <v>1</v>
      </c>
    </row>
    <row r="162" spans="1:5" x14ac:dyDescent="0.25">
      <c r="A162">
        <v>161</v>
      </c>
      <c r="B162" s="2">
        <v>1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D166" s="5">
        <v>3</v>
      </c>
      <c r="E166" s="3">
        <v>4</v>
      </c>
    </row>
    <row r="167" spans="1:5" x14ac:dyDescent="0.25">
      <c r="A167">
        <v>166</v>
      </c>
      <c r="D167" s="5">
        <v>3</v>
      </c>
      <c r="E167" s="3">
        <v>4</v>
      </c>
    </row>
    <row r="168" spans="1:5" x14ac:dyDescent="0.25">
      <c r="A168">
        <v>167</v>
      </c>
      <c r="D168" s="5">
        <v>3</v>
      </c>
      <c r="E168" s="3">
        <v>4</v>
      </c>
    </row>
    <row r="169" spans="1:5" x14ac:dyDescent="0.25">
      <c r="A169">
        <v>168</v>
      </c>
      <c r="D169" s="5">
        <v>3</v>
      </c>
      <c r="E169" s="3">
        <v>4</v>
      </c>
    </row>
    <row r="170" spans="1:5" x14ac:dyDescent="0.25">
      <c r="A170">
        <v>169</v>
      </c>
      <c r="D170" s="5">
        <v>3</v>
      </c>
      <c r="E170" s="3">
        <v>4</v>
      </c>
    </row>
    <row r="171" spans="1:5" x14ac:dyDescent="0.25">
      <c r="A171">
        <v>170</v>
      </c>
      <c r="C171" s="4">
        <v>2</v>
      </c>
      <c r="D171" s="5">
        <v>3</v>
      </c>
      <c r="E171" s="3">
        <v>4</v>
      </c>
    </row>
    <row r="172" spans="1:5" x14ac:dyDescent="0.25">
      <c r="A172">
        <v>171</v>
      </c>
      <c r="C172" s="4">
        <v>2</v>
      </c>
      <c r="D172" s="5">
        <v>3</v>
      </c>
      <c r="E172" s="3">
        <v>4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</row>
    <row r="176" spans="1:5" x14ac:dyDescent="0.25">
      <c r="A176">
        <v>175</v>
      </c>
      <c r="C176" s="4">
        <v>2</v>
      </c>
    </row>
    <row r="177" spans="1:5" x14ac:dyDescent="0.25">
      <c r="A177">
        <v>176</v>
      </c>
      <c r="C177" s="4">
        <v>2</v>
      </c>
    </row>
    <row r="178" spans="1:5" x14ac:dyDescent="0.25">
      <c r="A178">
        <v>177</v>
      </c>
      <c r="B178" s="2">
        <v>1</v>
      </c>
      <c r="C178" s="4">
        <v>2</v>
      </c>
    </row>
    <row r="179" spans="1:5" x14ac:dyDescent="0.25">
      <c r="A179">
        <v>178</v>
      </c>
      <c r="B179" s="2">
        <v>1</v>
      </c>
      <c r="C179" s="4">
        <v>2</v>
      </c>
    </row>
    <row r="180" spans="1:5" x14ac:dyDescent="0.25">
      <c r="A180">
        <v>179</v>
      </c>
      <c r="B180" s="2">
        <v>1</v>
      </c>
      <c r="C180" s="4">
        <v>2</v>
      </c>
    </row>
    <row r="181" spans="1:5" x14ac:dyDescent="0.25">
      <c r="A181">
        <v>180</v>
      </c>
      <c r="B181" s="2">
        <v>1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D188" s="5">
        <v>3</v>
      </c>
      <c r="E188" s="3">
        <v>4</v>
      </c>
    </row>
    <row r="189" spans="1:5" x14ac:dyDescent="0.25">
      <c r="A189">
        <v>188</v>
      </c>
      <c r="D189" s="5">
        <v>3</v>
      </c>
      <c r="E189" s="3">
        <v>4</v>
      </c>
    </row>
    <row r="190" spans="1:5" x14ac:dyDescent="0.25">
      <c r="A190">
        <v>189</v>
      </c>
      <c r="D190" s="5">
        <v>3</v>
      </c>
      <c r="E190" s="3">
        <v>4</v>
      </c>
    </row>
    <row r="191" spans="1:5" x14ac:dyDescent="0.25">
      <c r="A191">
        <v>190</v>
      </c>
      <c r="D191" s="5">
        <v>3</v>
      </c>
      <c r="E191" s="3">
        <v>4</v>
      </c>
    </row>
    <row r="192" spans="1:5" x14ac:dyDescent="0.25">
      <c r="A192">
        <v>191</v>
      </c>
      <c r="D192" s="5">
        <v>3</v>
      </c>
      <c r="E192" s="3">
        <v>4</v>
      </c>
    </row>
    <row r="193" spans="1:5" x14ac:dyDescent="0.25">
      <c r="A193">
        <v>192</v>
      </c>
      <c r="C193" s="4">
        <v>2</v>
      </c>
      <c r="D193" s="5">
        <v>3</v>
      </c>
      <c r="E193" s="3">
        <v>4</v>
      </c>
    </row>
    <row r="194" spans="1:5" x14ac:dyDescent="0.25">
      <c r="A194">
        <v>193</v>
      </c>
      <c r="C194" s="4">
        <v>2</v>
      </c>
      <c r="D194" s="5">
        <v>3</v>
      </c>
      <c r="E194" s="3">
        <v>4</v>
      </c>
    </row>
    <row r="195" spans="1:5" x14ac:dyDescent="0.25">
      <c r="A195">
        <v>194</v>
      </c>
      <c r="C195" s="4">
        <v>2</v>
      </c>
      <c r="D195" s="5">
        <v>3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</row>
    <row r="199" spans="1:5" x14ac:dyDescent="0.25">
      <c r="A199">
        <v>198</v>
      </c>
      <c r="C199" s="4">
        <v>2</v>
      </c>
    </row>
    <row r="200" spans="1:5" x14ac:dyDescent="0.25">
      <c r="A200">
        <v>199</v>
      </c>
      <c r="B200" s="2">
        <v>1</v>
      </c>
      <c r="C200" s="4">
        <v>2</v>
      </c>
    </row>
    <row r="201" spans="1:5" x14ac:dyDescent="0.25">
      <c r="A201">
        <v>200</v>
      </c>
      <c r="B201" s="2">
        <v>1</v>
      </c>
      <c r="C201" s="4">
        <v>2</v>
      </c>
    </row>
    <row r="202" spans="1:5" x14ac:dyDescent="0.25">
      <c r="A202">
        <v>201</v>
      </c>
      <c r="B202" s="2">
        <v>1</v>
      </c>
      <c r="C202" s="4">
        <v>2</v>
      </c>
    </row>
    <row r="203" spans="1:5" x14ac:dyDescent="0.25">
      <c r="A203">
        <v>202</v>
      </c>
      <c r="B203" s="2">
        <v>1</v>
      </c>
      <c r="C203" s="4">
        <v>2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D210" s="5">
        <v>3</v>
      </c>
      <c r="E210" s="3">
        <v>4</v>
      </c>
    </row>
    <row r="211" spans="1:5" x14ac:dyDescent="0.25">
      <c r="A211">
        <v>210</v>
      </c>
      <c r="D211" s="5">
        <v>3</v>
      </c>
      <c r="E211" s="3">
        <v>4</v>
      </c>
    </row>
    <row r="212" spans="1:5" x14ac:dyDescent="0.25">
      <c r="A212">
        <v>211</v>
      </c>
      <c r="D212" s="5">
        <v>3</v>
      </c>
      <c r="E212" s="3">
        <v>4</v>
      </c>
    </row>
    <row r="213" spans="1:5" x14ac:dyDescent="0.25">
      <c r="A213">
        <v>212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C215" s="4">
        <v>2</v>
      </c>
      <c r="D215" s="5">
        <v>3</v>
      </c>
      <c r="E215" s="3">
        <v>4</v>
      </c>
    </row>
    <row r="216" spans="1:5" x14ac:dyDescent="0.25">
      <c r="A216">
        <v>215</v>
      </c>
      <c r="C216" s="4">
        <v>2</v>
      </c>
      <c r="D216" s="5">
        <v>3</v>
      </c>
      <c r="E216" s="3">
        <v>4</v>
      </c>
    </row>
    <row r="217" spans="1:5" x14ac:dyDescent="0.25">
      <c r="A217">
        <v>216</v>
      </c>
      <c r="C217" s="4">
        <v>2</v>
      </c>
      <c r="D217" s="5">
        <v>3</v>
      </c>
    </row>
    <row r="218" spans="1:5" x14ac:dyDescent="0.25">
      <c r="A218">
        <v>217</v>
      </c>
      <c r="C218" s="4">
        <v>2</v>
      </c>
      <c r="D218" s="5">
        <v>3</v>
      </c>
    </row>
    <row r="219" spans="1:5" x14ac:dyDescent="0.25">
      <c r="A219">
        <v>218</v>
      </c>
      <c r="C219" s="4">
        <v>2</v>
      </c>
      <c r="D219" s="5">
        <v>3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</row>
    <row r="222" spans="1:5" x14ac:dyDescent="0.25">
      <c r="A222">
        <v>221</v>
      </c>
      <c r="C222" s="4">
        <v>2</v>
      </c>
    </row>
    <row r="223" spans="1:5" x14ac:dyDescent="0.25">
      <c r="A223">
        <v>222</v>
      </c>
      <c r="B223" s="2">
        <v>1</v>
      </c>
      <c r="C223" s="4">
        <v>2</v>
      </c>
    </row>
    <row r="224" spans="1:5" x14ac:dyDescent="0.25">
      <c r="A224">
        <v>223</v>
      </c>
      <c r="B224" s="2">
        <v>1</v>
      </c>
      <c r="C224" s="4">
        <v>2</v>
      </c>
    </row>
    <row r="225" spans="1:5" x14ac:dyDescent="0.25">
      <c r="A225">
        <v>224</v>
      </c>
      <c r="B225" s="2">
        <v>1</v>
      </c>
      <c r="C225" s="4">
        <v>2</v>
      </c>
    </row>
    <row r="226" spans="1:5" x14ac:dyDescent="0.25">
      <c r="A226">
        <v>225</v>
      </c>
      <c r="B226" s="2">
        <v>1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D234" s="5">
        <v>3</v>
      </c>
      <c r="E234" s="3">
        <v>4</v>
      </c>
    </row>
    <row r="235" spans="1:5" x14ac:dyDescent="0.25">
      <c r="A235">
        <v>234</v>
      </c>
      <c r="D235" s="5">
        <v>3</v>
      </c>
      <c r="E235" s="3">
        <v>4</v>
      </c>
    </row>
    <row r="236" spans="1:5" x14ac:dyDescent="0.25">
      <c r="A236">
        <v>235</v>
      </c>
      <c r="D236" s="5">
        <v>3</v>
      </c>
      <c r="E236" s="3">
        <v>4</v>
      </c>
    </row>
    <row r="237" spans="1:5" x14ac:dyDescent="0.25">
      <c r="A237">
        <v>236</v>
      </c>
      <c r="C237" s="4">
        <v>2</v>
      </c>
      <c r="D237" s="5">
        <v>3</v>
      </c>
      <c r="E237" s="3">
        <v>4</v>
      </c>
    </row>
    <row r="238" spans="1:5" x14ac:dyDescent="0.25">
      <c r="A238">
        <v>237</v>
      </c>
      <c r="C238" s="4">
        <v>2</v>
      </c>
      <c r="D238" s="5">
        <v>3</v>
      </c>
      <c r="E238" s="3">
        <v>4</v>
      </c>
    </row>
    <row r="239" spans="1:5" x14ac:dyDescent="0.25">
      <c r="A239">
        <v>238</v>
      </c>
      <c r="C239" s="4">
        <v>2</v>
      </c>
      <c r="D239" s="5">
        <v>3</v>
      </c>
      <c r="E239" s="3">
        <v>4</v>
      </c>
    </row>
    <row r="240" spans="1:5" x14ac:dyDescent="0.25">
      <c r="A240">
        <v>239</v>
      </c>
      <c r="C240" s="4">
        <v>2</v>
      </c>
      <c r="D240" s="5">
        <v>3</v>
      </c>
      <c r="E240" s="3">
        <v>4</v>
      </c>
    </row>
    <row r="241" spans="1:6" x14ac:dyDescent="0.25">
      <c r="A241">
        <v>240</v>
      </c>
      <c r="C241" s="4">
        <v>2</v>
      </c>
      <c r="D241" s="5">
        <v>3</v>
      </c>
    </row>
    <row r="242" spans="1:6" x14ac:dyDescent="0.25">
      <c r="A242">
        <v>241</v>
      </c>
      <c r="C242" s="4">
        <v>2</v>
      </c>
      <c r="D242" s="5">
        <v>3</v>
      </c>
    </row>
    <row r="243" spans="1:6" x14ac:dyDescent="0.25">
      <c r="A243">
        <v>242</v>
      </c>
      <c r="C243" s="4">
        <v>2</v>
      </c>
      <c r="D243" s="5">
        <v>3</v>
      </c>
    </row>
    <row r="244" spans="1:6" x14ac:dyDescent="0.25">
      <c r="A244">
        <v>243</v>
      </c>
      <c r="C244" s="4">
        <v>2</v>
      </c>
      <c r="D244" s="5">
        <v>3</v>
      </c>
    </row>
    <row r="245" spans="1:6" x14ac:dyDescent="0.25">
      <c r="A245">
        <v>244</v>
      </c>
      <c r="C245" s="4">
        <v>2</v>
      </c>
      <c r="D245" s="5">
        <v>3</v>
      </c>
    </row>
    <row r="246" spans="1:6" x14ac:dyDescent="0.25">
      <c r="A246">
        <v>245</v>
      </c>
      <c r="C246" s="4">
        <v>2</v>
      </c>
      <c r="D246" s="5">
        <v>3</v>
      </c>
    </row>
    <row r="247" spans="1:6" x14ac:dyDescent="0.25">
      <c r="A247">
        <v>246</v>
      </c>
      <c r="B247" s="2">
        <v>1</v>
      </c>
      <c r="C247" s="4">
        <v>2</v>
      </c>
    </row>
    <row r="248" spans="1:6" x14ac:dyDescent="0.25">
      <c r="A248">
        <v>247</v>
      </c>
      <c r="B248" s="2">
        <v>1</v>
      </c>
      <c r="C248" s="4">
        <v>2</v>
      </c>
    </row>
    <row r="249" spans="1:6" x14ac:dyDescent="0.25">
      <c r="A249">
        <v>248</v>
      </c>
      <c r="B249" s="2">
        <v>1</v>
      </c>
      <c r="C249" s="4">
        <v>2</v>
      </c>
    </row>
    <row r="250" spans="1:6" x14ac:dyDescent="0.25">
      <c r="A250">
        <v>249</v>
      </c>
      <c r="B250" s="2">
        <v>1</v>
      </c>
      <c r="C250" s="4">
        <v>2</v>
      </c>
    </row>
    <row r="251" spans="1:6" x14ac:dyDescent="0.25">
      <c r="A251">
        <v>250</v>
      </c>
      <c r="B251" s="2">
        <v>1</v>
      </c>
    </row>
    <row r="252" spans="1:6" x14ac:dyDescent="0.25">
      <c r="A252">
        <v>251</v>
      </c>
      <c r="B252" s="2">
        <v>1</v>
      </c>
      <c r="F252" t="s">
        <v>22</v>
      </c>
    </row>
    <row r="253" spans="1:6" x14ac:dyDescent="0.25">
      <c r="A253">
        <v>252</v>
      </c>
    </row>
    <row r="254" spans="1:6" x14ac:dyDescent="0.25">
      <c r="A254">
        <v>253</v>
      </c>
      <c r="F254" t="s">
        <v>22</v>
      </c>
    </row>
    <row r="255" spans="1:6" x14ac:dyDescent="0.25">
      <c r="A255">
        <v>254</v>
      </c>
      <c r="B255" s="2">
        <v>1</v>
      </c>
      <c r="E255" s="3">
        <v>4</v>
      </c>
    </row>
    <row r="256" spans="1:6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B258" s="2">
        <v>1</v>
      </c>
      <c r="E258" s="3">
        <v>4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  <c r="E261" s="3">
        <v>4</v>
      </c>
    </row>
    <row r="262" spans="1:5" x14ac:dyDescent="0.25">
      <c r="A262">
        <v>261</v>
      </c>
      <c r="B262" s="2">
        <v>1</v>
      </c>
      <c r="E262" s="3">
        <v>4</v>
      </c>
    </row>
    <row r="263" spans="1:5" x14ac:dyDescent="0.25">
      <c r="A263">
        <v>262</v>
      </c>
      <c r="B263" s="2">
        <v>1</v>
      </c>
      <c r="E263" s="3">
        <v>4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E266" s="3">
        <v>4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C270" s="4">
        <v>2</v>
      </c>
      <c r="E270" s="3">
        <v>4</v>
      </c>
    </row>
    <row r="271" spans="1:5" x14ac:dyDescent="0.25">
      <c r="A271">
        <v>270</v>
      </c>
      <c r="C271" s="4">
        <v>2</v>
      </c>
      <c r="D271" s="5">
        <v>3</v>
      </c>
      <c r="E271" s="3">
        <v>4</v>
      </c>
    </row>
    <row r="272" spans="1:5" x14ac:dyDescent="0.25">
      <c r="A272">
        <v>271</v>
      </c>
      <c r="C272" s="4">
        <v>2</v>
      </c>
      <c r="D272" s="5">
        <v>3</v>
      </c>
    </row>
    <row r="273" spans="1:5" x14ac:dyDescent="0.25">
      <c r="A273">
        <v>272</v>
      </c>
      <c r="C273" s="4">
        <v>2</v>
      </c>
      <c r="D273" s="5">
        <v>3</v>
      </c>
    </row>
    <row r="274" spans="1:5" x14ac:dyDescent="0.25">
      <c r="A274">
        <v>273</v>
      </c>
      <c r="C274" s="4">
        <v>2</v>
      </c>
      <c r="D274" s="5">
        <v>3</v>
      </c>
    </row>
    <row r="275" spans="1:5" x14ac:dyDescent="0.25">
      <c r="A275">
        <v>274</v>
      </c>
      <c r="C275" s="4">
        <v>2</v>
      </c>
      <c r="D275" s="5">
        <v>3</v>
      </c>
    </row>
    <row r="276" spans="1:5" x14ac:dyDescent="0.25">
      <c r="A276">
        <v>275</v>
      </c>
      <c r="C276" s="4">
        <v>2</v>
      </c>
      <c r="D276" s="5">
        <v>3</v>
      </c>
    </row>
    <row r="277" spans="1:5" x14ac:dyDescent="0.25">
      <c r="A277">
        <v>276</v>
      </c>
      <c r="C277" s="4">
        <v>2</v>
      </c>
      <c r="D277" s="5">
        <v>3</v>
      </c>
    </row>
    <row r="278" spans="1:5" x14ac:dyDescent="0.25">
      <c r="A278">
        <v>277</v>
      </c>
      <c r="C278" s="4">
        <v>2</v>
      </c>
      <c r="D278" s="5">
        <v>3</v>
      </c>
    </row>
    <row r="279" spans="1:5" x14ac:dyDescent="0.25">
      <c r="A279">
        <v>278</v>
      </c>
      <c r="C279" s="4">
        <v>2</v>
      </c>
      <c r="D279" s="5">
        <v>3</v>
      </c>
    </row>
    <row r="280" spans="1:5" x14ac:dyDescent="0.25">
      <c r="A280">
        <v>279</v>
      </c>
      <c r="C280" s="4">
        <v>2</v>
      </c>
      <c r="D280" s="5">
        <v>3</v>
      </c>
    </row>
    <row r="281" spans="1:5" x14ac:dyDescent="0.25">
      <c r="A281">
        <v>280</v>
      </c>
      <c r="C281" s="4">
        <v>2</v>
      </c>
      <c r="D281" s="5">
        <v>3</v>
      </c>
    </row>
    <row r="282" spans="1:5" x14ac:dyDescent="0.25">
      <c r="A282">
        <v>281</v>
      </c>
      <c r="C282" s="4">
        <v>2</v>
      </c>
      <c r="D282" s="5">
        <v>3</v>
      </c>
    </row>
    <row r="283" spans="1:5" x14ac:dyDescent="0.25">
      <c r="A283">
        <v>282</v>
      </c>
      <c r="C283" s="4">
        <v>2</v>
      </c>
      <c r="D283" s="5">
        <v>3</v>
      </c>
    </row>
    <row r="284" spans="1:5" x14ac:dyDescent="0.25">
      <c r="A284">
        <v>283</v>
      </c>
      <c r="C284" s="4">
        <v>2</v>
      </c>
      <c r="D284" s="5">
        <v>3</v>
      </c>
    </row>
    <row r="285" spans="1:5" x14ac:dyDescent="0.25">
      <c r="A285">
        <v>284</v>
      </c>
      <c r="C285" s="4">
        <v>2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D299" s="5">
        <v>3</v>
      </c>
      <c r="E299" s="3">
        <v>4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C303" s="4">
        <v>2</v>
      </c>
      <c r="D303" s="5">
        <v>3</v>
      </c>
    </row>
    <row r="304" spans="1:5" x14ac:dyDescent="0.25">
      <c r="A304">
        <v>303</v>
      </c>
      <c r="C304" s="4">
        <v>2</v>
      </c>
      <c r="D304" s="5">
        <v>3</v>
      </c>
    </row>
    <row r="305" spans="1:5" x14ac:dyDescent="0.25">
      <c r="A305">
        <v>304</v>
      </c>
      <c r="C305" s="4">
        <v>2</v>
      </c>
      <c r="D305" s="5">
        <v>3</v>
      </c>
    </row>
    <row r="306" spans="1:5" x14ac:dyDescent="0.25">
      <c r="A306">
        <v>305</v>
      </c>
      <c r="C306" s="4">
        <v>2</v>
      </c>
      <c r="D306" s="5">
        <v>3</v>
      </c>
    </row>
    <row r="307" spans="1:5" x14ac:dyDescent="0.25">
      <c r="A307">
        <v>306</v>
      </c>
      <c r="C307" s="4">
        <v>2</v>
      </c>
      <c r="D307" s="5">
        <v>3</v>
      </c>
    </row>
    <row r="308" spans="1:5" x14ac:dyDescent="0.25">
      <c r="A308">
        <v>307</v>
      </c>
      <c r="C308" s="4">
        <v>2</v>
      </c>
      <c r="D308" s="5">
        <v>3</v>
      </c>
    </row>
    <row r="309" spans="1:5" x14ac:dyDescent="0.25">
      <c r="A309">
        <v>308</v>
      </c>
      <c r="C309" s="4">
        <v>2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B312" s="2">
        <v>1</v>
      </c>
      <c r="C312" s="4">
        <v>2</v>
      </c>
    </row>
    <row r="313" spans="1:5" x14ac:dyDescent="0.25">
      <c r="A313">
        <v>312</v>
      </c>
      <c r="B313" s="2">
        <v>1</v>
      </c>
    </row>
    <row r="314" spans="1:5" x14ac:dyDescent="0.25">
      <c r="A314">
        <v>313</v>
      </c>
      <c r="B314" s="2">
        <v>1</v>
      </c>
      <c r="E314" s="3">
        <v>4</v>
      </c>
    </row>
    <row r="315" spans="1:5" x14ac:dyDescent="0.25">
      <c r="A315">
        <v>314</v>
      </c>
      <c r="B315" s="2">
        <v>1</v>
      </c>
      <c r="E315" s="3">
        <v>4</v>
      </c>
    </row>
    <row r="316" spans="1:5" x14ac:dyDescent="0.25">
      <c r="A316">
        <v>315</v>
      </c>
      <c r="B316" s="2">
        <v>1</v>
      </c>
      <c r="E316" s="3">
        <v>4</v>
      </c>
    </row>
    <row r="317" spans="1:5" x14ac:dyDescent="0.25">
      <c r="A317">
        <v>316</v>
      </c>
      <c r="B317" s="2">
        <v>1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E325" s="3">
        <v>4</v>
      </c>
    </row>
    <row r="326" spans="1:5" x14ac:dyDescent="0.25">
      <c r="A326">
        <v>325</v>
      </c>
      <c r="D326" s="5">
        <v>3</v>
      </c>
    </row>
    <row r="327" spans="1:5" x14ac:dyDescent="0.25">
      <c r="A327">
        <v>326</v>
      </c>
      <c r="C327" s="4">
        <v>2</v>
      </c>
      <c r="D327" s="5">
        <v>3</v>
      </c>
    </row>
    <row r="328" spans="1:5" x14ac:dyDescent="0.25">
      <c r="A328">
        <v>327</v>
      </c>
      <c r="C328" s="4">
        <v>2</v>
      </c>
      <c r="D328" s="5">
        <v>3</v>
      </c>
    </row>
    <row r="329" spans="1:5" x14ac:dyDescent="0.25">
      <c r="A329">
        <v>328</v>
      </c>
      <c r="C329" s="4">
        <v>2</v>
      </c>
      <c r="D329" s="5">
        <v>3</v>
      </c>
    </row>
    <row r="330" spans="1:5" x14ac:dyDescent="0.25">
      <c r="A330">
        <v>329</v>
      </c>
      <c r="C330" s="4">
        <v>2</v>
      </c>
      <c r="D330" s="5">
        <v>3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</row>
    <row r="337" spans="1:5" x14ac:dyDescent="0.25">
      <c r="A337">
        <v>336</v>
      </c>
      <c r="C337" s="4">
        <v>2</v>
      </c>
    </row>
    <row r="338" spans="1:5" x14ac:dyDescent="0.25">
      <c r="A338">
        <v>337</v>
      </c>
      <c r="B338" s="2">
        <v>1</v>
      </c>
    </row>
    <row r="339" spans="1:5" x14ac:dyDescent="0.25">
      <c r="A339">
        <v>338</v>
      </c>
      <c r="B339" s="2">
        <v>1</v>
      </c>
    </row>
    <row r="340" spans="1:5" x14ac:dyDescent="0.25">
      <c r="A340">
        <v>339</v>
      </c>
      <c r="B340" s="2">
        <v>1</v>
      </c>
      <c r="E340" s="3">
        <v>4</v>
      </c>
    </row>
    <row r="341" spans="1:5" x14ac:dyDescent="0.25">
      <c r="A341">
        <v>340</v>
      </c>
      <c r="B341" s="2">
        <v>1</v>
      </c>
      <c r="E341" s="3">
        <v>4</v>
      </c>
    </row>
    <row r="342" spans="1:5" x14ac:dyDescent="0.25">
      <c r="A342">
        <v>341</v>
      </c>
      <c r="B342" s="2">
        <v>1</v>
      </c>
      <c r="E342" s="3">
        <v>4</v>
      </c>
    </row>
    <row r="343" spans="1:5" x14ac:dyDescent="0.25">
      <c r="A343">
        <v>342</v>
      </c>
      <c r="B343" s="2">
        <v>1</v>
      </c>
      <c r="E343" s="3">
        <v>4</v>
      </c>
    </row>
    <row r="344" spans="1:5" x14ac:dyDescent="0.25">
      <c r="A344">
        <v>343</v>
      </c>
      <c r="B344" s="2">
        <v>1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E349" s="3">
        <v>4</v>
      </c>
    </row>
    <row r="350" spans="1:5" x14ac:dyDescent="0.25">
      <c r="A350">
        <v>349</v>
      </c>
      <c r="E350" s="3">
        <v>4</v>
      </c>
    </row>
    <row r="351" spans="1:5" x14ac:dyDescent="0.25">
      <c r="A351">
        <v>350</v>
      </c>
      <c r="C351" s="4">
        <v>2</v>
      </c>
      <c r="D351" s="5">
        <v>3</v>
      </c>
    </row>
    <row r="352" spans="1:5" x14ac:dyDescent="0.25">
      <c r="A352">
        <v>351</v>
      </c>
      <c r="C352" s="4">
        <v>2</v>
      </c>
      <c r="D352" s="5">
        <v>3</v>
      </c>
    </row>
    <row r="353" spans="1:5" x14ac:dyDescent="0.25">
      <c r="A353">
        <v>352</v>
      </c>
      <c r="C353" s="4">
        <v>2</v>
      </c>
      <c r="D353" s="5">
        <v>3</v>
      </c>
    </row>
    <row r="354" spans="1:5" x14ac:dyDescent="0.25">
      <c r="A354">
        <v>353</v>
      </c>
      <c r="C354" s="4">
        <v>2</v>
      </c>
      <c r="D354" s="5">
        <v>3</v>
      </c>
    </row>
    <row r="355" spans="1:5" x14ac:dyDescent="0.25">
      <c r="A355">
        <v>354</v>
      </c>
      <c r="C355" s="4">
        <v>2</v>
      </c>
      <c r="D355" s="5">
        <v>3</v>
      </c>
    </row>
    <row r="356" spans="1:5" x14ac:dyDescent="0.25">
      <c r="A356">
        <v>355</v>
      </c>
      <c r="C356" s="4">
        <v>2</v>
      </c>
      <c r="D356" s="5">
        <v>3</v>
      </c>
    </row>
    <row r="357" spans="1:5" x14ac:dyDescent="0.25">
      <c r="A357">
        <v>356</v>
      </c>
      <c r="C357" s="4">
        <v>2</v>
      </c>
      <c r="D357" s="5">
        <v>3</v>
      </c>
    </row>
    <row r="358" spans="1:5" x14ac:dyDescent="0.25">
      <c r="A358">
        <v>357</v>
      </c>
      <c r="C358" s="4">
        <v>2</v>
      </c>
      <c r="D358" s="5">
        <v>3</v>
      </c>
    </row>
    <row r="359" spans="1:5" x14ac:dyDescent="0.25">
      <c r="A359">
        <v>358</v>
      </c>
      <c r="C359" s="4">
        <v>2</v>
      </c>
      <c r="D359" s="5">
        <v>3</v>
      </c>
    </row>
    <row r="360" spans="1:5" x14ac:dyDescent="0.25">
      <c r="A360">
        <v>359</v>
      </c>
      <c r="C360" s="4">
        <v>2</v>
      </c>
      <c r="D360" s="5">
        <v>3</v>
      </c>
    </row>
    <row r="361" spans="1:5" x14ac:dyDescent="0.25">
      <c r="A361">
        <v>360</v>
      </c>
      <c r="C361" s="4">
        <v>2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  <c r="E364" s="3">
        <v>4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B366" s="2">
        <v>1</v>
      </c>
      <c r="E366" s="3">
        <v>4</v>
      </c>
    </row>
    <row r="367" spans="1:5" x14ac:dyDescent="0.25">
      <c r="A367">
        <v>366</v>
      </c>
      <c r="B367" s="2">
        <v>1</v>
      </c>
      <c r="E367" s="3">
        <v>4</v>
      </c>
    </row>
    <row r="368" spans="1:5" x14ac:dyDescent="0.25">
      <c r="A368">
        <v>367</v>
      </c>
      <c r="B368" s="2">
        <v>1</v>
      </c>
      <c r="E368" s="3">
        <v>4</v>
      </c>
    </row>
    <row r="369" spans="1:5" x14ac:dyDescent="0.25">
      <c r="A369">
        <v>368</v>
      </c>
      <c r="B369" s="2">
        <v>1</v>
      </c>
      <c r="E369" s="3">
        <v>4</v>
      </c>
    </row>
    <row r="370" spans="1:5" x14ac:dyDescent="0.25">
      <c r="A370">
        <v>369</v>
      </c>
      <c r="B370" s="2">
        <v>1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E372" s="3">
        <v>4</v>
      </c>
    </row>
    <row r="373" spans="1:5" x14ac:dyDescent="0.25">
      <c r="A373">
        <v>372</v>
      </c>
      <c r="D373" s="5">
        <v>3</v>
      </c>
      <c r="E373" s="3">
        <v>4</v>
      </c>
    </row>
    <row r="374" spans="1:5" x14ac:dyDescent="0.25">
      <c r="A374">
        <v>373</v>
      </c>
      <c r="D374" s="5">
        <v>3</v>
      </c>
      <c r="E374" s="3">
        <v>4</v>
      </c>
    </row>
    <row r="375" spans="1:5" x14ac:dyDescent="0.25">
      <c r="A375">
        <v>374</v>
      </c>
      <c r="D375" s="5">
        <v>3</v>
      </c>
    </row>
    <row r="376" spans="1:5" x14ac:dyDescent="0.25">
      <c r="A376">
        <v>375</v>
      </c>
      <c r="C376" s="4">
        <v>2</v>
      </c>
      <c r="D376" s="5">
        <v>3</v>
      </c>
    </row>
    <row r="377" spans="1:5" x14ac:dyDescent="0.25">
      <c r="A377">
        <v>376</v>
      </c>
      <c r="C377" s="4">
        <v>2</v>
      </c>
      <c r="D377" s="5">
        <v>3</v>
      </c>
    </row>
    <row r="378" spans="1:5" x14ac:dyDescent="0.25">
      <c r="A378">
        <v>377</v>
      </c>
      <c r="C378" s="4">
        <v>2</v>
      </c>
      <c r="D378" s="5">
        <v>3</v>
      </c>
    </row>
    <row r="379" spans="1:5" x14ac:dyDescent="0.25">
      <c r="A379">
        <v>378</v>
      </c>
      <c r="C379" s="4">
        <v>2</v>
      </c>
      <c r="D379" s="5">
        <v>3</v>
      </c>
    </row>
    <row r="380" spans="1:5" x14ac:dyDescent="0.25">
      <c r="A380">
        <v>379</v>
      </c>
      <c r="C380" s="4">
        <v>2</v>
      </c>
      <c r="D380" s="5">
        <v>3</v>
      </c>
    </row>
    <row r="381" spans="1:5" x14ac:dyDescent="0.25">
      <c r="A381">
        <v>380</v>
      </c>
      <c r="C381" s="4">
        <v>2</v>
      </c>
      <c r="D381" s="5">
        <v>3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B384" s="2">
        <v>1</v>
      </c>
      <c r="C384" s="4">
        <v>2</v>
      </c>
    </row>
    <row r="385" spans="1:5" x14ac:dyDescent="0.25">
      <c r="A385">
        <v>384</v>
      </c>
      <c r="B385" s="2">
        <v>1</v>
      </c>
      <c r="C385" s="4">
        <v>2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</row>
    <row r="388" spans="1:5" x14ac:dyDescent="0.25">
      <c r="A388">
        <v>387</v>
      </c>
      <c r="B388" s="2">
        <v>1</v>
      </c>
    </row>
    <row r="389" spans="1:5" x14ac:dyDescent="0.25">
      <c r="A389">
        <v>388</v>
      </c>
      <c r="B389" s="2">
        <v>1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  <c r="B392" s="2">
        <v>1</v>
      </c>
      <c r="E392" s="3">
        <v>4</v>
      </c>
    </row>
    <row r="393" spans="1:5" x14ac:dyDescent="0.25">
      <c r="A393">
        <v>392</v>
      </c>
      <c r="E393" s="3">
        <v>4</v>
      </c>
    </row>
    <row r="394" spans="1:5" x14ac:dyDescent="0.25">
      <c r="A394">
        <v>393</v>
      </c>
      <c r="D394" s="5">
        <v>3</v>
      </c>
      <c r="E394" s="3">
        <v>4</v>
      </c>
    </row>
    <row r="395" spans="1:5" x14ac:dyDescent="0.25">
      <c r="A395">
        <v>394</v>
      </c>
      <c r="D395" s="5">
        <v>3</v>
      </c>
      <c r="E395" s="3">
        <v>4</v>
      </c>
    </row>
    <row r="396" spans="1:5" x14ac:dyDescent="0.25">
      <c r="A396">
        <v>395</v>
      </c>
      <c r="D396" s="5">
        <v>3</v>
      </c>
      <c r="E396" s="3">
        <v>4</v>
      </c>
    </row>
    <row r="397" spans="1:5" x14ac:dyDescent="0.25">
      <c r="A397">
        <v>396</v>
      </c>
      <c r="D397" s="5">
        <v>3</v>
      </c>
      <c r="E397" s="3">
        <v>4</v>
      </c>
    </row>
    <row r="398" spans="1:5" x14ac:dyDescent="0.25">
      <c r="A398">
        <v>397</v>
      </c>
      <c r="D398" s="5">
        <v>3</v>
      </c>
      <c r="E398" s="3">
        <v>4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</row>
    <row r="403" spans="1:5" x14ac:dyDescent="0.25">
      <c r="A403">
        <v>402</v>
      </c>
      <c r="C403" s="4">
        <v>2</v>
      </c>
    </row>
    <row r="404" spans="1:5" x14ac:dyDescent="0.25">
      <c r="A404">
        <v>403</v>
      </c>
      <c r="C404" s="4">
        <v>2</v>
      </c>
    </row>
    <row r="405" spans="1:5" x14ac:dyDescent="0.25">
      <c r="A405">
        <v>404</v>
      </c>
      <c r="B405" s="2">
        <v>1</v>
      </c>
      <c r="C405" s="4">
        <v>2</v>
      </c>
    </row>
    <row r="406" spans="1:5" x14ac:dyDescent="0.25">
      <c r="A406">
        <v>405</v>
      </c>
      <c r="B406" s="2">
        <v>1</v>
      </c>
      <c r="C406" s="4">
        <v>2</v>
      </c>
    </row>
    <row r="407" spans="1:5" x14ac:dyDescent="0.25">
      <c r="A407">
        <v>406</v>
      </c>
      <c r="B407" s="2">
        <v>1</v>
      </c>
      <c r="C407" s="4">
        <v>2</v>
      </c>
    </row>
    <row r="408" spans="1:5" x14ac:dyDescent="0.25">
      <c r="A408">
        <v>407</v>
      </c>
      <c r="B408" s="2">
        <v>1</v>
      </c>
      <c r="C408" s="4">
        <v>2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B412" s="2">
        <v>1</v>
      </c>
      <c r="E412" s="3">
        <v>4</v>
      </c>
    </row>
    <row r="413" spans="1:5" x14ac:dyDescent="0.25">
      <c r="A413">
        <v>412</v>
      </c>
      <c r="B413" s="2">
        <v>1</v>
      </c>
      <c r="E413" s="3">
        <v>4</v>
      </c>
    </row>
    <row r="414" spans="1:5" x14ac:dyDescent="0.25">
      <c r="A414">
        <v>413</v>
      </c>
      <c r="D414" s="5">
        <v>3</v>
      </c>
      <c r="E414" s="3">
        <v>4</v>
      </c>
    </row>
    <row r="415" spans="1:5" x14ac:dyDescent="0.25">
      <c r="A415">
        <v>414</v>
      </c>
      <c r="D415" s="5">
        <v>3</v>
      </c>
      <c r="E415" s="3">
        <v>4</v>
      </c>
    </row>
    <row r="416" spans="1:5" x14ac:dyDescent="0.25">
      <c r="A416">
        <v>415</v>
      </c>
      <c r="D416" s="5">
        <v>3</v>
      </c>
      <c r="E416" s="3">
        <v>4</v>
      </c>
    </row>
    <row r="417" spans="1:5" x14ac:dyDescent="0.25">
      <c r="A417">
        <v>416</v>
      </c>
      <c r="D417" s="5">
        <v>3</v>
      </c>
      <c r="E417" s="3">
        <v>4</v>
      </c>
    </row>
    <row r="418" spans="1:5" x14ac:dyDescent="0.25">
      <c r="A418">
        <v>417</v>
      </c>
      <c r="D418" s="5">
        <v>3</v>
      </c>
      <c r="E418" s="3">
        <v>4</v>
      </c>
    </row>
    <row r="419" spans="1:5" x14ac:dyDescent="0.25">
      <c r="A419">
        <v>418</v>
      </c>
      <c r="D419" s="5">
        <v>3</v>
      </c>
      <c r="E419" s="3">
        <v>4</v>
      </c>
    </row>
    <row r="420" spans="1:5" x14ac:dyDescent="0.25">
      <c r="A420">
        <v>419</v>
      </c>
      <c r="C420" s="4">
        <v>2</v>
      </c>
      <c r="D420" s="5">
        <v>3</v>
      </c>
      <c r="E420" s="3">
        <v>4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</row>
    <row r="424" spans="1:5" x14ac:dyDescent="0.25">
      <c r="A424">
        <v>423</v>
      </c>
      <c r="C424" s="4">
        <v>2</v>
      </c>
    </row>
    <row r="425" spans="1:5" x14ac:dyDescent="0.25">
      <c r="A425">
        <v>424</v>
      </c>
      <c r="C425" s="4">
        <v>2</v>
      </c>
    </row>
    <row r="426" spans="1:5" x14ac:dyDescent="0.25">
      <c r="A426">
        <v>425</v>
      </c>
      <c r="C426" s="4">
        <v>2</v>
      </c>
    </row>
    <row r="427" spans="1:5" x14ac:dyDescent="0.25">
      <c r="A427">
        <v>426</v>
      </c>
      <c r="B427" s="2">
        <v>1</v>
      </c>
      <c r="C427" s="4">
        <v>2</v>
      </c>
    </row>
    <row r="428" spans="1:5" x14ac:dyDescent="0.25">
      <c r="A428">
        <v>427</v>
      </c>
      <c r="B428" s="2">
        <v>1</v>
      </c>
      <c r="C428" s="4">
        <v>2</v>
      </c>
    </row>
    <row r="429" spans="1:5" x14ac:dyDescent="0.25">
      <c r="A429">
        <v>428</v>
      </c>
      <c r="B429" s="2">
        <v>1</v>
      </c>
      <c r="C429" s="4">
        <v>2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</row>
    <row r="432" spans="1:5" x14ac:dyDescent="0.25">
      <c r="A432">
        <v>431</v>
      </c>
      <c r="B432" s="2">
        <v>1</v>
      </c>
    </row>
    <row r="433" spans="1:5" x14ac:dyDescent="0.25">
      <c r="A433">
        <v>432</v>
      </c>
      <c r="B433" s="2">
        <v>1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D435" s="5">
        <v>3</v>
      </c>
      <c r="E435" s="3">
        <v>4</v>
      </c>
    </row>
    <row r="436" spans="1:5" x14ac:dyDescent="0.25">
      <c r="A436">
        <v>435</v>
      </c>
      <c r="D436" s="5">
        <v>3</v>
      </c>
      <c r="E436" s="3">
        <v>4</v>
      </c>
    </row>
    <row r="437" spans="1:5" x14ac:dyDescent="0.25">
      <c r="A437">
        <v>436</v>
      </c>
      <c r="D437" s="5">
        <v>3</v>
      </c>
      <c r="E437" s="3">
        <v>4</v>
      </c>
    </row>
    <row r="438" spans="1:5" x14ac:dyDescent="0.25">
      <c r="A438">
        <v>437</v>
      </c>
      <c r="D438" s="5">
        <v>3</v>
      </c>
      <c r="E438" s="3">
        <v>4</v>
      </c>
    </row>
    <row r="439" spans="1:5" x14ac:dyDescent="0.25">
      <c r="A439">
        <v>438</v>
      </c>
      <c r="D439" s="5">
        <v>3</v>
      </c>
      <c r="E439" s="3">
        <v>4</v>
      </c>
    </row>
    <row r="440" spans="1:5" x14ac:dyDescent="0.25">
      <c r="A440">
        <v>439</v>
      </c>
      <c r="D440" s="5">
        <v>3</v>
      </c>
      <c r="E440" s="3">
        <v>4</v>
      </c>
    </row>
    <row r="441" spans="1:5" x14ac:dyDescent="0.25">
      <c r="A441">
        <v>440</v>
      </c>
      <c r="C441" s="4">
        <v>2</v>
      </c>
      <c r="D441" s="5">
        <v>3</v>
      </c>
      <c r="E441" s="3">
        <v>4</v>
      </c>
    </row>
    <row r="442" spans="1:5" x14ac:dyDescent="0.25">
      <c r="A442">
        <v>441</v>
      </c>
      <c r="C442" s="4">
        <v>2</v>
      </c>
      <c r="D442" s="5">
        <v>3</v>
      </c>
      <c r="E442" s="3">
        <v>4</v>
      </c>
    </row>
    <row r="443" spans="1:5" x14ac:dyDescent="0.25">
      <c r="A443">
        <v>442</v>
      </c>
      <c r="C443" s="4">
        <v>2</v>
      </c>
      <c r="D443" s="5">
        <v>3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</row>
    <row r="446" spans="1:5" x14ac:dyDescent="0.25">
      <c r="A446">
        <v>445</v>
      </c>
      <c r="C446" s="4">
        <v>2</v>
      </c>
    </row>
    <row r="447" spans="1:5" x14ac:dyDescent="0.25">
      <c r="A447">
        <v>446</v>
      </c>
      <c r="C447" s="4">
        <v>2</v>
      </c>
    </row>
    <row r="448" spans="1:5" x14ac:dyDescent="0.25">
      <c r="A448">
        <v>447</v>
      </c>
      <c r="C448" s="4">
        <v>2</v>
      </c>
    </row>
    <row r="449" spans="1:5" x14ac:dyDescent="0.25">
      <c r="A449">
        <v>448</v>
      </c>
      <c r="B449" s="2">
        <v>1</v>
      </c>
      <c r="C449" s="4">
        <v>2</v>
      </c>
    </row>
    <row r="450" spans="1:5" x14ac:dyDescent="0.25">
      <c r="A450">
        <v>449</v>
      </c>
      <c r="B450" s="2">
        <v>1</v>
      </c>
      <c r="C450" s="4">
        <v>2</v>
      </c>
    </row>
    <row r="451" spans="1:5" x14ac:dyDescent="0.25">
      <c r="A451">
        <v>450</v>
      </c>
      <c r="B451" s="2">
        <v>1</v>
      </c>
    </row>
    <row r="452" spans="1:5" x14ac:dyDescent="0.25">
      <c r="A452">
        <v>451</v>
      </c>
      <c r="B452" s="2">
        <v>1</v>
      </c>
    </row>
    <row r="453" spans="1:5" x14ac:dyDescent="0.25">
      <c r="A453">
        <v>452</v>
      </c>
      <c r="B453" s="2">
        <v>1</v>
      </c>
    </row>
    <row r="454" spans="1:5" x14ac:dyDescent="0.25">
      <c r="A454">
        <v>453</v>
      </c>
      <c r="B454" s="2">
        <v>1</v>
      </c>
      <c r="E454" s="3">
        <v>4</v>
      </c>
    </row>
    <row r="455" spans="1:5" x14ac:dyDescent="0.25">
      <c r="A455">
        <v>454</v>
      </c>
      <c r="B455" s="2">
        <v>1</v>
      </c>
      <c r="E455" s="3">
        <v>4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D458" s="5">
        <v>3</v>
      </c>
      <c r="E458" s="3">
        <v>4</v>
      </c>
    </row>
    <row r="459" spans="1:5" x14ac:dyDescent="0.25">
      <c r="A459">
        <v>458</v>
      </c>
      <c r="D459" s="5">
        <v>3</v>
      </c>
      <c r="E459" s="3">
        <v>4</v>
      </c>
    </row>
    <row r="460" spans="1:5" x14ac:dyDescent="0.25">
      <c r="A460">
        <v>459</v>
      </c>
      <c r="D460" s="5">
        <v>3</v>
      </c>
      <c r="E460" s="3">
        <v>4</v>
      </c>
    </row>
    <row r="461" spans="1:5" x14ac:dyDescent="0.25">
      <c r="A461">
        <v>460</v>
      </c>
      <c r="D461" s="5">
        <v>3</v>
      </c>
      <c r="E461" s="3">
        <v>4</v>
      </c>
    </row>
    <row r="462" spans="1:5" x14ac:dyDescent="0.25">
      <c r="A462">
        <v>461</v>
      </c>
      <c r="C462" s="4">
        <v>2</v>
      </c>
      <c r="D462" s="5">
        <v>3</v>
      </c>
      <c r="E462" s="3">
        <v>4</v>
      </c>
    </row>
    <row r="463" spans="1:5" x14ac:dyDescent="0.25">
      <c r="A463">
        <v>462</v>
      </c>
      <c r="C463" s="4">
        <v>2</v>
      </c>
      <c r="D463" s="5">
        <v>3</v>
      </c>
      <c r="E463" s="3">
        <v>4</v>
      </c>
    </row>
    <row r="464" spans="1:5" x14ac:dyDescent="0.25">
      <c r="A464">
        <v>463</v>
      </c>
      <c r="C464" s="4">
        <v>2</v>
      </c>
      <c r="D464" s="5">
        <v>3</v>
      </c>
      <c r="E464" s="3">
        <v>4</v>
      </c>
    </row>
    <row r="465" spans="1:5" x14ac:dyDescent="0.25">
      <c r="A465">
        <v>464</v>
      </c>
      <c r="C465" s="4">
        <v>2</v>
      </c>
      <c r="D465" s="5">
        <v>3</v>
      </c>
    </row>
    <row r="466" spans="1:5" x14ac:dyDescent="0.25">
      <c r="A466">
        <v>465</v>
      </c>
      <c r="C466" s="4">
        <v>2</v>
      </c>
      <c r="D466" s="5">
        <v>3</v>
      </c>
    </row>
    <row r="467" spans="1:5" x14ac:dyDescent="0.25">
      <c r="A467">
        <v>466</v>
      </c>
      <c r="C467" s="4">
        <v>2</v>
      </c>
      <c r="D467" s="5">
        <v>3</v>
      </c>
    </row>
    <row r="468" spans="1:5" x14ac:dyDescent="0.25">
      <c r="A468">
        <v>467</v>
      </c>
      <c r="C468" s="4">
        <v>2</v>
      </c>
    </row>
    <row r="469" spans="1:5" x14ac:dyDescent="0.25">
      <c r="A469">
        <v>468</v>
      </c>
      <c r="C469" s="4">
        <v>2</v>
      </c>
    </row>
    <row r="470" spans="1:5" x14ac:dyDescent="0.25">
      <c r="A470">
        <v>469</v>
      </c>
      <c r="C470" s="4">
        <v>2</v>
      </c>
    </row>
    <row r="471" spans="1:5" x14ac:dyDescent="0.25">
      <c r="A471">
        <v>470</v>
      </c>
      <c r="B471" s="2">
        <v>1</v>
      </c>
      <c r="C471" s="4">
        <v>2</v>
      </c>
    </row>
    <row r="472" spans="1:5" x14ac:dyDescent="0.25">
      <c r="A472">
        <v>471</v>
      </c>
      <c r="B472" s="2">
        <v>1</v>
      </c>
      <c r="C472" s="4">
        <v>2</v>
      </c>
    </row>
    <row r="473" spans="1:5" x14ac:dyDescent="0.25">
      <c r="A473">
        <v>472</v>
      </c>
      <c r="B473" s="2">
        <v>1</v>
      </c>
      <c r="C473" s="4">
        <v>2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</row>
    <row r="477" spans="1:5" x14ac:dyDescent="0.25">
      <c r="A477">
        <v>476</v>
      </c>
      <c r="B477" s="2">
        <v>1</v>
      </c>
      <c r="E477" s="3">
        <v>4</v>
      </c>
    </row>
    <row r="478" spans="1:5" x14ac:dyDescent="0.25">
      <c r="A478">
        <v>477</v>
      </c>
      <c r="B478" s="2">
        <v>1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B480" s="2">
        <v>1</v>
      </c>
      <c r="E480" s="3">
        <v>4</v>
      </c>
    </row>
    <row r="481" spans="1:5" x14ac:dyDescent="0.25">
      <c r="A481">
        <v>480</v>
      </c>
      <c r="E481" s="3">
        <v>4</v>
      </c>
    </row>
    <row r="482" spans="1:5" x14ac:dyDescent="0.25">
      <c r="A482">
        <v>481</v>
      </c>
      <c r="D482" s="5">
        <v>3</v>
      </c>
      <c r="E482" s="3">
        <v>4</v>
      </c>
    </row>
    <row r="483" spans="1:5" x14ac:dyDescent="0.25">
      <c r="A483">
        <v>482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C485" s="4">
        <v>2</v>
      </c>
      <c r="D485" s="5">
        <v>3</v>
      </c>
      <c r="E485" s="3">
        <v>4</v>
      </c>
    </row>
    <row r="486" spans="1:5" x14ac:dyDescent="0.25">
      <c r="A486">
        <v>485</v>
      </c>
      <c r="C486" s="4">
        <v>2</v>
      </c>
      <c r="D486" s="5">
        <v>3</v>
      </c>
      <c r="E486" s="3">
        <v>4</v>
      </c>
    </row>
    <row r="487" spans="1:5" x14ac:dyDescent="0.25">
      <c r="A487">
        <v>486</v>
      </c>
      <c r="C487" s="4">
        <v>2</v>
      </c>
      <c r="D487" s="5">
        <v>3</v>
      </c>
      <c r="E487" s="3">
        <v>4</v>
      </c>
    </row>
    <row r="488" spans="1:5" x14ac:dyDescent="0.25">
      <c r="A488">
        <v>487</v>
      </c>
      <c r="C488" s="4">
        <v>2</v>
      </c>
      <c r="D488" s="5">
        <v>3</v>
      </c>
      <c r="E488" s="3">
        <v>4</v>
      </c>
    </row>
    <row r="489" spans="1:5" x14ac:dyDescent="0.25">
      <c r="A489">
        <v>488</v>
      </c>
      <c r="C489" s="4">
        <v>2</v>
      </c>
      <c r="D489" s="5">
        <v>3</v>
      </c>
    </row>
    <row r="490" spans="1:5" x14ac:dyDescent="0.25">
      <c r="A490">
        <v>489</v>
      </c>
      <c r="C490" s="4">
        <v>2</v>
      </c>
      <c r="D490" s="5">
        <v>3</v>
      </c>
    </row>
    <row r="491" spans="1:5" x14ac:dyDescent="0.25">
      <c r="A491">
        <v>490</v>
      </c>
      <c r="C491" s="4">
        <v>2</v>
      </c>
      <c r="D491" s="5">
        <v>3</v>
      </c>
    </row>
    <row r="492" spans="1:5" x14ac:dyDescent="0.25">
      <c r="A492">
        <v>491</v>
      </c>
      <c r="C492" s="4">
        <v>2</v>
      </c>
      <c r="D492" s="5">
        <v>3</v>
      </c>
    </row>
    <row r="493" spans="1:5" x14ac:dyDescent="0.25">
      <c r="A493">
        <v>492</v>
      </c>
      <c r="C493" s="4">
        <v>2</v>
      </c>
      <c r="D493" s="5">
        <v>3</v>
      </c>
    </row>
    <row r="494" spans="1:5" x14ac:dyDescent="0.25">
      <c r="A494">
        <v>493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6" x14ac:dyDescent="0.25">
      <c r="A497">
        <v>496</v>
      </c>
      <c r="B497" s="2">
        <v>1</v>
      </c>
      <c r="C497" s="4">
        <v>2</v>
      </c>
    </row>
    <row r="498" spans="1:6" x14ac:dyDescent="0.25">
      <c r="A498">
        <v>497</v>
      </c>
      <c r="B498" s="2">
        <v>1</v>
      </c>
    </row>
    <row r="499" spans="1:6" x14ac:dyDescent="0.25">
      <c r="A499">
        <v>498</v>
      </c>
      <c r="B499" s="2">
        <v>1</v>
      </c>
      <c r="E499" s="3">
        <v>4</v>
      </c>
      <c r="F499" t="s">
        <v>22</v>
      </c>
    </row>
    <row r="500" spans="1:6" x14ac:dyDescent="0.25">
      <c r="A500">
        <v>499</v>
      </c>
    </row>
    <row r="501" spans="1:6" x14ac:dyDescent="0.25">
      <c r="A501">
        <v>500</v>
      </c>
      <c r="F501" t="s">
        <v>22</v>
      </c>
    </row>
    <row r="502" spans="1:6" x14ac:dyDescent="0.25">
      <c r="A502">
        <v>501</v>
      </c>
      <c r="C502" s="4">
        <v>2</v>
      </c>
    </row>
    <row r="503" spans="1:6" x14ac:dyDescent="0.25">
      <c r="A503">
        <v>502</v>
      </c>
      <c r="C503" s="4">
        <v>2</v>
      </c>
    </row>
    <row r="504" spans="1:6" x14ac:dyDescent="0.25">
      <c r="A504">
        <v>503</v>
      </c>
      <c r="C504" s="4">
        <v>2</v>
      </c>
      <c r="D504" s="5">
        <v>3</v>
      </c>
    </row>
    <row r="505" spans="1:6" x14ac:dyDescent="0.25">
      <c r="A505">
        <v>504</v>
      </c>
      <c r="C505" s="4">
        <v>2</v>
      </c>
      <c r="D505" s="5">
        <v>3</v>
      </c>
    </row>
    <row r="506" spans="1:6" x14ac:dyDescent="0.25">
      <c r="A506">
        <v>505</v>
      </c>
      <c r="C506" s="4">
        <v>2</v>
      </c>
      <c r="D506" s="5">
        <v>3</v>
      </c>
    </row>
    <row r="507" spans="1:6" x14ac:dyDescent="0.25">
      <c r="A507">
        <v>506</v>
      </c>
      <c r="C507" s="4">
        <v>2</v>
      </c>
      <c r="D507" s="5">
        <v>3</v>
      </c>
    </row>
    <row r="508" spans="1:6" x14ac:dyDescent="0.25">
      <c r="A508">
        <v>507</v>
      </c>
      <c r="C508" s="4">
        <v>2</v>
      </c>
      <c r="D508" s="5">
        <v>3</v>
      </c>
    </row>
    <row r="509" spans="1:6" x14ac:dyDescent="0.25">
      <c r="A509">
        <v>508</v>
      </c>
      <c r="C509" s="4">
        <v>2</v>
      </c>
      <c r="D509" s="5">
        <v>3</v>
      </c>
    </row>
    <row r="510" spans="1:6" x14ac:dyDescent="0.25">
      <c r="A510">
        <v>509</v>
      </c>
      <c r="C510" s="4">
        <v>2</v>
      </c>
      <c r="D510" s="5">
        <v>3</v>
      </c>
    </row>
    <row r="511" spans="1:6" x14ac:dyDescent="0.25">
      <c r="A511">
        <v>510</v>
      </c>
      <c r="C511" s="4">
        <v>2</v>
      </c>
      <c r="D511" s="5">
        <v>3</v>
      </c>
    </row>
    <row r="512" spans="1:6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  <c r="D513" s="5">
        <v>3</v>
      </c>
    </row>
    <row r="514" spans="1:5" x14ac:dyDescent="0.25">
      <c r="A514">
        <v>513</v>
      </c>
      <c r="C514" s="4">
        <v>2</v>
      </c>
      <c r="D514" s="5">
        <v>3</v>
      </c>
    </row>
    <row r="515" spans="1:5" x14ac:dyDescent="0.25">
      <c r="A515">
        <v>514</v>
      </c>
      <c r="B515" s="2">
        <v>1</v>
      </c>
      <c r="D515" s="5">
        <v>3</v>
      </c>
    </row>
    <row r="516" spans="1:5" x14ac:dyDescent="0.25">
      <c r="A516">
        <v>515</v>
      </c>
      <c r="B516" s="2">
        <v>1</v>
      </c>
      <c r="E516" s="3">
        <v>4</v>
      </c>
    </row>
    <row r="517" spans="1:5" x14ac:dyDescent="0.25">
      <c r="A517">
        <v>516</v>
      </c>
      <c r="B517" s="2">
        <v>1</v>
      </c>
      <c r="E517" s="3">
        <v>4</v>
      </c>
    </row>
    <row r="518" spans="1:5" x14ac:dyDescent="0.25">
      <c r="A518">
        <v>517</v>
      </c>
      <c r="B518" s="2">
        <v>1</v>
      </c>
      <c r="E518" s="3">
        <v>4</v>
      </c>
    </row>
    <row r="519" spans="1:5" x14ac:dyDescent="0.25">
      <c r="A519">
        <v>518</v>
      </c>
      <c r="B519" s="2">
        <v>1</v>
      </c>
      <c r="E519" s="3">
        <v>4</v>
      </c>
    </row>
    <row r="520" spans="1:5" x14ac:dyDescent="0.25">
      <c r="A520">
        <v>519</v>
      </c>
      <c r="B520" s="2">
        <v>1</v>
      </c>
      <c r="E520" s="3">
        <v>4</v>
      </c>
    </row>
    <row r="521" spans="1:5" x14ac:dyDescent="0.25">
      <c r="A521">
        <v>520</v>
      </c>
      <c r="B521" s="2">
        <v>1</v>
      </c>
      <c r="E521" s="3">
        <v>4</v>
      </c>
    </row>
    <row r="522" spans="1:5" x14ac:dyDescent="0.25">
      <c r="A522">
        <v>521</v>
      </c>
      <c r="B522" s="2">
        <v>1</v>
      </c>
      <c r="E522" s="3">
        <v>4</v>
      </c>
    </row>
    <row r="523" spans="1:5" x14ac:dyDescent="0.25">
      <c r="A523">
        <v>522</v>
      </c>
      <c r="B523" s="2">
        <v>1</v>
      </c>
      <c r="E523" s="3">
        <v>4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E527" s="3">
        <v>4</v>
      </c>
    </row>
    <row r="528" spans="1:5" x14ac:dyDescent="0.25">
      <c r="A528">
        <v>527</v>
      </c>
      <c r="C528" s="4">
        <v>2</v>
      </c>
      <c r="D528" s="5">
        <v>3</v>
      </c>
      <c r="E528" s="3">
        <v>4</v>
      </c>
    </row>
    <row r="529" spans="1:5" x14ac:dyDescent="0.25">
      <c r="A529">
        <v>528</v>
      </c>
      <c r="C529" s="4">
        <v>2</v>
      </c>
      <c r="D529" s="5">
        <v>3</v>
      </c>
    </row>
    <row r="530" spans="1:5" x14ac:dyDescent="0.25">
      <c r="A530">
        <v>529</v>
      </c>
      <c r="C530" s="4">
        <v>2</v>
      </c>
      <c r="D530" s="5">
        <v>3</v>
      </c>
    </row>
    <row r="531" spans="1:5" x14ac:dyDescent="0.25">
      <c r="A531">
        <v>530</v>
      </c>
      <c r="C531" s="4">
        <v>2</v>
      </c>
      <c r="D531" s="5">
        <v>3</v>
      </c>
    </row>
    <row r="532" spans="1:5" x14ac:dyDescent="0.25">
      <c r="A532">
        <v>531</v>
      </c>
      <c r="C532" s="4">
        <v>2</v>
      </c>
      <c r="D532" s="5">
        <v>3</v>
      </c>
    </row>
    <row r="533" spans="1:5" x14ac:dyDescent="0.25">
      <c r="A533">
        <v>532</v>
      </c>
      <c r="C533" s="4">
        <v>2</v>
      </c>
      <c r="D533" s="5">
        <v>3</v>
      </c>
    </row>
    <row r="534" spans="1:5" x14ac:dyDescent="0.25">
      <c r="A534">
        <v>533</v>
      </c>
      <c r="C534" s="4">
        <v>2</v>
      </c>
      <c r="D534" s="5">
        <v>3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  <c r="D536" s="5">
        <v>3</v>
      </c>
    </row>
    <row r="537" spans="1:5" x14ac:dyDescent="0.25">
      <c r="A537">
        <v>536</v>
      </c>
      <c r="C537" s="4">
        <v>2</v>
      </c>
      <c r="D537" s="5">
        <v>3</v>
      </c>
    </row>
    <row r="538" spans="1:5" x14ac:dyDescent="0.25">
      <c r="A538">
        <v>537</v>
      </c>
      <c r="C538" s="4">
        <v>2</v>
      </c>
      <c r="D538" s="5">
        <v>3</v>
      </c>
    </row>
    <row r="539" spans="1:5" x14ac:dyDescent="0.25">
      <c r="A539">
        <v>538</v>
      </c>
      <c r="C539" s="4">
        <v>2</v>
      </c>
    </row>
    <row r="540" spans="1:5" x14ac:dyDescent="0.25">
      <c r="A540">
        <v>539</v>
      </c>
    </row>
    <row r="541" spans="1:5" x14ac:dyDescent="0.25">
      <c r="A541">
        <v>540</v>
      </c>
      <c r="B541" s="2">
        <v>1</v>
      </c>
      <c r="E541" s="3">
        <v>4</v>
      </c>
    </row>
    <row r="542" spans="1:5" x14ac:dyDescent="0.25">
      <c r="A542">
        <v>541</v>
      </c>
      <c r="B542" s="2">
        <v>1</v>
      </c>
      <c r="E542" s="3">
        <v>4</v>
      </c>
    </row>
    <row r="543" spans="1:5" x14ac:dyDescent="0.25">
      <c r="A543">
        <v>542</v>
      </c>
      <c r="B543" s="2">
        <v>1</v>
      </c>
      <c r="E543" s="3">
        <v>4</v>
      </c>
    </row>
    <row r="544" spans="1:5" x14ac:dyDescent="0.25">
      <c r="A544">
        <v>543</v>
      </c>
      <c r="B544" s="2">
        <v>1</v>
      </c>
      <c r="E544" s="3">
        <v>4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E552" s="3">
        <v>4</v>
      </c>
    </row>
    <row r="553" spans="1:5" x14ac:dyDescent="0.25">
      <c r="A553">
        <v>552</v>
      </c>
      <c r="C553" s="4">
        <v>2</v>
      </c>
      <c r="D553" s="5">
        <v>3</v>
      </c>
    </row>
    <row r="554" spans="1:5" x14ac:dyDescent="0.25">
      <c r="A554">
        <v>553</v>
      </c>
      <c r="C554" s="4">
        <v>2</v>
      </c>
      <c r="D554" s="5">
        <v>3</v>
      </c>
    </row>
    <row r="555" spans="1:5" x14ac:dyDescent="0.25">
      <c r="A555">
        <v>554</v>
      </c>
      <c r="C555" s="4">
        <v>2</v>
      </c>
      <c r="D555" s="5">
        <v>3</v>
      </c>
    </row>
    <row r="556" spans="1:5" x14ac:dyDescent="0.25">
      <c r="A556">
        <v>555</v>
      </c>
      <c r="C556" s="4">
        <v>2</v>
      </c>
      <c r="D556" s="5">
        <v>3</v>
      </c>
    </row>
    <row r="557" spans="1:5" x14ac:dyDescent="0.25">
      <c r="A557">
        <v>556</v>
      </c>
      <c r="C557" s="4">
        <v>2</v>
      </c>
      <c r="D557" s="5">
        <v>3</v>
      </c>
    </row>
    <row r="558" spans="1:5" x14ac:dyDescent="0.25">
      <c r="A558">
        <v>557</v>
      </c>
      <c r="C558" s="4">
        <v>2</v>
      </c>
      <c r="D558" s="5">
        <v>3</v>
      </c>
    </row>
    <row r="559" spans="1:5" x14ac:dyDescent="0.25">
      <c r="A559">
        <v>558</v>
      </c>
      <c r="C559" s="4">
        <v>2</v>
      </c>
      <c r="D559" s="5">
        <v>3</v>
      </c>
    </row>
    <row r="560" spans="1:5" x14ac:dyDescent="0.25">
      <c r="A560">
        <v>559</v>
      </c>
      <c r="C560" s="4">
        <v>2</v>
      </c>
      <c r="D560" s="5">
        <v>3</v>
      </c>
    </row>
    <row r="561" spans="1:5" x14ac:dyDescent="0.25">
      <c r="A561">
        <v>560</v>
      </c>
      <c r="C561" s="4">
        <v>2</v>
      </c>
      <c r="D561" s="5">
        <v>3</v>
      </c>
    </row>
    <row r="562" spans="1:5" x14ac:dyDescent="0.25">
      <c r="A562">
        <v>561</v>
      </c>
      <c r="C562" s="4">
        <v>2</v>
      </c>
    </row>
    <row r="563" spans="1:5" x14ac:dyDescent="0.25">
      <c r="A563">
        <v>562</v>
      </c>
      <c r="C563" s="4">
        <v>2</v>
      </c>
    </row>
    <row r="564" spans="1:5" x14ac:dyDescent="0.25">
      <c r="A564">
        <v>563</v>
      </c>
      <c r="B564" s="2">
        <v>1</v>
      </c>
      <c r="C564" s="4">
        <v>2</v>
      </c>
    </row>
    <row r="565" spans="1:5" x14ac:dyDescent="0.25">
      <c r="A565">
        <v>564</v>
      </c>
      <c r="B565" s="2">
        <v>1</v>
      </c>
    </row>
    <row r="566" spans="1:5" x14ac:dyDescent="0.25">
      <c r="A566">
        <v>565</v>
      </c>
      <c r="B566" s="2">
        <v>1</v>
      </c>
    </row>
    <row r="567" spans="1:5" x14ac:dyDescent="0.25">
      <c r="A567">
        <v>566</v>
      </c>
      <c r="B567" s="2">
        <v>1</v>
      </c>
      <c r="E567" s="3">
        <v>4</v>
      </c>
    </row>
    <row r="568" spans="1:5" x14ac:dyDescent="0.25">
      <c r="A568">
        <v>567</v>
      </c>
      <c r="B568" s="2">
        <v>1</v>
      </c>
      <c r="E568" s="3">
        <v>4</v>
      </c>
    </row>
    <row r="569" spans="1:5" x14ac:dyDescent="0.25">
      <c r="A569">
        <v>568</v>
      </c>
      <c r="B569" s="2">
        <v>1</v>
      </c>
      <c r="E569" s="3">
        <v>4</v>
      </c>
    </row>
    <row r="570" spans="1:5" x14ac:dyDescent="0.25">
      <c r="A570">
        <v>569</v>
      </c>
      <c r="B570" s="2">
        <v>1</v>
      </c>
      <c r="E570" s="3">
        <v>4</v>
      </c>
    </row>
    <row r="571" spans="1:5" x14ac:dyDescent="0.25">
      <c r="A571">
        <v>570</v>
      </c>
      <c r="B571" s="2">
        <v>1</v>
      </c>
      <c r="E571" s="3">
        <v>4</v>
      </c>
    </row>
    <row r="572" spans="1:5" x14ac:dyDescent="0.25">
      <c r="A572">
        <v>571</v>
      </c>
      <c r="B572" s="2">
        <v>1</v>
      </c>
      <c r="E572" s="3">
        <v>4</v>
      </c>
    </row>
    <row r="573" spans="1:5" x14ac:dyDescent="0.25">
      <c r="A573">
        <v>572</v>
      </c>
      <c r="B573" s="2">
        <v>1</v>
      </c>
      <c r="E573" s="3">
        <v>4</v>
      </c>
    </row>
    <row r="574" spans="1:5" x14ac:dyDescent="0.25">
      <c r="A574">
        <v>573</v>
      </c>
      <c r="B574" s="2">
        <v>1</v>
      </c>
      <c r="E574" s="3">
        <v>4</v>
      </c>
    </row>
    <row r="575" spans="1:5" x14ac:dyDescent="0.25">
      <c r="A575">
        <v>574</v>
      </c>
      <c r="D575" s="5">
        <v>3</v>
      </c>
      <c r="E575" s="3">
        <v>4</v>
      </c>
    </row>
    <row r="576" spans="1:5" x14ac:dyDescent="0.25">
      <c r="A576">
        <v>575</v>
      </c>
      <c r="D576" s="5">
        <v>3</v>
      </c>
      <c r="E576" s="3">
        <v>4</v>
      </c>
    </row>
    <row r="577" spans="1:5" x14ac:dyDescent="0.25">
      <c r="A577">
        <v>576</v>
      </c>
      <c r="D577" s="5">
        <v>3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  <c r="E578" s="3">
        <v>4</v>
      </c>
    </row>
    <row r="579" spans="1:5" x14ac:dyDescent="0.25">
      <c r="A579">
        <v>578</v>
      </c>
      <c r="C579" s="4">
        <v>2</v>
      </c>
      <c r="D579" s="5">
        <v>3</v>
      </c>
    </row>
    <row r="580" spans="1:5" x14ac:dyDescent="0.25">
      <c r="A580">
        <v>579</v>
      </c>
      <c r="C580" s="4">
        <v>2</v>
      </c>
      <c r="D580" s="5">
        <v>3</v>
      </c>
    </row>
    <row r="581" spans="1:5" x14ac:dyDescent="0.25">
      <c r="A581">
        <v>580</v>
      </c>
      <c r="C581" s="4">
        <v>2</v>
      </c>
      <c r="D581" s="5">
        <v>3</v>
      </c>
    </row>
    <row r="582" spans="1:5" x14ac:dyDescent="0.25">
      <c r="A582">
        <v>581</v>
      </c>
      <c r="C582" s="4">
        <v>2</v>
      </c>
      <c r="D582" s="5">
        <v>3</v>
      </c>
    </row>
    <row r="583" spans="1:5" x14ac:dyDescent="0.25">
      <c r="A583">
        <v>582</v>
      </c>
      <c r="C583" s="4">
        <v>2</v>
      </c>
      <c r="D583" s="5">
        <v>3</v>
      </c>
    </row>
    <row r="584" spans="1:5" x14ac:dyDescent="0.25">
      <c r="A584">
        <v>583</v>
      </c>
      <c r="C584" s="4">
        <v>2</v>
      </c>
      <c r="D584" s="5">
        <v>3</v>
      </c>
    </row>
    <row r="585" spans="1:5" x14ac:dyDescent="0.25">
      <c r="A585">
        <v>584</v>
      </c>
      <c r="C585" s="4">
        <v>2</v>
      </c>
    </row>
    <row r="586" spans="1:5" x14ac:dyDescent="0.25">
      <c r="A586">
        <v>585</v>
      </c>
      <c r="C586" s="4">
        <v>2</v>
      </c>
    </row>
    <row r="587" spans="1:5" x14ac:dyDescent="0.25">
      <c r="A587">
        <v>586</v>
      </c>
      <c r="B587" s="2">
        <v>1</v>
      </c>
      <c r="C587" s="4">
        <v>2</v>
      </c>
    </row>
    <row r="588" spans="1:5" x14ac:dyDescent="0.25">
      <c r="A588">
        <v>587</v>
      </c>
      <c r="B588" s="2">
        <v>1</v>
      </c>
      <c r="C588" s="4">
        <v>2</v>
      </c>
    </row>
    <row r="589" spans="1:5" x14ac:dyDescent="0.25">
      <c r="A589">
        <v>588</v>
      </c>
      <c r="B589" s="2">
        <v>1</v>
      </c>
      <c r="C589" s="4">
        <v>2</v>
      </c>
    </row>
    <row r="590" spans="1:5" x14ac:dyDescent="0.25">
      <c r="A590">
        <v>589</v>
      </c>
      <c r="B590" s="2">
        <v>1</v>
      </c>
    </row>
    <row r="591" spans="1:5" x14ac:dyDescent="0.25">
      <c r="A591">
        <v>590</v>
      </c>
      <c r="B591" s="2">
        <v>1</v>
      </c>
    </row>
    <row r="592" spans="1:5" x14ac:dyDescent="0.25">
      <c r="A592">
        <v>591</v>
      </c>
      <c r="B592" s="2">
        <v>1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B595" s="2">
        <v>1</v>
      </c>
      <c r="E595" s="3">
        <v>4</v>
      </c>
    </row>
    <row r="596" spans="1:5" x14ac:dyDescent="0.25">
      <c r="A596">
        <v>595</v>
      </c>
      <c r="B596" s="2">
        <v>1</v>
      </c>
      <c r="E596" s="3">
        <v>4</v>
      </c>
    </row>
    <row r="597" spans="1:5" x14ac:dyDescent="0.25">
      <c r="A597">
        <v>596</v>
      </c>
      <c r="B597" s="2">
        <v>1</v>
      </c>
      <c r="D597" s="5">
        <v>3</v>
      </c>
      <c r="E597" s="3">
        <v>4</v>
      </c>
    </row>
    <row r="598" spans="1:5" x14ac:dyDescent="0.25">
      <c r="A598">
        <v>597</v>
      </c>
      <c r="D598" s="5">
        <v>3</v>
      </c>
      <c r="E598" s="3">
        <v>4</v>
      </c>
    </row>
    <row r="599" spans="1:5" x14ac:dyDescent="0.25">
      <c r="A599">
        <v>598</v>
      </c>
      <c r="D599" s="5">
        <v>3</v>
      </c>
      <c r="E599" s="3">
        <v>4</v>
      </c>
    </row>
    <row r="600" spans="1:5" x14ac:dyDescent="0.25">
      <c r="A600">
        <v>599</v>
      </c>
      <c r="D600" s="5">
        <v>3</v>
      </c>
      <c r="E600" s="3">
        <v>4</v>
      </c>
    </row>
    <row r="601" spans="1:5" x14ac:dyDescent="0.25">
      <c r="A601">
        <v>600</v>
      </c>
      <c r="D601" s="5">
        <v>3</v>
      </c>
      <c r="E601" s="3">
        <v>4</v>
      </c>
    </row>
    <row r="602" spans="1:5" x14ac:dyDescent="0.25">
      <c r="A602">
        <v>601</v>
      </c>
      <c r="C602" s="4">
        <v>2</v>
      </c>
      <c r="D602" s="5">
        <v>3</v>
      </c>
      <c r="E602" s="3">
        <v>4</v>
      </c>
    </row>
    <row r="603" spans="1:5" x14ac:dyDescent="0.25">
      <c r="A603">
        <v>602</v>
      </c>
      <c r="C603" s="4">
        <v>2</v>
      </c>
      <c r="D603" s="5">
        <v>3</v>
      </c>
      <c r="E603" s="3">
        <v>4</v>
      </c>
    </row>
    <row r="604" spans="1:5" x14ac:dyDescent="0.25">
      <c r="A604">
        <v>603</v>
      </c>
      <c r="C604" s="4">
        <v>2</v>
      </c>
      <c r="D604" s="5">
        <v>3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</row>
    <row r="609" spans="1:5" x14ac:dyDescent="0.25">
      <c r="A609">
        <v>608</v>
      </c>
      <c r="C609" s="4">
        <v>2</v>
      </c>
    </row>
    <row r="610" spans="1:5" x14ac:dyDescent="0.25">
      <c r="A610">
        <v>609</v>
      </c>
      <c r="B610" s="2">
        <v>1</v>
      </c>
      <c r="C610" s="4">
        <v>2</v>
      </c>
    </row>
    <row r="611" spans="1:5" x14ac:dyDescent="0.25">
      <c r="A611">
        <v>610</v>
      </c>
      <c r="B611" s="2">
        <v>1</v>
      </c>
      <c r="C611" s="4">
        <v>2</v>
      </c>
    </row>
    <row r="612" spans="1:5" x14ac:dyDescent="0.25">
      <c r="A612">
        <v>611</v>
      </c>
      <c r="B612" s="2">
        <v>1</v>
      </c>
      <c r="C612" s="4">
        <v>2</v>
      </c>
    </row>
    <row r="613" spans="1:5" x14ac:dyDescent="0.25">
      <c r="A613">
        <v>612</v>
      </c>
      <c r="B613" s="2">
        <v>1</v>
      </c>
      <c r="C613" s="4">
        <v>2</v>
      </c>
    </row>
    <row r="614" spans="1:5" x14ac:dyDescent="0.25">
      <c r="A614">
        <v>613</v>
      </c>
      <c r="B614" s="2">
        <v>1</v>
      </c>
    </row>
    <row r="615" spans="1:5" x14ac:dyDescent="0.25">
      <c r="A615">
        <v>614</v>
      </c>
      <c r="B615" s="2">
        <v>1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D618" s="5">
        <v>3</v>
      </c>
      <c r="E618" s="3">
        <v>4</v>
      </c>
    </row>
    <row r="619" spans="1:5" x14ac:dyDescent="0.25">
      <c r="A619">
        <v>618</v>
      </c>
      <c r="B619" s="2">
        <v>1</v>
      </c>
      <c r="D619" s="5">
        <v>3</v>
      </c>
      <c r="E619" s="3">
        <v>4</v>
      </c>
    </row>
    <row r="620" spans="1:5" x14ac:dyDescent="0.25">
      <c r="A620">
        <v>619</v>
      </c>
      <c r="D620" s="5">
        <v>3</v>
      </c>
      <c r="E620" s="3">
        <v>4</v>
      </c>
    </row>
    <row r="621" spans="1:5" x14ac:dyDescent="0.25">
      <c r="A621">
        <v>620</v>
      </c>
      <c r="D621" s="5">
        <v>3</v>
      </c>
      <c r="E621" s="3">
        <v>4</v>
      </c>
    </row>
    <row r="622" spans="1:5" x14ac:dyDescent="0.25">
      <c r="A622">
        <v>621</v>
      </c>
      <c r="D622" s="5">
        <v>3</v>
      </c>
      <c r="E622" s="3">
        <v>4</v>
      </c>
    </row>
    <row r="623" spans="1:5" x14ac:dyDescent="0.25">
      <c r="A623">
        <v>622</v>
      </c>
      <c r="D623" s="5">
        <v>3</v>
      </c>
      <c r="E623" s="3">
        <v>4</v>
      </c>
    </row>
    <row r="624" spans="1:5" x14ac:dyDescent="0.25">
      <c r="A624">
        <v>623</v>
      </c>
      <c r="D624" s="5">
        <v>3</v>
      </c>
      <c r="E624" s="3">
        <v>4</v>
      </c>
    </row>
    <row r="625" spans="1:5" x14ac:dyDescent="0.25">
      <c r="A625">
        <v>624</v>
      </c>
      <c r="D625" s="5">
        <v>3</v>
      </c>
      <c r="E625" s="3">
        <v>4</v>
      </c>
    </row>
    <row r="626" spans="1:5" x14ac:dyDescent="0.25">
      <c r="A626">
        <v>625</v>
      </c>
      <c r="D626" s="5">
        <v>3</v>
      </c>
      <c r="E626" s="3">
        <v>4</v>
      </c>
    </row>
    <row r="627" spans="1:5" x14ac:dyDescent="0.25">
      <c r="A627">
        <v>626</v>
      </c>
    </row>
    <row r="628" spans="1:5" x14ac:dyDescent="0.25">
      <c r="A628">
        <v>627</v>
      </c>
      <c r="C628" s="4">
        <v>2</v>
      </c>
    </row>
    <row r="629" spans="1:5" x14ac:dyDescent="0.25">
      <c r="A629">
        <v>628</v>
      </c>
      <c r="C629" s="4">
        <v>2</v>
      </c>
    </row>
    <row r="630" spans="1:5" x14ac:dyDescent="0.25">
      <c r="A630">
        <v>629</v>
      </c>
      <c r="C630" s="4">
        <v>2</v>
      </c>
    </row>
    <row r="631" spans="1:5" x14ac:dyDescent="0.25">
      <c r="A631">
        <v>630</v>
      </c>
      <c r="C631" s="4">
        <v>2</v>
      </c>
    </row>
    <row r="632" spans="1:5" x14ac:dyDescent="0.25">
      <c r="A632">
        <v>631</v>
      </c>
      <c r="C632" s="4">
        <v>2</v>
      </c>
    </row>
    <row r="633" spans="1:5" x14ac:dyDescent="0.25">
      <c r="A633">
        <v>632</v>
      </c>
      <c r="C633" s="4">
        <v>2</v>
      </c>
    </row>
    <row r="634" spans="1:5" x14ac:dyDescent="0.25">
      <c r="A634">
        <v>633</v>
      </c>
      <c r="B634" s="2">
        <v>1</v>
      </c>
      <c r="C634" s="4">
        <v>2</v>
      </c>
    </row>
    <row r="635" spans="1:5" x14ac:dyDescent="0.25">
      <c r="A635">
        <v>634</v>
      </c>
      <c r="B635" s="2">
        <v>1</v>
      </c>
      <c r="C635" s="4">
        <v>2</v>
      </c>
    </row>
    <row r="636" spans="1:5" x14ac:dyDescent="0.25">
      <c r="A636">
        <v>635</v>
      </c>
      <c r="B636" s="2">
        <v>1</v>
      </c>
      <c r="C636" s="4">
        <v>2</v>
      </c>
    </row>
    <row r="637" spans="1:5" x14ac:dyDescent="0.25">
      <c r="A637">
        <v>636</v>
      </c>
      <c r="B637" s="2">
        <v>1</v>
      </c>
      <c r="C637" s="4">
        <v>2</v>
      </c>
    </row>
    <row r="638" spans="1:5" x14ac:dyDescent="0.25">
      <c r="A638">
        <v>637</v>
      </c>
      <c r="B638" s="2">
        <v>1</v>
      </c>
    </row>
    <row r="639" spans="1:5" x14ac:dyDescent="0.25">
      <c r="A639">
        <v>638</v>
      </c>
      <c r="B639" s="2">
        <v>1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D641" s="5">
        <v>3</v>
      </c>
      <c r="E641" s="3">
        <v>4</v>
      </c>
    </row>
    <row r="642" spans="1:5" x14ac:dyDescent="0.25">
      <c r="A642">
        <v>641</v>
      </c>
      <c r="B642" s="2">
        <v>1</v>
      </c>
      <c r="D642" s="5">
        <v>3</v>
      </c>
      <c r="E642" s="3">
        <v>4</v>
      </c>
    </row>
    <row r="643" spans="1:5" x14ac:dyDescent="0.25">
      <c r="A643">
        <v>642</v>
      </c>
      <c r="D643" s="5">
        <v>3</v>
      </c>
      <c r="E643" s="3">
        <v>4</v>
      </c>
    </row>
    <row r="644" spans="1:5" x14ac:dyDescent="0.25">
      <c r="A644">
        <v>643</v>
      </c>
      <c r="D644" s="5">
        <v>3</v>
      </c>
      <c r="E644" s="3">
        <v>4</v>
      </c>
    </row>
    <row r="645" spans="1:5" x14ac:dyDescent="0.25">
      <c r="A645">
        <v>644</v>
      </c>
      <c r="D645" s="5">
        <v>3</v>
      </c>
      <c r="E645" s="3">
        <v>4</v>
      </c>
    </row>
    <row r="646" spans="1:5" x14ac:dyDescent="0.25">
      <c r="A646">
        <v>645</v>
      </c>
      <c r="D646" s="5">
        <v>3</v>
      </c>
      <c r="E646" s="3">
        <v>4</v>
      </c>
    </row>
    <row r="647" spans="1:5" x14ac:dyDescent="0.25">
      <c r="A647">
        <v>646</v>
      </c>
      <c r="D647" s="5">
        <v>3</v>
      </c>
      <c r="E647" s="3">
        <v>4</v>
      </c>
    </row>
    <row r="648" spans="1:5" x14ac:dyDescent="0.25">
      <c r="A648">
        <v>647</v>
      </c>
      <c r="D648" s="5">
        <v>3</v>
      </c>
      <c r="E648" s="3">
        <v>4</v>
      </c>
    </row>
    <row r="649" spans="1:5" x14ac:dyDescent="0.25">
      <c r="A649">
        <v>648</v>
      </c>
      <c r="C649" s="4">
        <v>2</v>
      </c>
      <c r="D649" s="5">
        <v>3</v>
      </c>
      <c r="E649" s="3">
        <v>4</v>
      </c>
    </row>
    <row r="650" spans="1:5" x14ac:dyDescent="0.25">
      <c r="A650">
        <v>649</v>
      </c>
      <c r="C650" s="4">
        <v>2</v>
      </c>
      <c r="D650" s="5">
        <v>3</v>
      </c>
    </row>
    <row r="651" spans="1:5" x14ac:dyDescent="0.25">
      <c r="A651">
        <v>650</v>
      </c>
      <c r="C651" s="4">
        <v>2</v>
      </c>
    </row>
    <row r="652" spans="1:5" x14ac:dyDescent="0.25">
      <c r="A652">
        <v>651</v>
      </c>
      <c r="C652" s="4">
        <v>2</v>
      </c>
    </row>
    <row r="653" spans="1:5" x14ac:dyDescent="0.25">
      <c r="A653">
        <v>652</v>
      </c>
      <c r="C653" s="4">
        <v>2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B655" s="2">
        <v>1</v>
      </c>
      <c r="C655" s="4">
        <v>2</v>
      </c>
    </row>
    <row r="656" spans="1:5" x14ac:dyDescent="0.25">
      <c r="A656">
        <v>655</v>
      </c>
      <c r="B656" s="2">
        <v>1</v>
      </c>
      <c r="C656" s="4">
        <v>2</v>
      </c>
    </row>
    <row r="657" spans="1:5" x14ac:dyDescent="0.25">
      <c r="A657">
        <v>656</v>
      </c>
      <c r="B657" s="2">
        <v>1</v>
      </c>
      <c r="C657" s="4">
        <v>2</v>
      </c>
    </row>
    <row r="658" spans="1:5" x14ac:dyDescent="0.25">
      <c r="A658">
        <v>657</v>
      </c>
      <c r="B658" s="2">
        <v>1</v>
      </c>
      <c r="C658" s="4">
        <v>2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</row>
    <row r="661" spans="1:5" x14ac:dyDescent="0.25">
      <c r="A661">
        <v>660</v>
      </c>
      <c r="B661" s="2">
        <v>1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  <c r="D663" s="5">
        <v>3</v>
      </c>
      <c r="E663" s="3">
        <v>4</v>
      </c>
    </row>
    <row r="664" spans="1:5" x14ac:dyDescent="0.25">
      <c r="A664">
        <v>663</v>
      </c>
      <c r="D664" s="5">
        <v>3</v>
      </c>
      <c r="E664" s="3">
        <v>4</v>
      </c>
    </row>
    <row r="665" spans="1:5" x14ac:dyDescent="0.25">
      <c r="A665">
        <v>664</v>
      </c>
      <c r="D665" s="5">
        <v>3</v>
      </c>
      <c r="E665" s="3">
        <v>4</v>
      </c>
    </row>
    <row r="666" spans="1:5" x14ac:dyDescent="0.25">
      <c r="A666">
        <v>665</v>
      </c>
      <c r="D666" s="5">
        <v>3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D668" s="5">
        <v>3</v>
      </c>
      <c r="E668" s="3">
        <v>4</v>
      </c>
    </row>
    <row r="669" spans="1:5" x14ac:dyDescent="0.25">
      <c r="A669">
        <v>668</v>
      </c>
      <c r="C669" s="4">
        <v>2</v>
      </c>
      <c r="D669" s="5">
        <v>3</v>
      </c>
      <c r="E669" s="3">
        <v>4</v>
      </c>
    </row>
    <row r="670" spans="1:5" x14ac:dyDescent="0.25">
      <c r="A670">
        <v>669</v>
      </c>
      <c r="C670" s="4">
        <v>2</v>
      </c>
      <c r="D670" s="5">
        <v>3</v>
      </c>
      <c r="E670" s="3">
        <v>4</v>
      </c>
    </row>
    <row r="671" spans="1:5" x14ac:dyDescent="0.25">
      <c r="A671">
        <v>670</v>
      </c>
      <c r="C671" s="4">
        <v>2</v>
      </c>
      <c r="D671" s="5">
        <v>3</v>
      </c>
    </row>
    <row r="672" spans="1:5" x14ac:dyDescent="0.25">
      <c r="A672">
        <v>671</v>
      </c>
      <c r="C672" s="4">
        <v>2</v>
      </c>
      <c r="D672" s="5">
        <v>3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</row>
    <row r="675" spans="1:5" x14ac:dyDescent="0.25">
      <c r="A675">
        <v>674</v>
      </c>
      <c r="B675" s="2">
        <v>1</v>
      </c>
      <c r="C675" s="4">
        <v>2</v>
      </c>
    </row>
    <row r="676" spans="1:5" x14ac:dyDescent="0.25">
      <c r="A676">
        <v>675</v>
      </c>
      <c r="B676" s="2">
        <v>1</v>
      </c>
      <c r="C676" s="4">
        <v>2</v>
      </c>
    </row>
    <row r="677" spans="1:5" x14ac:dyDescent="0.25">
      <c r="A677">
        <v>676</v>
      </c>
      <c r="B677" s="2">
        <v>1</v>
      </c>
      <c r="C677" s="4">
        <v>2</v>
      </c>
    </row>
    <row r="678" spans="1:5" x14ac:dyDescent="0.25">
      <c r="A678">
        <v>677</v>
      </c>
      <c r="B678" s="2">
        <v>1</v>
      </c>
      <c r="C678" s="4">
        <v>2</v>
      </c>
    </row>
    <row r="679" spans="1:5" x14ac:dyDescent="0.25">
      <c r="A679">
        <v>678</v>
      </c>
      <c r="B679" s="2">
        <v>1</v>
      </c>
      <c r="C679" s="4">
        <v>2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B683" s="2">
        <v>1</v>
      </c>
      <c r="D683" s="5">
        <v>3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  <c r="D685" s="5">
        <v>3</v>
      </c>
      <c r="E685" s="3">
        <v>4</v>
      </c>
    </row>
    <row r="686" spans="1:5" x14ac:dyDescent="0.25">
      <c r="A686">
        <v>685</v>
      </c>
      <c r="D686" s="5">
        <v>3</v>
      </c>
      <c r="E686" s="3">
        <v>4</v>
      </c>
    </row>
    <row r="687" spans="1:5" x14ac:dyDescent="0.25">
      <c r="A687">
        <v>686</v>
      </c>
      <c r="D687" s="5">
        <v>3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D689" s="5">
        <v>3</v>
      </c>
      <c r="E689" s="3">
        <v>4</v>
      </c>
    </row>
    <row r="690" spans="1:5" x14ac:dyDescent="0.25">
      <c r="A690">
        <v>689</v>
      </c>
      <c r="D690" s="5">
        <v>3</v>
      </c>
      <c r="E690" s="3">
        <v>4</v>
      </c>
    </row>
    <row r="691" spans="1:5" x14ac:dyDescent="0.25">
      <c r="A691">
        <v>690</v>
      </c>
      <c r="C691" s="4">
        <v>2</v>
      </c>
      <c r="D691" s="5">
        <v>3</v>
      </c>
      <c r="E691" s="3">
        <v>4</v>
      </c>
    </row>
    <row r="692" spans="1:5" x14ac:dyDescent="0.25">
      <c r="A692">
        <v>691</v>
      </c>
      <c r="C692" s="4">
        <v>2</v>
      </c>
      <c r="D692" s="5">
        <v>3</v>
      </c>
    </row>
    <row r="693" spans="1:5" x14ac:dyDescent="0.25">
      <c r="A693">
        <v>692</v>
      </c>
      <c r="C693" s="4">
        <v>2</v>
      </c>
      <c r="D693" s="5">
        <v>3</v>
      </c>
    </row>
    <row r="694" spans="1:5" x14ac:dyDescent="0.25">
      <c r="A694">
        <v>693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C696" s="4">
        <v>2</v>
      </c>
    </row>
    <row r="697" spans="1:5" x14ac:dyDescent="0.25">
      <c r="A697">
        <v>696</v>
      </c>
      <c r="B697" s="2">
        <v>1</v>
      </c>
      <c r="C697" s="4">
        <v>2</v>
      </c>
    </row>
    <row r="698" spans="1:5" x14ac:dyDescent="0.25">
      <c r="A698">
        <v>697</v>
      </c>
      <c r="B698" s="2">
        <v>1</v>
      </c>
      <c r="C698" s="4">
        <v>2</v>
      </c>
    </row>
    <row r="699" spans="1:5" x14ac:dyDescent="0.25">
      <c r="A699">
        <v>698</v>
      </c>
      <c r="B699" s="2">
        <v>1</v>
      </c>
      <c r="C699" s="4">
        <v>2</v>
      </c>
    </row>
    <row r="700" spans="1:5" x14ac:dyDescent="0.25">
      <c r="A700">
        <v>699</v>
      </c>
      <c r="B700" s="2">
        <v>1</v>
      </c>
      <c r="C700" s="4">
        <v>2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</row>
    <row r="704" spans="1:5" x14ac:dyDescent="0.25">
      <c r="A704">
        <v>703</v>
      </c>
      <c r="B704" s="2">
        <v>1</v>
      </c>
    </row>
    <row r="705" spans="1:5" x14ac:dyDescent="0.25">
      <c r="A705">
        <v>704</v>
      </c>
      <c r="B705" s="2">
        <v>1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  <c r="E707" s="3">
        <v>4</v>
      </c>
    </row>
    <row r="708" spans="1:5" x14ac:dyDescent="0.25">
      <c r="A708">
        <v>707</v>
      </c>
      <c r="D708" s="5">
        <v>3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C711" s="4">
        <v>2</v>
      </c>
      <c r="D711" s="5">
        <v>3</v>
      </c>
      <c r="E711" s="3">
        <v>4</v>
      </c>
    </row>
    <row r="712" spans="1:5" x14ac:dyDescent="0.25">
      <c r="A712">
        <v>711</v>
      </c>
      <c r="C712" s="4">
        <v>2</v>
      </c>
      <c r="D712" s="5">
        <v>3</v>
      </c>
      <c r="E712" s="3">
        <v>4</v>
      </c>
    </row>
    <row r="713" spans="1:5" x14ac:dyDescent="0.25">
      <c r="A713">
        <v>712</v>
      </c>
      <c r="C713" s="4">
        <v>2</v>
      </c>
      <c r="D713" s="5">
        <v>3</v>
      </c>
      <c r="E713" s="3">
        <v>4</v>
      </c>
    </row>
    <row r="714" spans="1:5" x14ac:dyDescent="0.25">
      <c r="A714">
        <v>713</v>
      </c>
      <c r="C714" s="4">
        <v>2</v>
      </c>
      <c r="D714" s="5">
        <v>3</v>
      </c>
      <c r="E714" s="3">
        <v>4</v>
      </c>
    </row>
    <row r="715" spans="1:5" x14ac:dyDescent="0.25">
      <c r="A715">
        <v>714</v>
      </c>
      <c r="C715" s="4">
        <v>2</v>
      </c>
      <c r="D715" s="5">
        <v>3</v>
      </c>
    </row>
    <row r="716" spans="1:5" x14ac:dyDescent="0.25">
      <c r="A716">
        <v>715</v>
      </c>
      <c r="C716" s="4">
        <v>2</v>
      </c>
      <c r="D716" s="5">
        <v>3</v>
      </c>
    </row>
    <row r="717" spans="1:5" x14ac:dyDescent="0.25">
      <c r="A717">
        <v>716</v>
      </c>
      <c r="C717" s="4">
        <v>2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B719" s="2">
        <v>1</v>
      </c>
      <c r="C719" s="4">
        <v>2</v>
      </c>
    </row>
    <row r="720" spans="1:5" x14ac:dyDescent="0.25">
      <c r="A720">
        <v>719</v>
      </c>
      <c r="B720" s="2">
        <v>1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B726" s="2">
        <v>1</v>
      </c>
      <c r="E726" s="3">
        <v>4</v>
      </c>
    </row>
    <row r="727" spans="1:5" x14ac:dyDescent="0.25">
      <c r="A727">
        <v>726</v>
      </c>
      <c r="B727" s="2">
        <v>1</v>
      </c>
      <c r="E727" s="3">
        <v>4</v>
      </c>
    </row>
    <row r="728" spans="1:5" x14ac:dyDescent="0.25">
      <c r="A728">
        <v>727</v>
      </c>
      <c r="B728" s="2">
        <v>1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  <c r="E733" s="3">
        <v>4</v>
      </c>
    </row>
    <row r="734" spans="1:5" x14ac:dyDescent="0.25">
      <c r="A734">
        <v>733</v>
      </c>
      <c r="C734" s="4">
        <v>2</v>
      </c>
      <c r="D734" s="5">
        <v>3</v>
      </c>
      <c r="E734" s="3">
        <v>4</v>
      </c>
    </row>
    <row r="735" spans="1:5" x14ac:dyDescent="0.25">
      <c r="A735">
        <v>734</v>
      </c>
      <c r="C735" s="4">
        <v>2</v>
      </c>
      <c r="D735" s="5">
        <v>3</v>
      </c>
      <c r="E735" s="3">
        <v>4</v>
      </c>
    </row>
    <row r="736" spans="1:5" x14ac:dyDescent="0.25">
      <c r="A736">
        <v>735</v>
      </c>
      <c r="C736" s="4">
        <v>2</v>
      </c>
      <c r="D736" s="5">
        <v>3</v>
      </c>
      <c r="E736" s="3">
        <v>4</v>
      </c>
    </row>
    <row r="737" spans="1:6" x14ac:dyDescent="0.25">
      <c r="A737">
        <v>736</v>
      </c>
      <c r="C737" s="4">
        <v>2</v>
      </c>
      <c r="D737" s="5">
        <v>3</v>
      </c>
      <c r="E737" s="3">
        <v>4</v>
      </c>
    </row>
    <row r="738" spans="1:6" x14ac:dyDescent="0.25">
      <c r="A738">
        <v>737</v>
      </c>
      <c r="C738" s="4">
        <v>2</v>
      </c>
      <c r="D738" s="5">
        <v>3</v>
      </c>
    </row>
    <row r="739" spans="1:6" x14ac:dyDescent="0.25">
      <c r="A739">
        <v>738</v>
      </c>
      <c r="C739" s="4">
        <v>2</v>
      </c>
      <c r="D739" s="5">
        <v>3</v>
      </c>
    </row>
    <row r="740" spans="1:6" x14ac:dyDescent="0.25">
      <c r="A740">
        <v>739</v>
      </c>
      <c r="C740" s="4">
        <v>2</v>
      </c>
      <c r="D740" s="5">
        <v>3</v>
      </c>
    </row>
    <row r="741" spans="1:6" x14ac:dyDescent="0.25">
      <c r="A741">
        <v>740</v>
      </c>
      <c r="C741" s="4">
        <v>2</v>
      </c>
      <c r="D741" s="5">
        <v>3</v>
      </c>
    </row>
    <row r="742" spans="1:6" x14ac:dyDescent="0.25">
      <c r="A742">
        <v>741</v>
      </c>
      <c r="C742" s="4">
        <v>2</v>
      </c>
      <c r="D742" s="5">
        <v>3</v>
      </c>
    </row>
    <row r="743" spans="1:6" x14ac:dyDescent="0.25">
      <c r="A743">
        <v>742</v>
      </c>
      <c r="B743" s="2">
        <v>1</v>
      </c>
      <c r="C743" s="4">
        <v>2</v>
      </c>
    </row>
    <row r="744" spans="1:6" x14ac:dyDescent="0.25">
      <c r="A744">
        <v>743</v>
      </c>
      <c r="B744" s="2">
        <v>1</v>
      </c>
      <c r="C744" s="4">
        <v>2</v>
      </c>
    </row>
    <row r="745" spans="1:6" x14ac:dyDescent="0.25">
      <c r="A745">
        <v>744</v>
      </c>
      <c r="B745" s="2">
        <v>1</v>
      </c>
      <c r="C745" s="4">
        <v>2</v>
      </c>
    </row>
    <row r="746" spans="1:6" x14ac:dyDescent="0.25">
      <c r="A746">
        <v>745</v>
      </c>
      <c r="B746" s="2">
        <v>1</v>
      </c>
      <c r="C746" s="4">
        <v>2</v>
      </c>
    </row>
    <row r="747" spans="1:6" x14ac:dyDescent="0.25">
      <c r="A747">
        <v>746</v>
      </c>
      <c r="B747" s="2">
        <v>1</v>
      </c>
      <c r="C747" s="4">
        <v>2</v>
      </c>
    </row>
    <row r="748" spans="1:6" x14ac:dyDescent="0.25">
      <c r="A748">
        <v>747</v>
      </c>
      <c r="B748" s="2">
        <v>1</v>
      </c>
    </row>
    <row r="749" spans="1:6" x14ac:dyDescent="0.25">
      <c r="A749">
        <v>748</v>
      </c>
      <c r="B749" s="2">
        <v>1</v>
      </c>
      <c r="E749" s="3">
        <v>4</v>
      </c>
      <c r="F749" t="s">
        <v>22</v>
      </c>
    </row>
    <row r="750" spans="1:6" x14ac:dyDescent="0.25">
      <c r="A750">
        <v>749</v>
      </c>
    </row>
    <row r="751" spans="1:6" x14ac:dyDescent="0.25">
      <c r="A751">
        <v>750</v>
      </c>
      <c r="F751" t="s">
        <v>22</v>
      </c>
    </row>
    <row r="752" spans="1:6" x14ac:dyDescent="0.25">
      <c r="A752">
        <v>751</v>
      </c>
      <c r="C752" s="4">
        <v>2</v>
      </c>
    </row>
    <row r="753" spans="1:5" x14ac:dyDescent="0.25">
      <c r="A753">
        <v>752</v>
      </c>
      <c r="C753" s="4">
        <v>2</v>
      </c>
      <c r="D753" s="5">
        <v>3</v>
      </c>
    </row>
    <row r="754" spans="1:5" x14ac:dyDescent="0.25">
      <c r="A754">
        <v>753</v>
      </c>
      <c r="C754" s="4">
        <v>2</v>
      </c>
      <c r="D754" s="5">
        <v>3</v>
      </c>
    </row>
    <row r="755" spans="1:5" x14ac:dyDescent="0.25">
      <c r="A755">
        <v>754</v>
      </c>
      <c r="C755" s="4">
        <v>2</v>
      </c>
      <c r="D755" s="5">
        <v>3</v>
      </c>
    </row>
    <row r="756" spans="1:5" x14ac:dyDescent="0.25">
      <c r="A756">
        <v>755</v>
      </c>
      <c r="C756" s="4">
        <v>2</v>
      </c>
      <c r="D756" s="5">
        <v>3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C763" s="4">
        <v>2</v>
      </c>
      <c r="D763" s="5">
        <v>3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C765" s="4">
        <v>2</v>
      </c>
      <c r="D765" s="5">
        <v>3</v>
      </c>
    </row>
    <row r="766" spans="1:5" x14ac:dyDescent="0.25">
      <c r="A766">
        <v>765</v>
      </c>
      <c r="C766" s="4">
        <v>2</v>
      </c>
      <c r="D766" s="5">
        <v>3</v>
      </c>
    </row>
    <row r="767" spans="1:5" x14ac:dyDescent="0.25">
      <c r="A767">
        <v>766</v>
      </c>
      <c r="B767" s="2">
        <v>1</v>
      </c>
      <c r="E767" s="3">
        <v>4</v>
      </c>
    </row>
    <row r="768" spans="1:5" x14ac:dyDescent="0.25">
      <c r="A768">
        <v>767</v>
      </c>
      <c r="B768" s="2">
        <v>1</v>
      </c>
      <c r="E768" s="3">
        <v>4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  <c r="E770" s="3">
        <v>4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B774" s="2">
        <v>1</v>
      </c>
      <c r="E774" s="3">
        <v>4</v>
      </c>
    </row>
    <row r="775" spans="1:5" x14ac:dyDescent="0.25">
      <c r="A775">
        <v>774</v>
      </c>
      <c r="B775" s="2">
        <v>1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B779" s="2">
        <v>1</v>
      </c>
      <c r="E779" s="3">
        <v>4</v>
      </c>
    </row>
    <row r="780" spans="1:5" x14ac:dyDescent="0.25">
      <c r="A780">
        <v>779</v>
      </c>
      <c r="C780" s="4">
        <v>2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C786" s="4">
        <v>2</v>
      </c>
      <c r="D786" s="5">
        <v>3</v>
      </c>
    </row>
    <row r="787" spans="1:5" x14ac:dyDescent="0.25">
      <c r="A787">
        <v>786</v>
      </c>
      <c r="C787" s="4">
        <v>2</v>
      </c>
      <c r="D787" s="5">
        <v>3</v>
      </c>
    </row>
    <row r="788" spans="1:5" x14ac:dyDescent="0.25">
      <c r="A788">
        <v>787</v>
      </c>
      <c r="C788" s="4">
        <v>2</v>
      </c>
      <c r="D788" s="5">
        <v>3</v>
      </c>
    </row>
    <row r="789" spans="1:5" x14ac:dyDescent="0.25">
      <c r="A789">
        <v>788</v>
      </c>
      <c r="C789" s="4">
        <v>2</v>
      </c>
      <c r="D789" s="5">
        <v>3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B793" s="2">
        <v>1</v>
      </c>
    </row>
    <row r="794" spans="1:5" x14ac:dyDescent="0.25">
      <c r="A794">
        <v>793</v>
      </c>
      <c r="B794" s="2">
        <v>1</v>
      </c>
      <c r="E794" s="3">
        <v>4</v>
      </c>
    </row>
    <row r="795" spans="1:5" x14ac:dyDescent="0.25">
      <c r="A795">
        <v>794</v>
      </c>
      <c r="B795" s="2">
        <v>1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B801" s="2">
        <v>1</v>
      </c>
      <c r="E801" s="3">
        <v>4</v>
      </c>
    </row>
    <row r="802" spans="1:5" x14ac:dyDescent="0.25">
      <c r="A802">
        <v>801</v>
      </c>
      <c r="B802" s="2">
        <v>1</v>
      </c>
      <c r="E802" s="3">
        <v>4</v>
      </c>
    </row>
    <row r="803" spans="1:5" x14ac:dyDescent="0.25">
      <c r="A803">
        <v>802</v>
      </c>
      <c r="B803" s="2">
        <v>1</v>
      </c>
      <c r="D803" s="5">
        <v>3</v>
      </c>
      <c r="E803" s="3">
        <v>4</v>
      </c>
    </row>
    <row r="804" spans="1:5" x14ac:dyDescent="0.25">
      <c r="A804">
        <v>803</v>
      </c>
      <c r="D804" s="5">
        <v>3</v>
      </c>
      <c r="E804" s="3">
        <v>4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  <c r="D812" s="5">
        <v>3</v>
      </c>
    </row>
    <row r="813" spans="1:5" x14ac:dyDescent="0.25">
      <c r="A813">
        <v>812</v>
      </c>
      <c r="C813" s="4">
        <v>2</v>
      </c>
    </row>
    <row r="814" spans="1:5" x14ac:dyDescent="0.25">
      <c r="A814">
        <v>813</v>
      </c>
      <c r="C814" s="4">
        <v>2</v>
      </c>
    </row>
    <row r="815" spans="1:5" x14ac:dyDescent="0.25">
      <c r="A815">
        <v>814</v>
      </c>
      <c r="C815" s="4">
        <v>2</v>
      </c>
    </row>
    <row r="816" spans="1:5" x14ac:dyDescent="0.25">
      <c r="A816">
        <v>815</v>
      </c>
      <c r="B816" s="2">
        <v>1</v>
      </c>
      <c r="C816" s="4">
        <v>2</v>
      </c>
    </row>
    <row r="817" spans="1:5" x14ac:dyDescent="0.25">
      <c r="A817">
        <v>816</v>
      </c>
      <c r="B817" s="2">
        <v>1</v>
      </c>
    </row>
    <row r="818" spans="1:5" x14ac:dyDescent="0.25">
      <c r="A818">
        <v>817</v>
      </c>
      <c r="B818" s="2">
        <v>1</v>
      </c>
    </row>
    <row r="819" spans="1:5" x14ac:dyDescent="0.25">
      <c r="A819">
        <v>818</v>
      </c>
      <c r="B819" s="2">
        <v>1</v>
      </c>
      <c r="E819" s="3">
        <v>4</v>
      </c>
    </row>
    <row r="820" spans="1:5" x14ac:dyDescent="0.25">
      <c r="A820">
        <v>819</v>
      </c>
      <c r="B820" s="2">
        <v>1</v>
      </c>
      <c r="E820" s="3">
        <v>4</v>
      </c>
    </row>
    <row r="821" spans="1:5" x14ac:dyDescent="0.25">
      <c r="A821">
        <v>820</v>
      </c>
      <c r="B821" s="2">
        <v>1</v>
      </c>
      <c r="E821" s="3">
        <v>4</v>
      </c>
    </row>
    <row r="822" spans="1:5" x14ac:dyDescent="0.25">
      <c r="A822">
        <v>821</v>
      </c>
      <c r="B822" s="2">
        <v>1</v>
      </c>
      <c r="E822" s="3">
        <v>4</v>
      </c>
    </row>
    <row r="823" spans="1:5" x14ac:dyDescent="0.25">
      <c r="A823">
        <v>822</v>
      </c>
      <c r="B823" s="2">
        <v>1</v>
      </c>
      <c r="E823" s="3">
        <v>4</v>
      </c>
    </row>
    <row r="824" spans="1:5" x14ac:dyDescent="0.25">
      <c r="A824">
        <v>823</v>
      </c>
      <c r="B824" s="2">
        <v>1</v>
      </c>
      <c r="E824" s="3">
        <v>4</v>
      </c>
    </row>
    <row r="825" spans="1:5" x14ac:dyDescent="0.25">
      <c r="A825">
        <v>824</v>
      </c>
      <c r="D825" s="5">
        <v>3</v>
      </c>
      <c r="E825" s="3">
        <v>4</v>
      </c>
    </row>
    <row r="826" spans="1:5" x14ac:dyDescent="0.25">
      <c r="A826">
        <v>825</v>
      </c>
      <c r="D826" s="5">
        <v>3</v>
      </c>
      <c r="E826" s="3">
        <v>4</v>
      </c>
    </row>
    <row r="827" spans="1:5" x14ac:dyDescent="0.25">
      <c r="A827">
        <v>826</v>
      </c>
      <c r="D827" s="5">
        <v>3</v>
      </c>
      <c r="E827" s="3">
        <v>4</v>
      </c>
    </row>
    <row r="828" spans="1:5" x14ac:dyDescent="0.25">
      <c r="A828">
        <v>827</v>
      </c>
      <c r="D828" s="5">
        <v>3</v>
      </c>
      <c r="E828" s="3">
        <v>4</v>
      </c>
    </row>
    <row r="829" spans="1:5" x14ac:dyDescent="0.25">
      <c r="A829">
        <v>828</v>
      </c>
      <c r="C829" s="4">
        <v>2</v>
      </c>
      <c r="D829" s="5">
        <v>3</v>
      </c>
    </row>
    <row r="830" spans="1:5" x14ac:dyDescent="0.25">
      <c r="A830">
        <v>829</v>
      </c>
      <c r="C830" s="4">
        <v>2</v>
      </c>
      <c r="D830" s="5">
        <v>3</v>
      </c>
    </row>
    <row r="831" spans="1:5" x14ac:dyDescent="0.25">
      <c r="A831">
        <v>830</v>
      </c>
      <c r="C831" s="4">
        <v>2</v>
      </c>
      <c r="D831" s="5">
        <v>3</v>
      </c>
    </row>
    <row r="832" spans="1:5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</row>
    <row r="835" spans="1:5" x14ac:dyDescent="0.25">
      <c r="A835">
        <v>834</v>
      </c>
      <c r="C835" s="4">
        <v>2</v>
      </c>
    </row>
    <row r="836" spans="1:5" x14ac:dyDescent="0.25">
      <c r="A836">
        <v>835</v>
      </c>
      <c r="C836" s="4">
        <v>2</v>
      </c>
    </row>
    <row r="837" spans="1:5" x14ac:dyDescent="0.25">
      <c r="A837">
        <v>836</v>
      </c>
      <c r="B837" s="2">
        <v>1</v>
      </c>
      <c r="C837" s="4">
        <v>2</v>
      </c>
    </row>
    <row r="838" spans="1:5" x14ac:dyDescent="0.25">
      <c r="A838">
        <v>837</v>
      </c>
      <c r="B838" s="2">
        <v>1</v>
      </c>
      <c r="C838" s="4">
        <v>2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</row>
    <row r="841" spans="1:5" x14ac:dyDescent="0.25">
      <c r="A841">
        <v>840</v>
      </c>
      <c r="B841" s="2">
        <v>1</v>
      </c>
    </row>
    <row r="842" spans="1:5" x14ac:dyDescent="0.25">
      <c r="A842">
        <v>841</v>
      </c>
      <c r="B842" s="2">
        <v>1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D845" s="5">
        <v>3</v>
      </c>
      <c r="E845" s="3">
        <v>4</v>
      </c>
    </row>
    <row r="846" spans="1:5" x14ac:dyDescent="0.25">
      <c r="A846">
        <v>845</v>
      </c>
      <c r="B846" s="2">
        <v>1</v>
      </c>
      <c r="D846" s="5">
        <v>3</v>
      </c>
      <c r="E846" s="3">
        <v>4</v>
      </c>
    </row>
    <row r="847" spans="1:5" x14ac:dyDescent="0.25">
      <c r="A847">
        <v>846</v>
      </c>
      <c r="D847" s="5">
        <v>3</v>
      </c>
      <c r="E847" s="3">
        <v>4</v>
      </c>
    </row>
    <row r="848" spans="1:5" x14ac:dyDescent="0.25">
      <c r="A848">
        <v>847</v>
      </c>
      <c r="D848" s="5">
        <v>3</v>
      </c>
      <c r="E848" s="3">
        <v>4</v>
      </c>
    </row>
    <row r="849" spans="1:5" x14ac:dyDescent="0.25">
      <c r="A849">
        <v>848</v>
      </c>
      <c r="D849" s="5">
        <v>3</v>
      </c>
      <c r="E849" s="3">
        <v>4</v>
      </c>
    </row>
    <row r="850" spans="1:5" x14ac:dyDescent="0.25">
      <c r="A850">
        <v>849</v>
      </c>
      <c r="D850" s="5">
        <v>3</v>
      </c>
      <c r="E850" s="3">
        <v>4</v>
      </c>
    </row>
    <row r="851" spans="1:5" x14ac:dyDescent="0.25">
      <c r="A851">
        <v>850</v>
      </c>
      <c r="C851" s="4">
        <v>2</v>
      </c>
      <c r="D851" s="5">
        <v>3</v>
      </c>
      <c r="E851" s="3">
        <v>4</v>
      </c>
    </row>
    <row r="852" spans="1:5" x14ac:dyDescent="0.25">
      <c r="A852">
        <v>851</v>
      </c>
      <c r="C852" s="4">
        <v>2</v>
      </c>
      <c r="D852" s="5">
        <v>3</v>
      </c>
    </row>
    <row r="853" spans="1:5" x14ac:dyDescent="0.25">
      <c r="A853">
        <v>852</v>
      </c>
      <c r="C853" s="4">
        <v>2</v>
      </c>
      <c r="D853" s="5">
        <v>3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</row>
    <row r="856" spans="1:5" x14ac:dyDescent="0.25">
      <c r="A856">
        <v>855</v>
      </c>
      <c r="C856" s="4">
        <v>2</v>
      </c>
    </row>
    <row r="857" spans="1:5" x14ac:dyDescent="0.25">
      <c r="A857">
        <v>856</v>
      </c>
      <c r="C857" s="4">
        <v>2</v>
      </c>
    </row>
    <row r="858" spans="1:5" x14ac:dyDescent="0.25">
      <c r="A858">
        <v>857</v>
      </c>
      <c r="B858" s="2">
        <v>1</v>
      </c>
      <c r="C858" s="4">
        <v>2</v>
      </c>
    </row>
    <row r="859" spans="1:5" x14ac:dyDescent="0.25">
      <c r="A859">
        <v>858</v>
      </c>
      <c r="B859" s="2">
        <v>1</v>
      </c>
      <c r="C859" s="4">
        <v>2</v>
      </c>
    </row>
    <row r="860" spans="1:5" x14ac:dyDescent="0.25">
      <c r="A860">
        <v>859</v>
      </c>
      <c r="B860" s="2">
        <v>1</v>
      </c>
      <c r="C860" s="4">
        <v>2</v>
      </c>
    </row>
    <row r="861" spans="1:5" x14ac:dyDescent="0.25">
      <c r="A861">
        <v>860</v>
      </c>
      <c r="B861" s="2">
        <v>1</v>
      </c>
    </row>
    <row r="862" spans="1:5" x14ac:dyDescent="0.25">
      <c r="A862">
        <v>861</v>
      </c>
      <c r="B862" s="2">
        <v>1</v>
      </c>
    </row>
    <row r="863" spans="1:5" x14ac:dyDescent="0.25">
      <c r="A863">
        <v>862</v>
      </c>
      <c r="B863" s="2">
        <v>1</v>
      </c>
    </row>
    <row r="864" spans="1:5" x14ac:dyDescent="0.25">
      <c r="A864">
        <v>863</v>
      </c>
      <c r="B864" s="2">
        <v>1</v>
      </c>
      <c r="E864" s="3">
        <v>4</v>
      </c>
    </row>
    <row r="865" spans="1:5" x14ac:dyDescent="0.25">
      <c r="A865">
        <v>864</v>
      </c>
      <c r="B865" s="2">
        <v>1</v>
      </c>
      <c r="E865" s="3">
        <v>4</v>
      </c>
    </row>
    <row r="866" spans="1:5" x14ac:dyDescent="0.25">
      <c r="A866">
        <v>865</v>
      </c>
      <c r="D866" s="5">
        <v>3</v>
      </c>
      <c r="E866" s="3">
        <v>4</v>
      </c>
    </row>
    <row r="867" spans="1:5" x14ac:dyDescent="0.25">
      <c r="A867">
        <v>866</v>
      </c>
      <c r="D867" s="5">
        <v>3</v>
      </c>
      <c r="E867" s="3">
        <v>4</v>
      </c>
    </row>
    <row r="868" spans="1:5" x14ac:dyDescent="0.25">
      <c r="A868">
        <v>867</v>
      </c>
      <c r="D868" s="5">
        <v>3</v>
      </c>
      <c r="E868" s="3">
        <v>4</v>
      </c>
    </row>
    <row r="869" spans="1:5" x14ac:dyDescent="0.25">
      <c r="A869">
        <v>868</v>
      </c>
      <c r="D869" s="5">
        <v>3</v>
      </c>
      <c r="E869" s="3">
        <v>4</v>
      </c>
    </row>
    <row r="870" spans="1:5" x14ac:dyDescent="0.25">
      <c r="A870">
        <v>869</v>
      </c>
      <c r="D870" s="5">
        <v>3</v>
      </c>
      <c r="E870" s="3">
        <v>4</v>
      </c>
    </row>
    <row r="871" spans="1:5" x14ac:dyDescent="0.25">
      <c r="A871">
        <v>870</v>
      </c>
      <c r="D871" s="5">
        <v>3</v>
      </c>
      <c r="E871" s="3">
        <v>4</v>
      </c>
    </row>
    <row r="872" spans="1:5" x14ac:dyDescent="0.25">
      <c r="A872">
        <v>871</v>
      </c>
      <c r="C872" s="4">
        <v>2</v>
      </c>
      <c r="D872" s="5">
        <v>3</v>
      </c>
      <c r="E872" s="3">
        <v>4</v>
      </c>
    </row>
    <row r="873" spans="1:5" x14ac:dyDescent="0.25">
      <c r="A873">
        <v>872</v>
      </c>
      <c r="C873" s="4">
        <v>2</v>
      </c>
      <c r="D873" s="5">
        <v>3</v>
      </c>
    </row>
    <row r="874" spans="1:5" x14ac:dyDescent="0.25">
      <c r="A874">
        <v>873</v>
      </c>
      <c r="C874" s="4">
        <v>2</v>
      </c>
      <c r="D874" s="5">
        <v>3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</row>
    <row r="878" spans="1:5" x14ac:dyDescent="0.25">
      <c r="A878">
        <v>877</v>
      </c>
      <c r="B878" s="2">
        <v>1</v>
      </c>
      <c r="C878" s="4">
        <v>2</v>
      </c>
    </row>
    <row r="879" spans="1:5" x14ac:dyDescent="0.25">
      <c r="A879">
        <v>878</v>
      </c>
      <c r="B879" s="2">
        <v>1</v>
      </c>
      <c r="C879" s="4">
        <v>2</v>
      </c>
    </row>
    <row r="880" spans="1:5" x14ac:dyDescent="0.25">
      <c r="A880">
        <v>879</v>
      </c>
      <c r="B880" s="2">
        <v>1</v>
      </c>
      <c r="C880" s="4">
        <v>2</v>
      </c>
    </row>
    <row r="881" spans="1:5" x14ac:dyDescent="0.25">
      <c r="A881">
        <v>880</v>
      </c>
      <c r="B881" s="2">
        <v>1</v>
      </c>
      <c r="C881" s="4">
        <v>2</v>
      </c>
    </row>
    <row r="882" spans="1:5" x14ac:dyDescent="0.25">
      <c r="A882">
        <v>881</v>
      </c>
      <c r="B882" s="2">
        <v>1</v>
      </c>
    </row>
    <row r="883" spans="1:5" x14ac:dyDescent="0.25">
      <c r="A883">
        <v>882</v>
      </c>
      <c r="B883" s="2">
        <v>1</v>
      </c>
    </row>
    <row r="884" spans="1:5" x14ac:dyDescent="0.25">
      <c r="A884">
        <v>883</v>
      </c>
      <c r="B884" s="2">
        <v>1</v>
      </c>
    </row>
    <row r="885" spans="1:5" x14ac:dyDescent="0.25">
      <c r="A885">
        <v>884</v>
      </c>
      <c r="B885" s="2">
        <v>1</v>
      </c>
      <c r="E885" s="3">
        <v>4</v>
      </c>
    </row>
    <row r="886" spans="1:5" x14ac:dyDescent="0.25">
      <c r="A886">
        <v>885</v>
      </c>
      <c r="B886" s="2">
        <v>1</v>
      </c>
      <c r="E886" s="3">
        <v>4</v>
      </c>
    </row>
    <row r="887" spans="1:5" x14ac:dyDescent="0.25">
      <c r="A887">
        <v>886</v>
      </c>
      <c r="D887" s="5">
        <v>3</v>
      </c>
      <c r="E887" s="3">
        <v>4</v>
      </c>
    </row>
    <row r="888" spans="1:5" x14ac:dyDescent="0.25">
      <c r="A888">
        <v>887</v>
      </c>
      <c r="D888" s="5">
        <v>3</v>
      </c>
      <c r="E888" s="3">
        <v>4</v>
      </c>
    </row>
    <row r="889" spans="1:5" x14ac:dyDescent="0.25">
      <c r="A889">
        <v>888</v>
      </c>
      <c r="D889" s="5">
        <v>3</v>
      </c>
      <c r="E889" s="3">
        <v>4</v>
      </c>
    </row>
    <row r="890" spans="1:5" x14ac:dyDescent="0.25">
      <c r="A890">
        <v>889</v>
      </c>
      <c r="D890" s="5">
        <v>3</v>
      </c>
      <c r="E890" s="3">
        <v>4</v>
      </c>
    </row>
    <row r="891" spans="1:5" x14ac:dyDescent="0.25">
      <c r="A891">
        <v>890</v>
      </c>
      <c r="D891" s="5">
        <v>3</v>
      </c>
      <c r="E891" s="3">
        <v>4</v>
      </c>
    </row>
    <row r="892" spans="1:5" x14ac:dyDescent="0.25">
      <c r="A892">
        <v>891</v>
      </c>
      <c r="D892" s="5">
        <v>3</v>
      </c>
      <c r="E892" s="3">
        <v>4</v>
      </c>
    </row>
    <row r="893" spans="1:5" x14ac:dyDescent="0.25">
      <c r="A893">
        <v>892</v>
      </c>
      <c r="C893" s="4">
        <v>2</v>
      </c>
      <c r="D893" s="5">
        <v>3</v>
      </c>
      <c r="E893" s="3">
        <v>4</v>
      </c>
    </row>
    <row r="894" spans="1:5" x14ac:dyDescent="0.25">
      <c r="A894">
        <v>893</v>
      </c>
      <c r="C894" s="4">
        <v>2</v>
      </c>
      <c r="D894" s="5">
        <v>3</v>
      </c>
      <c r="E894" s="3">
        <v>4</v>
      </c>
    </row>
    <row r="895" spans="1:5" x14ac:dyDescent="0.25">
      <c r="A895">
        <v>894</v>
      </c>
      <c r="C895" s="4">
        <v>2</v>
      </c>
      <c r="D895" s="5">
        <v>3</v>
      </c>
    </row>
    <row r="896" spans="1:5" x14ac:dyDescent="0.25">
      <c r="A896">
        <v>895</v>
      </c>
      <c r="C896" s="4">
        <v>2</v>
      </c>
      <c r="D896" s="5">
        <v>3</v>
      </c>
    </row>
    <row r="897" spans="1:5" x14ac:dyDescent="0.25">
      <c r="A897">
        <v>896</v>
      </c>
      <c r="C897" s="4">
        <v>2</v>
      </c>
    </row>
    <row r="898" spans="1:5" x14ac:dyDescent="0.25">
      <c r="A898">
        <v>897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B900" s="2">
        <v>1</v>
      </c>
      <c r="C900" s="4">
        <v>2</v>
      </c>
    </row>
    <row r="901" spans="1:5" x14ac:dyDescent="0.25">
      <c r="A901">
        <v>900</v>
      </c>
      <c r="B901" s="2">
        <v>1</v>
      </c>
      <c r="C901" s="4">
        <v>2</v>
      </c>
    </row>
    <row r="902" spans="1:5" x14ac:dyDescent="0.25">
      <c r="A902">
        <v>901</v>
      </c>
      <c r="B902" s="2">
        <v>1</v>
      </c>
      <c r="C902" s="4">
        <v>2</v>
      </c>
    </row>
    <row r="903" spans="1:5" x14ac:dyDescent="0.25">
      <c r="A903">
        <v>902</v>
      </c>
      <c r="B903" s="2">
        <v>1</v>
      </c>
    </row>
    <row r="904" spans="1:5" x14ac:dyDescent="0.25">
      <c r="A904">
        <v>903</v>
      </c>
      <c r="B904" s="2">
        <v>1</v>
      </c>
    </row>
    <row r="905" spans="1:5" x14ac:dyDescent="0.25">
      <c r="A905">
        <v>904</v>
      </c>
      <c r="B905" s="2">
        <v>1</v>
      </c>
    </row>
    <row r="906" spans="1:5" x14ac:dyDescent="0.25">
      <c r="A906">
        <v>905</v>
      </c>
      <c r="B906" s="2">
        <v>1</v>
      </c>
    </row>
    <row r="907" spans="1:5" x14ac:dyDescent="0.25">
      <c r="A907">
        <v>906</v>
      </c>
      <c r="B907" s="2">
        <v>1</v>
      </c>
    </row>
    <row r="908" spans="1:5" x14ac:dyDescent="0.25">
      <c r="A908">
        <v>907</v>
      </c>
      <c r="B908" s="2">
        <v>1</v>
      </c>
      <c r="E908" s="3">
        <v>4</v>
      </c>
    </row>
    <row r="909" spans="1:5" x14ac:dyDescent="0.25">
      <c r="A909">
        <v>908</v>
      </c>
      <c r="B909" s="2">
        <v>1</v>
      </c>
      <c r="D909" s="5">
        <v>3</v>
      </c>
      <c r="E909" s="3">
        <v>4</v>
      </c>
    </row>
    <row r="910" spans="1:5" x14ac:dyDescent="0.25">
      <c r="A910">
        <v>909</v>
      </c>
      <c r="D910" s="5">
        <v>3</v>
      </c>
      <c r="E910" s="3">
        <v>4</v>
      </c>
    </row>
    <row r="911" spans="1:5" x14ac:dyDescent="0.25">
      <c r="A911">
        <v>910</v>
      </c>
      <c r="D911" s="5">
        <v>3</v>
      </c>
      <c r="E911" s="3">
        <v>4</v>
      </c>
    </row>
    <row r="912" spans="1:5" x14ac:dyDescent="0.25">
      <c r="A912">
        <v>911</v>
      </c>
      <c r="D912" s="5">
        <v>3</v>
      </c>
      <c r="E912" s="3">
        <v>4</v>
      </c>
    </row>
    <row r="913" spans="1:5" x14ac:dyDescent="0.25">
      <c r="A913">
        <v>912</v>
      </c>
      <c r="D913" s="5">
        <v>3</v>
      </c>
      <c r="E913" s="3">
        <v>4</v>
      </c>
    </row>
    <row r="914" spans="1:5" x14ac:dyDescent="0.25">
      <c r="A914">
        <v>913</v>
      </c>
      <c r="D914" s="5">
        <v>3</v>
      </c>
      <c r="E914" s="3">
        <v>4</v>
      </c>
    </row>
    <row r="915" spans="1:5" x14ac:dyDescent="0.25">
      <c r="A915">
        <v>914</v>
      </c>
      <c r="C915" s="4">
        <v>2</v>
      </c>
      <c r="D915" s="5">
        <v>3</v>
      </c>
      <c r="E915" s="3">
        <v>4</v>
      </c>
    </row>
    <row r="916" spans="1:5" x14ac:dyDescent="0.25">
      <c r="A916">
        <v>915</v>
      </c>
      <c r="C916" s="4">
        <v>2</v>
      </c>
      <c r="D916" s="5">
        <v>3</v>
      </c>
      <c r="E916" s="3">
        <v>4</v>
      </c>
    </row>
    <row r="917" spans="1:5" x14ac:dyDescent="0.25">
      <c r="A917">
        <v>916</v>
      </c>
      <c r="C917" s="4">
        <v>2</v>
      </c>
      <c r="D917" s="5">
        <v>3</v>
      </c>
    </row>
    <row r="918" spans="1:5" x14ac:dyDescent="0.25">
      <c r="A918">
        <v>917</v>
      </c>
      <c r="C918" s="4">
        <v>2</v>
      </c>
    </row>
    <row r="919" spans="1:5" x14ac:dyDescent="0.25">
      <c r="A919">
        <v>918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B923" s="2">
        <v>1</v>
      </c>
      <c r="C923" s="4">
        <v>2</v>
      </c>
    </row>
    <row r="924" spans="1:5" x14ac:dyDescent="0.25">
      <c r="A924">
        <v>923</v>
      </c>
      <c r="B924" s="2">
        <v>1</v>
      </c>
      <c r="C924" s="4">
        <v>2</v>
      </c>
    </row>
    <row r="925" spans="1:5" x14ac:dyDescent="0.25">
      <c r="A925">
        <v>924</v>
      </c>
      <c r="B925" s="2">
        <v>1</v>
      </c>
      <c r="C925" s="4">
        <v>2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D932" s="5">
        <v>3</v>
      </c>
      <c r="E932" s="3">
        <v>4</v>
      </c>
    </row>
    <row r="933" spans="1:5" x14ac:dyDescent="0.25">
      <c r="A933">
        <v>932</v>
      </c>
      <c r="D933" s="5">
        <v>3</v>
      </c>
      <c r="E933" s="3">
        <v>4</v>
      </c>
    </row>
    <row r="934" spans="1:5" x14ac:dyDescent="0.25">
      <c r="A934">
        <v>933</v>
      </c>
      <c r="D934" s="5">
        <v>3</v>
      </c>
      <c r="E934" s="3">
        <v>4</v>
      </c>
    </row>
    <row r="935" spans="1:5" x14ac:dyDescent="0.25">
      <c r="A935">
        <v>934</v>
      </c>
      <c r="D935" s="5">
        <v>3</v>
      </c>
      <c r="E935" s="3">
        <v>4</v>
      </c>
    </row>
    <row r="936" spans="1:5" x14ac:dyDescent="0.25">
      <c r="A936">
        <v>935</v>
      </c>
      <c r="C936" s="4">
        <v>2</v>
      </c>
      <c r="D936" s="5">
        <v>3</v>
      </c>
      <c r="E936" s="3">
        <v>4</v>
      </c>
    </row>
    <row r="937" spans="1:5" x14ac:dyDescent="0.25">
      <c r="A937">
        <v>936</v>
      </c>
      <c r="C937" s="4">
        <v>2</v>
      </c>
      <c r="D937" s="5">
        <v>3</v>
      </c>
      <c r="E937" s="3">
        <v>4</v>
      </c>
    </row>
    <row r="938" spans="1:5" x14ac:dyDescent="0.25">
      <c r="A938">
        <v>937</v>
      </c>
      <c r="C938" s="4">
        <v>2</v>
      </c>
      <c r="D938" s="5">
        <v>3</v>
      </c>
      <c r="E938" s="3">
        <v>4</v>
      </c>
    </row>
    <row r="939" spans="1:5" x14ac:dyDescent="0.25">
      <c r="A939">
        <v>938</v>
      </c>
      <c r="C939" s="4">
        <v>2</v>
      </c>
      <c r="D939" s="5">
        <v>3</v>
      </c>
    </row>
    <row r="940" spans="1:5" x14ac:dyDescent="0.25">
      <c r="A940">
        <v>939</v>
      </c>
      <c r="C940" s="4">
        <v>2</v>
      </c>
      <c r="D940" s="5">
        <v>3</v>
      </c>
    </row>
    <row r="941" spans="1:5" x14ac:dyDescent="0.25">
      <c r="A941">
        <v>940</v>
      </c>
      <c r="C941" s="4">
        <v>2</v>
      </c>
    </row>
    <row r="942" spans="1:5" x14ac:dyDescent="0.25">
      <c r="A942">
        <v>941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B944" s="2">
        <v>1</v>
      </c>
      <c r="C944" s="4">
        <v>2</v>
      </c>
    </row>
    <row r="945" spans="1:5" x14ac:dyDescent="0.25">
      <c r="A945">
        <v>944</v>
      </c>
      <c r="B945" s="2">
        <v>1</v>
      </c>
      <c r="C945" s="4">
        <v>2</v>
      </c>
    </row>
    <row r="946" spans="1:5" x14ac:dyDescent="0.25">
      <c r="A946">
        <v>945</v>
      </c>
      <c r="B946" s="2">
        <v>1</v>
      </c>
      <c r="C946" s="4">
        <v>2</v>
      </c>
    </row>
    <row r="947" spans="1:5" x14ac:dyDescent="0.25">
      <c r="A947">
        <v>946</v>
      </c>
      <c r="B947" s="2">
        <v>1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  <c r="E951" s="3">
        <v>4</v>
      </c>
    </row>
    <row r="952" spans="1:5" x14ac:dyDescent="0.25">
      <c r="A952">
        <v>951</v>
      </c>
      <c r="B952" s="2">
        <v>1</v>
      </c>
      <c r="E952" s="3">
        <v>4</v>
      </c>
    </row>
    <row r="953" spans="1:5" x14ac:dyDescent="0.25">
      <c r="A953">
        <v>952</v>
      </c>
      <c r="B953" s="2">
        <v>1</v>
      </c>
      <c r="D953" s="5">
        <v>3</v>
      </c>
      <c r="E953" s="3">
        <v>4</v>
      </c>
    </row>
    <row r="954" spans="1:5" x14ac:dyDescent="0.25">
      <c r="A954">
        <v>953</v>
      </c>
      <c r="D954" s="5">
        <v>3</v>
      </c>
      <c r="E954" s="3">
        <v>4</v>
      </c>
    </row>
    <row r="955" spans="1:5" x14ac:dyDescent="0.25">
      <c r="A955">
        <v>954</v>
      </c>
      <c r="D955" s="5">
        <v>3</v>
      </c>
      <c r="E955" s="3">
        <v>4</v>
      </c>
    </row>
    <row r="956" spans="1:5" x14ac:dyDescent="0.25">
      <c r="A956">
        <v>955</v>
      </c>
      <c r="D956" s="5">
        <v>3</v>
      </c>
      <c r="E956" s="3">
        <v>4</v>
      </c>
    </row>
    <row r="957" spans="1:5" x14ac:dyDescent="0.25">
      <c r="A957">
        <v>956</v>
      </c>
      <c r="D957" s="5">
        <v>3</v>
      </c>
      <c r="E957" s="3">
        <v>4</v>
      </c>
    </row>
    <row r="958" spans="1:5" x14ac:dyDescent="0.25">
      <c r="A958">
        <v>957</v>
      </c>
      <c r="C958" s="4">
        <v>2</v>
      </c>
      <c r="D958" s="5">
        <v>3</v>
      </c>
      <c r="E958" s="3">
        <v>4</v>
      </c>
    </row>
    <row r="959" spans="1:5" x14ac:dyDescent="0.25">
      <c r="A959">
        <v>958</v>
      </c>
      <c r="C959" s="4">
        <v>2</v>
      </c>
      <c r="D959" s="5">
        <v>3</v>
      </c>
      <c r="E959" s="3">
        <v>4</v>
      </c>
    </row>
    <row r="960" spans="1:5" x14ac:dyDescent="0.25">
      <c r="A960">
        <v>959</v>
      </c>
      <c r="C960" s="4">
        <v>2</v>
      </c>
      <c r="D960" s="5">
        <v>3</v>
      </c>
      <c r="E960" s="3">
        <v>4</v>
      </c>
    </row>
    <row r="961" spans="1:5" x14ac:dyDescent="0.25">
      <c r="A961">
        <v>960</v>
      </c>
      <c r="C961" s="4">
        <v>2</v>
      </c>
      <c r="D961" s="5">
        <v>3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C963" s="4">
        <v>2</v>
      </c>
      <c r="D963" s="5">
        <v>3</v>
      </c>
    </row>
    <row r="964" spans="1:5" x14ac:dyDescent="0.25">
      <c r="A964">
        <v>963</v>
      </c>
      <c r="C964" s="4">
        <v>2</v>
      </c>
    </row>
    <row r="965" spans="1:5" x14ac:dyDescent="0.25">
      <c r="A965">
        <v>964</v>
      </c>
      <c r="C965" s="4">
        <v>2</v>
      </c>
    </row>
    <row r="966" spans="1:5" x14ac:dyDescent="0.25">
      <c r="A966">
        <v>965</v>
      </c>
      <c r="B966" s="2">
        <v>1</v>
      </c>
      <c r="C966" s="4">
        <v>2</v>
      </c>
    </row>
    <row r="967" spans="1:5" x14ac:dyDescent="0.25">
      <c r="A967">
        <v>966</v>
      </c>
      <c r="B967" s="2">
        <v>1</v>
      </c>
      <c r="C967" s="4">
        <v>2</v>
      </c>
    </row>
    <row r="968" spans="1:5" x14ac:dyDescent="0.25">
      <c r="A968">
        <v>967</v>
      </c>
      <c r="B968" s="2">
        <v>1</v>
      </c>
      <c r="C968" s="4">
        <v>2</v>
      </c>
    </row>
    <row r="969" spans="1:5" x14ac:dyDescent="0.25">
      <c r="A969">
        <v>968</v>
      </c>
      <c r="B969" s="2">
        <v>1</v>
      </c>
      <c r="C969" s="4">
        <v>2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  <c r="B971" s="2">
        <v>1</v>
      </c>
    </row>
    <row r="972" spans="1:5" x14ac:dyDescent="0.25">
      <c r="A972">
        <v>971</v>
      </c>
      <c r="B972" s="2">
        <v>1</v>
      </c>
    </row>
    <row r="973" spans="1:5" x14ac:dyDescent="0.25">
      <c r="A973">
        <v>972</v>
      </c>
      <c r="B973" s="2">
        <v>1</v>
      </c>
      <c r="E973" s="3">
        <v>4</v>
      </c>
    </row>
    <row r="974" spans="1:5" x14ac:dyDescent="0.25">
      <c r="A974">
        <v>973</v>
      </c>
      <c r="B974" s="2">
        <v>1</v>
      </c>
      <c r="E974" s="3">
        <v>4</v>
      </c>
    </row>
    <row r="975" spans="1:5" x14ac:dyDescent="0.25">
      <c r="A975">
        <v>974</v>
      </c>
      <c r="B975" s="2">
        <v>1</v>
      </c>
      <c r="E975" s="3">
        <v>4</v>
      </c>
    </row>
    <row r="976" spans="1:5" x14ac:dyDescent="0.25">
      <c r="A976">
        <v>975</v>
      </c>
      <c r="B976" s="2">
        <v>1</v>
      </c>
      <c r="D976" s="5">
        <v>3</v>
      </c>
      <c r="E976" s="3">
        <v>4</v>
      </c>
    </row>
    <row r="977" spans="1:5" x14ac:dyDescent="0.25">
      <c r="A977">
        <v>976</v>
      </c>
      <c r="D977" s="5">
        <v>3</v>
      </c>
      <c r="E977" s="3">
        <v>4</v>
      </c>
    </row>
    <row r="978" spans="1:5" x14ac:dyDescent="0.25">
      <c r="A978">
        <v>977</v>
      </c>
      <c r="D978" s="5">
        <v>3</v>
      </c>
      <c r="E978" s="3">
        <v>4</v>
      </c>
    </row>
    <row r="979" spans="1:5" x14ac:dyDescent="0.25">
      <c r="A979">
        <v>978</v>
      </c>
      <c r="D979" s="5">
        <v>3</v>
      </c>
      <c r="E979" s="3">
        <v>4</v>
      </c>
    </row>
    <row r="980" spans="1:5" x14ac:dyDescent="0.25">
      <c r="A980">
        <v>979</v>
      </c>
      <c r="C980" s="4">
        <v>2</v>
      </c>
      <c r="D980" s="5">
        <v>3</v>
      </c>
      <c r="E980" s="3">
        <v>4</v>
      </c>
    </row>
    <row r="981" spans="1:5" x14ac:dyDescent="0.25">
      <c r="A981">
        <v>980</v>
      </c>
      <c r="C981" s="4">
        <v>2</v>
      </c>
      <c r="D981" s="5">
        <v>3</v>
      </c>
      <c r="E981" s="3">
        <v>4</v>
      </c>
    </row>
    <row r="982" spans="1:5" x14ac:dyDescent="0.25">
      <c r="A982">
        <v>981</v>
      </c>
      <c r="C982" s="4">
        <v>2</v>
      </c>
      <c r="D982" s="5">
        <v>3</v>
      </c>
      <c r="E982" s="3">
        <v>4</v>
      </c>
    </row>
    <row r="983" spans="1:5" x14ac:dyDescent="0.25">
      <c r="A983">
        <v>982</v>
      </c>
      <c r="C983" s="4">
        <v>2</v>
      </c>
      <c r="D983" s="5">
        <v>3</v>
      </c>
      <c r="E983" s="3">
        <v>4</v>
      </c>
    </row>
    <row r="984" spans="1:5" x14ac:dyDescent="0.25">
      <c r="A984">
        <v>983</v>
      </c>
      <c r="C984" s="4">
        <v>2</v>
      </c>
      <c r="D984" s="5">
        <v>3</v>
      </c>
    </row>
    <row r="985" spans="1:5" x14ac:dyDescent="0.25">
      <c r="A985">
        <v>984</v>
      </c>
      <c r="C985" s="4">
        <v>2</v>
      </c>
      <c r="D985" s="5">
        <v>3</v>
      </c>
    </row>
    <row r="986" spans="1:5" x14ac:dyDescent="0.25">
      <c r="A986">
        <v>985</v>
      </c>
      <c r="C986" s="4">
        <v>2</v>
      </c>
      <c r="D986" s="5">
        <v>3</v>
      </c>
    </row>
    <row r="987" spans="1:5" x14ac:dyDescent="0.25">
      <c r="A987">
        <v>986</v>
      </c>
      <c r="C987" s="4">
        <v>2</v>
      </c>
      <c r="D987" s="5">
        <v>3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B989" s="2">
        <v>1</v>
      </c>
      <c r="C989" s="4">
        <v>2</v>
      </c>
    </row>
    <row r="990" spans="1:5" x14ac:dyDescent="0.25">
      <c r="A990">
        <v>989</v>
      </c>
      <c r="B990" s="2">
        <v>1</v>
      </c>
      <c r="C990" s="4">
        <v>2</v>
      </c>
    </row>
    <row r="991" spans="1:5" x14ac:dyDescent="0.25">
      <c r="A991">
        <v>990</v>
      </c>
      <c r="B991" s="2">
        <v>1</v>
      </c>
      <c r="C991" s="4">
        <v>2</v>
      </c>
    </row>
    <row r="992" spans="1:5" x14ac:dyDescent="0.25">
      <c r="A992">
        <v>991</v>
      </c>
      <c r="B992" s="2">
        <v>1</v>
      </c>
      <c r="C992" s="4">
        <v>2</v>
      </c>
    </row>
    <row r="993" spans="1:6" x14ac:dyDescent="0.25">
      <c r="A993">
        <v>992</v>
      </c>
      <c r="B993" s="2">
        <v>1</v>
      </c>
      <c r="C993" s="4">
        <v>2</v>
      </c>
    </row>
    <row r="994" spans="1:6" x14ac:dyDescent="0.25">
      <c r="A994">
        <v>993</v>
      </c>
      <c r="B994" s="2">
        <v>1</v>
      </c>
    </row>
    <row r="995" spans="1:6" x14ac:dyDescent="0.25">
      <c r="A995">
        <v>994</v>
      </c>
      <c r="B995" s="2">
        <v>1</v>
      </c>
      <c r="F995" t="s">
        <v>22</v>
      </c>
    </row>
    <row r="996" spans="1:6" x14ac:dyDescent="0.25">
      <c r="A996">
        <v>995</v>
      </c>
    </row>
    <row r="997" spans="1:6" x14ac:dyDescent="0.25">
      <c r="A997">
        <v>996</v>
      </c>
      <c r="F997" t="s">
        <v>22</v>
      </c>
    </row>
    <row r="998" spans="1:6" x14ac:dyDescent="0.25">
      <c r="A998">
        <v>997</v>
      </c>
      <c r="B998" s="2">
        <v>1</v>
      </c>
    </row>
    <row r="999" spans="1:6" x14ac:dyDescent="0.25">
      <c r="A999">
        <v>998</v>
      </c>
      <c r="B999" s="2">
        <v>1</v>
      </c>
    </row>
    <row r="1000" spans="1:6" x14ac:dyDescent="0.25">
      <c r="A1000">
        <v>999</v>
      </c>
      <c r="B1000" s="2">
        <v>1</v>
      </c>
    </row>
    <row r="1001" spans="1:6" x14ac:dyDescent="0.25">
      <c r="A1001">
        <v>1000</v>
      </c>
      <c r="B1001" s="2">
        <v>1</v>
      </c>
      <c r="E1001" s="3">
        <v>4</v>
      </c>
    </row>
    <row r="1002" spans="1:6" x14ac:dyDescent="0.25">
      <c r="A1002">
        <v>1001</v>
      </c>
      <c r="B1002" s="2">
        <v>1</v>
      </c>
      <c r="E1002" s="3">
        <v>4</v>
      </c>
    </row>
    <row r="1003" spans="1:6" x14ac:dyDescent="0.25">
      <c r="A1003">
        <v>1002</v>
      </c>
      <c r="B1003" s="2">
        <v>1</v>
      </c>
      <c r="E1003" s="3">
        <v>4</v>
      </c>
    </row>
    <row r="1004" spans="1:6" x14ac:dyDescent="0.25">
      <c r="A1004">
        <v>1003</v>
      </c>
      <c r="B1004" s="2">
        <v>1</v>
      </c>
      <c r="E1004" s="3">
        <v>4</v>
      </c>
    </row>
    <row r="1005" spans="1:6" x14ac:dyDescent="0.25">
      <c r="A1005">
        <v>1004</v>
      </c>
      <c r="B1005" s="2">
        <v>1</v>
      </c>
      <c r="E1005" s="3">
        <v>4</v>
      </c>
    </row>
    <row r="1006" spans="1:6" x14ac:dyDescent="0.25">
      <c r="A1006">
        <v>1005</v>
      </c>
      <c r="B1006" s="2">
        <v>1</v>
      </c>
      <c r="E1006" s="3">
        <v>4</v>
      </c>
    </row>
    <row r="1007" spans="1:6" x14ac:dyDescent="0.25">
      <c r="A1007">
        <v>1006</v>
      </c>
      <c r="B1007" s="2">
        <v>1</v>
      </c>
      <c r="E1007" s="3">
        <v>4</v>
      </c>
    </row>
    <row r="1008" spans="1:6" x14ac:dyDescent="0.25">
      <c r="A1008">
        <v>1007</v>
      </c>
      <c r="B1008" s="2">
        <v>1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  <c r="E1011" s="3">
        <v>4</v>
      </c>
    </row>
    <row r="1012" spans="1:5" x14ac:dyDescent="0.25">
      <c r="A1012">
        <v>1011</v>
      </c>
      <c r="B1012" s="2">
        <v>1</v>
      </c>
      <c r="E1012" s="3">
        <v>4</v>
      </c>
    </row>
    <row r="1013" spans="1:5" x14ac:dyDescent="0.25">
      <c r="A1013">
        <v>1012</v>
      </c>
      <c r="B1013" s="2">
        <v>1</v>
      </c>
      <c r="E1013" s="3">
        <v>4</v>
      </c>
    </row>
    <row r="1014" spans="1:5" x14ac:dyDescent="0.25">
      <c r="A1014">
        <v>1013</v>
      </c>
      <c r="B1014" s="2">
        <v>1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C1017" s="4">
        <v>2</v>
      </c>
      <c r="D1017" s="5">
        <v>3</v>
      </c>
      <c r="E1017" s="3">
        <v>4</v>
      </c>
    </row>
    <row r="1018" spans="1:5" x14ac:dyDescent="0.25">
      <c r="A1018">
        <v>1017</v>
      </c>
      <c r="C1018" s="4">
        <v>2</v>
      </c>
      <c r="D1018" s="5">
        <v>3</v>
      </c>
      <c r="E1018" s="3">
        <v>4</v>
      </c>
    </row>
    <row r="1019" spans="1:5" x14ac:dyDescent="0.25">
      <c r="A1019">
        <v>1018</v>
      </c>
      <c r="C1019" s="4">
        <v>2</v>
      </c>
      <c r="D1019" s="5">
        <v>3</v>
      </c>
      <c r="E1019" s="3">
        <v>4</v>
      </c>
    </row>
    <row r="1020" spans="1:5" x14ac:dyDescent="0.25">
      <c r="A1020">
        <v>1019</v>
      </c>
      <c r="C1020" s="4">
        <v>2</v>
      </c>
      <c r="D1020" s="5">
        <v>3</v>
      </c>
      <c r="E1020" s="3">
        <v>4</v>
      </c>
    </row>
    <row r="1021" spans="1:5" x14ac:dyDescent="0.25">
      <c r="A1021">
        <v>1020</v>
      </c>
      <c r="C1021" s="4">
        <v>2</v>
      </c>
      <c r="D1021" s="5">
        <v>3</v>
      </c>
    </row>
    <row r="1022" spans="1:5" x14ac:dyDescent="0.25">
      <c r="A1022">
        <v>1021</v>
      </c>
      <c r="C1022" s="4">
        <v>2</v>
      </c>
      <c r="D1022" s="5">
        <v>3</v>
      </c>
    </row>
    <row r="1023" spans="1:5" x14ac:dyDescent="0.25">
      <c r="A1023">
        <v>1022</v>
      </c>
      <c r="C1023" s="4">
        <v>2</v>
      </c>
      <c r="D1023" s="5">
        <v>3</v>
      </c>
    </row>
    <row r="1024" spans="1:5" x14ac:dyDescent="0.25">
      <c r="A1024">
        <v>1023</v>
      </c>
      <c r="C1024" s="4">
        <v>2</v>
      </c>
      <c r="D1024" s="5">
        <v>3</v>
      </c>
    </row>
    <row r="1025" spans="1:5" x14ac:dyDescent="0.25">
      <c r="A1025">
        <v>1024</v>
      </c>
      <c r="C1025" s="4">
        <v>2</v>
      </c>
      <c r="D1025" s="5">
        <v>3</v>
      </c>
    </row>
    <row r="1026" spans="1:5" x14ac:dyDescent="0.25">
      <c r="A1026">
        <v>1025</v>
      </c>
      <c r="C1026" s="4">
        <v>2</v>
      </c>
      <c r="D1026" s="5">
        <v>3</v>
      </c>
    </row>
    <row r="1027" spans="1:5" x14ac:dyDescent="0.25">
      <c r="A1027">
        <v>1026</v>
      </c>
      <c r="C1027" s="4">
        <v>2</v>
      </c>
      <c r="D1027" s="5">
        <v>3</v>
      </c>
    </row>
    <row r="1028" spans="1:5" x14ac:dyDescent="0.25">
      <c r="A1028">
        <v>1027</v>
      </c>
      <c r="C1028" s="4">
        <v>2</v>
      </c>
      <c r="D1028" s="5">
        <v>3</v>
      </c>
    </row>
    <row r="1029" spans="1:5" x14ac:dyDescent="0.25">
      <c r="A1029">
        <v>1028</v>
      </c>
      <c r="C1029" s="4">
        <v>2</v>
      </c>
      <c r="D1029" s="5">
        <v>3</v>
      </c>
    </row>
    <row r="1030" spans="1:5" x14ac:dyDescent="0.25">
      <c r="A1030">
        <v>1029</v>
      </c>
      <c r="C1030" s="4">
        <v>2</v>
      </c>
      <c r="D1030" s="5">
        <v>3</v>
      </c>
    </row>
    <row r="1031" spans="1:5" x14ac:dyDescent="0.25">
      <c r="A1031">
        <v>1030</v>
      </c>
      <c r="C1031" s="4">
        <v>2</v>
      </c>
      <c r="D1031" s="5">
        <v>3</v>
      </c>
    </row>
    <row r="1032" spans="1:5" x14ac:dyDescent="0.25">
      <c r="A1032">
        <v>1031</v>
      </c>
      <c r="B1032" s="2">
        <v>1</v>
      </c>
      <c r="C1032" s="4">
        <v>2</v>
      </c>
    </row>
    <row r="1033" spans="1:5" x14ac:dyDescent="0.25">
      <c r="A1033">
        <v>1032</v>
      </c>
      <c r="B1033" s="2">
        <v>1</v>
      </c>
      <c r="C1033" s="4">
        <v>2</v>
      </c>
      <c r="E1033" s="3">
        <v>4</v>
      </c>
    </row>
    <row r="1034" spans="1:5" x14ac:dyDescent="0.25">
      <c r="A1034">
        <v>1033</v>
      </c>
      <c r="B1034" s="2">
        <v>1</v>
      </c>
      <c r="E1034" s="3">
        <v>4</v>
      </c>
    </row>
    <row r="1035" spans="1:5" x14ac:dyDescent="0.25">
      <c r="A1035">
        <v>1034</v>
      </c>
      <c r="B1035" s="2">
        <v>1</v>
      </c>
      <c r="E1035" s="3">
        <v>4</v>
      </c>
    </row>
    <row r="1036" spans="1:5" x14ac:dyDescent="0.25">
      <c r="A1036">
        <v>1035</v>
      </c>
      <c r="B1036" s="2">
        <v>1</v>
      </c>
      <c r="E1036" s="3">
        <v>4</v>
      </c>
    </row>
    <row r="1037" spans="1:5" x14ac:dyDescent="0.25">
      <c r="A1037">
        <v>1036</v>
      </c>
      <c r="B1037" s="2">
        <v>1</v>
      </c>
      <c r="E1037" s="3">
        <v>4</v>
      </c>
    </row>
    <row r="1038" spans="1:5" x14ac:dyDescent="0.25">
      <c r="A1038">
        <v>1037</v>
      </c>
      <c r="B1038" s="2">
        <v>1</v>
      </c>
      <c r="E1038" s="3">
        <v>4</v>
      </c>
    </row>
    <row r="1039" spans="1:5" x14ac:dyDescent="0.25">
      <c r="A1039">
        <v>1038</v>
      </c>
      <c r="B1039" s="2">
        <v>1</v>
      </c>
      <c r="E1039" s="3">
        <v>4</v>
      </c>
    </row>
    <row r="1040" spans="1:5" x14ac:dyDescent="0.25">
      <c r="A1040">
        <v>1039</v>
      </c>
      <c r="B1040" s="2">
        <v>1</v>
      </c>
      <c r="E1040" s="3">
        <v>4</v>
      </c>
    </row>
    <row r="1041" spans="1:5" x14ac:dyDescent="0.25">
      <c r="A1041">
        <v>1040</v>
      </c>
      <c r="B1041" s="2">
        <v>1</v>
      </c>
      <c r="E1041" s="3">
        <v>4</v>
      </c>
    </row>
    <row r="1042" spans="1:5" x14ac:dyDescent="0.25">
      <c r="A1042">
        <v>1041</v>
      </c>
      <c r="B1042" s="2">
        <v>1</v>
      </c>
      <c r="E1042" s="3">
        <v>4</v>
      </c>
    </row>
    <row r="1043" spans="1:5" x14ac:dyDescent="0.25">
      <c r="A1043">
        <v>1042</v>
      </c>
      <c r="B1043" s="2">
        <v>1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B1046" s="2">
        <v>1</v>
      </c>
      <c r="E1046" s="3">
        <v>4</v>
      </c>
    </row>
    <row r="1047" spans="1:5" x14ac:dyDescent="0.25">
      <c r="A1047">
        <v>1046</v>
      </c>
      <c r="C1047" s="4">
        <v>2</v>
      </c>
      <c r="D1047" s="5">
        <v>3</v>
      </c>
      <c r="E1047" s="3">
        <v>4</v>
      </c>
    </row>
    <row r="1048" spans="1:5" x14ac:dyDescent="0.25">
      <c r="A1048">
        <v>1047</v>
      </c>
      <c r="C1048" s="4">
        <v>2</v>
      </c>
      <c r="D1048" s="5">
        <v>3</v>
      </c>
    </row>
    <row r="1049" spans="1:5" x14ac:dyDescent="0.25">
      <c r="A1049">
        <v>1048</v>
      </c>
      <c r="C1049" s="4">
        <v>2</v>
      </c>
      <c r="D1049" s="5">
        <v>3</v>
      </c>
    </row>
    <row r="1050" spans="1:5" x14ac:dyDescent="0.25">
      <c r="A1050">
        <v>1049</v>
      </c>
      <c r="C1050" s="4">
        <v>2</v>
      </c>
      <c r="D1050" s="5">
        <v>3</v>
      </c>
    </row>
    <row r="1051" spans="1:5" x14ac:dyDescent="0.25">
      <c r="A1051">
        <v>1050</v>
      </c>
      <c r="C1051" s="4">
        <v>2</v>
      </c>
      <c r="D1051" s="5">
        <v>3</v>
      </c>
    </row>
    <row r="1052" spans="1:5" x14ac:dyDescent="0.25">
      <c r="A1052">
        <v>1051</v>
      </c>
      <c r="C1052" s="4">
        <v>2</v>
      </c>
      <c r="D1052" s="5">
        <v>3</v>
      </c>
    </row>
    <row r="1053" spans="1:5" x14ac:dyDescent="0.25">
      <c r="A1053">
        <v>1052</v>
      </c>
      <c r="C1053" s="4">
        <v>2</v>
      </c>
      <c r="D1053" s="5">
        <v>3</v>
      </c>
    </row>
    <row r="1054" spans="1:5" x14ac:dyDescent="0.25">
      <c r="A1054">
        <v>1053</v>
      </c>
      <c r="C1054" s="4">
        <v>2</v>
      </c>
      <c r="D1054" s="5">
        <v>3</v>
      </c>
    </row>
    <row r="1055" spans="1:5" x14ac:dyDescent="0.25">
      <c r="A1055">
        <v>1054</v>
      </c>
      <c r="C1055" s="4">
        <v>2</v>
      </c>
      <c r="D1055" s="5">
        <v>3</v>
      </c>
    </row>
    <row r="1056" spans="1:5" x14ac:dyDescent="0.25">
      <c r="A1056">
        <v>1055</v>
      </c>
      <c r="C1056" s="4">
        <v>2</v>
      </c>
      <c r="D1056" s="5">
        <v>3</v>
      </c>
    </row>
    <row r="1057" spans="1:5" x14ac:dyDescent="0.25">
      <c r="A1057">
        <v>1056</v>
      </c>
      <c r="C1057" s="4">
        <v>2</v>
      </c>
      <c r="D1057" s="5">
        <v>3</v>
      </c>
    </row>
    <row r="1058" spans="1:5" x14ac:dyDescent="0.25">
      <c r="A1058">
        <v>1057</v>
      </c>
      <c r="C1058" s="4">
        <v>2</v>
      </c>
      <c r="D1058" s="5">
        <v>3</v>
      </c>
    </row>
    <row r="1059" spans="1:5" x14ac:dyDescent="0.25">
      <c r="A1059">
        <v>1058</v>
      </c>
      <c r="C1059" s="4">
        <v>2</v>
      </c>
      <c r="D1059" s="5">
        <v>3</v>
      </c>
    </row>
    <row r="1060" spans="1:5" x14ac:dyDescent="0.25">
      <c r="A1060">
        <v>1059</v>
      </c>
      <c r="B1060" s="2">
        <v>1</v>
      </c>
      <c r="C1060" s="4">
        <v>2</v>
      </c>
    </row>
    <row r="1061" spans="1:5" x14ac:dyDescent="0.25">
      <c r="A1061">
        <v>1060</v>
      </c>
      <c r="B1061" s="2">
        <v>1</v>
      </c>
      <c r="E1061" s="3">
        <v>4</v>
      </c>
    </row>
    <row r="1062" spans="1:5" x14ac:dyDescent="0.25">
      <c r="A1062">
        <v>1061</v>
      </c>
      <c r="B1062" s="2">
        <v>1</v>
      </c>
      <c r="E1062" s="3">
        <v>4</v>
      </c>
    </row>
    <row r="1063" spans="1:5" x14ac:dyDescent="0.25">
      <c r="A1063">
        <v>1062</v>
      </c>
      <c r="B1063" s="2">
        <v>1</v>
      </c>
      <c r="E1063" s="3">
        <v>4</v>
      </c>
    </row>
    <row r="1064" spans="1:5" x14ac:dyDescent="0.25">
      <c r="A1064">
        <v>1063</v>
      </c>
      <c r="B1064" s="2">
        <v>1</v>
      </c>
      <c r="E1064" s="3">
        <v>4</v>
      </c>
    </row>
    <row r="1065" spans="1:5" x14ac:dyDescent="0.25">
      <c r="A1065">
        <v>1064</v>
      </c>
      <c r="B1065" s="2">
        <v>1</v>
      </c>
      <c r="E1065" s="3">
        <v>4</v>
      </c>
    </row>
    <row r="1066" spans="1:5" x14ac:dyDescent="0.25">
      <c r="A1066">
        <v>1065</v>
      </c>
      <c r="B1066" s="2">
        <v>1</v>
      </c>
      <c r="E1066" s="3">
        <v>4</v>
      </c>
    </row>
    <row r="1067" spans="1:5" x14ac:dyDescent="0.25">
      <c r="A1067">
        <v>1066</v>
      </c>
      <c r="B1067" s="2">
        <v>1</v>
      </c>
      <c r="E1067" s="3">
        <v>4</v>
      </c>
    </row>
    <row r="1068" spans="1:5" x14ac:dyDescent="0.25">
      <c r="A1068">
        <v>1067</v>
      </c>
      <c r="B1068" s="2">
        <v>1</v>
      </c>
      <c r="E1068" s="3">
        <v>4</v>
      </c>
    </row>
    <row r="1069" spans="1:5" x14ac:dyDescent="0.25">
      <c r="A1069">
        <v>1068</v>
      </c>
      <c r="B1069" s="2">
        <v>1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E1071" s="3">
        <v>4</v>
      </c>
    </row>
    <row r="1072" spans="1:5" x14ac:dyDescent="0.25">
      <c r="A1072">
        <v>1071</v>
      </c>
      <c r="D1072" s="5">
        <v>3</v>
      </c>
      <c r="E1072" s="3">
        <v>4</v>
      </c>
    </row>
    <row r="1073" spans="1:5" x14ac:dyDescent="0.25">
      <c r="A1073">
        <v>1072</v>
      </c>
      <c r="C1073" s="4">
        <v>2</v>
      </c>
      <c r="D1073" s="5">
        <v>3</v>
      </c>
      <c r="E1073" s="3">
        <v>4</v>
      </c>
    </row>
    <row r="1074" spans="1:5" x14ac:dyDescent="0.25">
      <c r="A1074">
        <v>1073</v>
      </c>
      <c r="C1074" s="4">
        <v>2</v>
      </c>
      <c r="D1074" s="5">
        <v>3</v>
      </c>
    </row>
    <row r="1075" spans="1:5" x14ac:dyDescent="0.25">
      <c r="A1075">
        <v>1074</v>
      </c>
      <c r="C1075" s="4">
        <v>2</v>
      </c>
      <c r="D1075" s="5">
        <v>3</v>
      </c>
    </row>
    <row r="1076" spans="1:5" x14ac:dyDescent="0.25">
      <c r="A1076">
        <v>1075</v>
      </c>
      <c r="C1076" s="4">
        <v>2</v>
      </c>
      <c r="D1076" s="5">
        <v>3</v>
      </c>
    </row>
    <row r="1077" spans="1:5" x14ac:dyDescent="0.25">
      <c r="A1077">
        <v>1076</v>
      </c>
      <c r="C1077" s="4">
        <v>2</v>
      </c>
      <c r="D1077" s="5">
        <v>3</v>
      </c>
    </row>
    <row r="1078" spans="1:5" x14ac:dyDescent="0.25">
      <c r="A1078">
        <v>1077</v>
      </c>
      <c r="C1078" s="4">
        <v>2</v>
      </c>
      <c r="D1078" s="5">
        <v>3</v>
      </c>
    </row>
    <row r="1079" spans="1:5" x14ac:dyDescent="0.25">
      <c r="A1079">
        <v>1078</v>
      </c>
      <c r="C1079" s="4">
        <v>2</v>
      </c>
      <c r="D1079" s="5">
        <v>3</v>
      </c>
    </row>
    <row r="1080" spans="1:5" x14ac:dyDescent="0.25">
      <c r="A1080">
        <v>1079</v>
      </c>
      <c r="C1080" s="4">
        <v>2</v>
      </c>
      <c r="D1080" s="5">
        <v>3</v>
      </c>
    </row>
    <row r="1081" spans="1:5" x14ac:dyDescent="0.25">
      <c r="A1081">
        <v>1080</v>
      </c>
      <c r="C1081" s="4">
        <v>2</v>
      </c>
      <c r="D1081" s="5">
        <v>3</v>
      </c>
    </row>
    <row r="1082" spans="1:5" x14ac:dyDescent="0.25">
      <c r="A1082">
        <v>1081</v>
      </c>
      <c r="C1082" s="4">
        <v>2</v>
      </c>
    </row>
    <row r="1083" spans="1:5" x14ac:dyDescent="0.25">
      <c r="A1083">
        <v>1082</v>
      </c>
      <c r="C1083" s="4">
        <v>2</v>
      </c>
    </row>
    <row r="1084" spans="1:5" x14ac:dyDescent="0.25">
      <c r="A1084">
        <v>1083</v>
      </c>
      <c r="B1084" s="2">
        <v>1</v>
      </c>
      <c r="C1084" s="4">
        <v>2</v>
      </c>
    </row>
    <row r="1085" spans="1:5" x14ac:dyDescent="0.25">
      <c r="A1085">
        <v>1084</v>
      </c>
      <c r="B1085" s="2">
        <v>1</v>
      </c>
      <c r="C1085" s="4">
        <v>2</v>
      </c>
    </row>
    <row r="1086" spans="1:5" x14ac:dyDescent="0.25">
      <c r="A1086">
        <v>1085</v>
      </c>
      <c r="B1086" s="2">
        <v>1</v>
      </c>
      <c r="E1086" s="3">
        <v>4</v>
      </c>
    </row>
    <row r="1087" spans="1:5" x14ac:dyDescent="0.25">
      <c r="A1087">
        <v>1086</v>
      </c>
      <c r="B1087" s="2">
        <v>1</v>
      </c>
      <c r="E1087" s="3">
        <v>4</v>
      </c>
    </row>
    <row r="1088" spans="1:5" x14ac:dyDescent="0.25">
      <c r="A1088">
        <v>1087</v>
      </c>
      <c r="B1088" s="2">
        <v>1</v>
      </c>
      <c r="E1088" s="3">
        <v>4</v>
      </c>
    </row>
    <row r="1089" spans="1:5" x14ac:dyDescent="0.25">
      <c r="A1089">
        <v>1088</v>
      </c>
      <c r="B1089" s="2">
        <v>1</v>
      </c>
      <c r="E1089" s="3">
        <v>4</v>
      </c>
    </row>
    <row r="1090" spans="1:5" x14ac:dyDescent="0.25">
      <c r="A1090">
        <v>1089</v>
      </c>
      <c r="B1090" s="2">
        <v>1</v>
      </c>
      <c r="E1090" s="3">
        <v>4</v>
      </c>
    </row>
    <row r="1091" spans="1:5" x14ac:dyDescent="0.25">
      <c r="A1091">
        <v>1090</v>
      </c>
      <c r="B1091" s="2">
        <v>1</v>
      </c>
      <c r="E1091" s="3">
        <v>4</v>
      </c>
    </row>
    <row r="1092" spans="1:5" x14ac:dyDescent="0.25">
      <c r="A1092">
        <v>1091</v>
      </c>
      <c r="B1092" s="2">
        <v>1</v>
      </c>
      <c r="E1092" s="3">
        <v>4</v>
      </c>
    </row>
    <row r="1093" spans="1:5" x14ac:dyDescent="0.25">
      <c r="A1093">
        <v>1092</v>
      </c>
      <c r="B1093" s="2">
        <v>1</v>
      </c>
      <c r="E1093" s="3">
        <v>4</v>
      </c>
    </row>
    <row r="1094" spans="1:5" x14ac:dyDescent="0.25">
      <c r="A1094">
        <v>1093</v>
      </c>
      <c r="B1094" s="2">
        <v>1</v>
      </c>
      <c r="D1094" s="5">
        <v>3</v>
      </c>
      <c r="E1094" s="3">
        <v>4</v>
      </c>
    </row>
    <row r="1095" spans="1:5" x14ac:dyDescent="0.25">
      <c r="A1095">
        <v>1094</v>
      </c>
      <c r="D1095" s="5">
        <v>3</v>
      </c>
      <c r="E1095" s="3">
        <v>4</v>
      </c>
    </row>
    <row r="1096" spans="1:5" x14ac:dyDescent="0.25">
      <c r="A1096">
        <v>1095</v>
      </c>
      <c r="D1096" s="5">
        <v>3</v>
      </c>
      <c r="E1096" s="3">
        <v>4</v>
      </c>
    </row>
    <row r="1097" spans="1:5" x14ac:dyDescent="0.25">
      <c r="A1097">
        <v>1096</v>
      </c>
      <c r="D1097" s="5">
        <v>3</v>
      </c>
      <c r="E1097" s="3">
        <v>4</v>
      </c>
    </row>
    <row r="1098" spans="1:5" x14ac:dyDescent="0.25">
      <c r="A1098">
        <v>1097</v>
      </c>
      <c r="C1098" s="4">
        <v>2</v>
      </c>
      <c r="D1098" s="5">
        <v>3</v>
      </c>
    </row>
    <row r="1099" spans="1:5" x14ac:dyDescent="0.25">
      <c r="A1099">
        <v>1098</v>
      </c>
      <c r="C1099" s="4">
        <v>2</v>
      </c>
      <c r="D1099" s="5">
        <v>3</v>
      </c>
    </row>
    <row r="1100" spans="1:5" x14ac:dyDescent="0.25">
      <c r="A1100">
        <v>1099</v>
      </c>
      <c r="C1100" s="4">
        <v>2</v>
      </c>
      <c r="D1100" s="5">
        <v>3</v>
      </c>
    </row>
    <row r="1101" spans="1:5" x14ac:dyDescent="0.25">
      <c r="A1101">
        <v>1100</v>
      </c>
      <c r="C1101" s="4">
        <v>2</v>
      </c>
      <c r="D1101" s="5">
        <v>3</v>
      </c>
    </row>
    <row r="1102" spans="1:5" x14ac:dyDescent="0.25">
      <c r="A1102">
        <v>1101</v>
      </c>
      <c r="C1102" s="4">
        <v>2</v>
      </c>
      <c r="D1102" s="5">
        <v>3</v>
      </c>
    </row>
    <row r="1103" spans="1:5" x14ac:dyDescent="0.25">
      <c r="A1103">
        <v>1102</v>
      </c>
      <c r="C1103" s="4">
        <v>2</v>
      </c>
      <c r="D1103" s="5">
        <v>3</v>
      </c>
    </row>
    <row r="1104" spans="1:5" x14ac:dyDescent="0.25">
      <c r="A1104">
        <v>1103</v>
      </c>
      <c r="C1104" s="4">
        <v>2</v>
      </c>
    </row>
    <row r="1105" spans="1:5" x14ac:dyDescent="0.25">
      <c r="A1105">
        <v>1104</v>
      </c>
      <c r="C1105" s="4">
        <v>2</v>
      </c>
    </row>
    <row r="1106" spans="1:5" x14ac:dyDescent="0.25">
      <c r="A1106">
        <v>1105</v>
      </c>
      <c r="C1106" s="4">
        <v>2</v>
      </c>
    </row>
    <row r="1107" spans="1:5" x14ac:dyDescent="0.25">
      <c r="A1107">
        <v>1106</v>
      </c>
      <c r="B1107" s="2">
        <v>1</v>
      </c>
      <c r="C1107" s="4">
        <v>2</v>
      </c>
    </row>
    <row r="1108" spans="1:5" x14ac:dyDescent="0.25">
      <c r="A1108">
        <v>1107</v>
      </c>
      <c r="B1108" s="2">
        <v>1</v>
      </c>
      <c r="C1108" s="4">
        <v>2</v>
      </c>
    </row>
    <row r="1109" spans="1:5" x14ac:dyDescent="0.25">
      <c r="A1109">
        <v>1108</v>
      </c>
      <c r="B1109" s="2">
        <v>1</v>
      </c>
      <c r="C1109" s="4">
        <v>2</v>
      </c>
    </row>
    <row r="1110" spans="1:5" x14ac:dyDescent="0.25">
      <c r="A1110">
        <v>1109</v>
      </c>
      <c r="B1110" s="2">
        <v>1</v>
      </c>
    </row>
    <row r="1111" spans="1:5" x14ac:dyDescent="0.25">
      <c r="A1111">
        <v>1110</v>
      </c>
      <c r="B1111" s="2">
        <v>1</v>
      </c>
      <c r="E1111" s="3">
        <v>4</v>
      </c>
    </row>
    <row r="1112" spans="1:5" x14ac:dyDescent="0.25">
      <c r="A1112">
        <v>1111</v>
      </c>
      <c r="B1112" s="2">
        <v>1</v>
      </c>
      <c r="E1112" s="3">
        <v>4</v>
      </c>
    </row>
    <row r="1113" spans="1:5" x14ac:dyDescent="0.25">
      <c r="A1113">
        <v>1112</v>
      </c>
      <c r="B1113" s="2">
        <v>1</v>
      </c>
      <c r="E1113" s="3">
        <v>4</v>
      </c>
    </row>
    <row r="1114" spans="1:5" x14ac:dyDescent="0.25">
      <c r="A1114">
        <v>1113</v>
      </c>
      <c r="B1114" s="2">
        <v>1</v>
      </c>
      <c r="E1114" s="3">
        <v>4</v>
      </c>
    </row>
    <row r="1115" spans="1:5" x14ac:dyDescent="0.25">
      <c r="A1115">
        <v>1114</v>
      </c>
      <c r="B1115" s="2">
        <v>1</v>
      </c>
      <c r="E1115" s="3">
        <v>4</v>
      </c>
    </row>
    <row r="1116" spans="1:5" x14ac:dyDescent="0.25">
      <c r="A1116">
        <v>1115</v>
      </c>
      <c r="D1116" s="5">
        <v>3</v>
      </c>
      <c r="E1116" s="3">
        <v>4</v>
      </c>
    </row>
    <row r="1117" spans="1:5" x14ac:dyDescent="0.25">
      <c r="A1117">
        <v>1116</v>
      </c>
      <c r="D1117" s="5">
        <v>3</v>
      </c>
      <c r="E1117" s="3">
        <v>4</v>
      </c>
    </row>
    <row r="1118" spans="1:5" x14ac:dyDescent="0.25">
      <c r="A1118">
        <v>1117</v>
      </c>
      <c r="D1118" s="5">
        <v>3</v>
      </c>
      <c r="E1118" s="3">
        <v>4</v>
      </c>
    </row>
    <row r="1119" spans="1:5" x14ac:dyDescent="0.25">
      <c r="A1119">
        <v>1118</v>
      </c>
      <c r="D1119" s="5">
        <v>3</v>
      </c>
      <c r="E1119" s="3">
        <v>4</v>
      </c>
    </row>
    <row r="1120" spans="1:5" x14ac:dyDescent="0.25">
      <c r="A1120">
        <v>1119</v>
      </c>
      <c r="C1120" s="4">
        <v>2</v>
      </c>
      <c r="D1120" s="5">
        <v>3</v>
      </c>
      <c r="E1120" s="3">
        <v>4</v>
      </c>
    </row>
    <row r="1121" spans="1:5" x14ac:dyDescent="0.25">
      <c r="A1121">
        <v>1120</v>
      </c>
      <c r="C1121" s="4">
        <v>2</v>
      </c>
      <c r="D1121" s="5">
        <v>3</v>
      </c>
    </row>
    <row r="1122" spans="1:5" x14ac:dyDescent="0.25">
      <c r="A1122">
        <v>1121</v>
      </c>
      <c r="C1122" s="4">
        <v>2</v>
      </c>
      <c r="D1122" s="5">
        <v>3</v>
      </c>
    </row>
    <row r="1123" spans="1:5" x14ac:dyDescent="0.25">
      <c r="A1123">
        <v>1122</v>
      </c>
      <c r="C1123" s="4">
        <v>2</v>
      </c>
      <c r="D1123" s="5">
        <v>3</v>
      </c>
    </row>
    <row r="1124" spans="1:5" x14ac:dyDescent="0.25">
      <c r="A1124">
        <v>1123</v>
      </c>
      <c r="C1124" s="4">
        <v>2</v>
      </c>
      <c r="D1124" s="5">
        <v>3</v>
      </c>
    </row>
    <row r="1125" spans="1:5" x14ac:dyDescent="0.25">
      <c r="A1125">
        <v>1124</v>
      </c>
      <c r="C1125" s="4">
        <v>2</v>
      </c>
    </row>
    <row r="1126" spans="1:5" x14ac:dyDescent="0.25">
      <c r="A1126">
        <v>1125</v>
      </c>
      <c r="C1126" s="4">
        <v>2</v>
      </c>
    </row>
    <row r="1127" spans="1:5" x14ac:dyDescent="0.25">
      <c r="A1127">
        <v>1126</v>
      </c>
      <c r="B1127" s="2">
        <v>1</v>
      </c>
      <c r="C1127" s="4">
        <v>2</v>
      </c>
    </row>
    <row r="1128" spans="1:5" x14ac:dyDescent="0.25">
      <c r="A1128">
        <v>1127</v>
      </c>
      <c r="B1128" s="2">
        <v>1</v>
      </c>
      <c r="C1128" s="4">
        <v>2</v>
      </c>
    </row>
    <row r="1129" spans="1:5" x14ac:dyDescent="0.25">
      <c r="A1129">
        <v>1128</v>
      </c>
      <c r="B1129" s="2">
        <v>1</v>
      </c>
      <c r="C1129" s="4">
        <v>2</v>
      </c>
    </row>
    <row r="1130" spans="1:5" x14ac:dyDescent="0.25">
      <c r="A1130">
        <v>1129</v>
      </c>
      <c r="B1130" s="2">
        <v>1</v>
      </c>
      <c r="C1130" s="4">
        <v>2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  <c r="E1134" s="3">
        <v>4</v>
      </c>
    </row>
    <row r="1135" spans="1:5" x14ac:dyDescent="0.25">
      <c r="A1135">
        <v>1134</v>
      </c>
      <c r="B1135" s="2">
        <v>1</v>
      </c>
      <c r="E1135" s="3">
        <v>4</v>
      </c>
    </row>
    <row r="1136" spans="1:5" x14ac:dyDescent="0.25">
      <c r="A1136">
        <v>1135</v>
      </c>
      <c r="B1136" s="2">
        <v>1</v>
      </c>
      <c r="E1136" s="3">
        <v>4</v>
      </c>
    </row>
    <row r="1137" spans="1:5" x14ac:dyDescent="0.25">
      <c r="A1137">
        <v>1136</v>
      </c>
      <c r="B1137" s="2">
        <v>1</v>
      </c>
      <c r="E1137" s="3">
        <v>4</v>
      </c>
    </row>
    <row r="1138" spans="1:5" x14ac:dyDescent="0.25">
      <c r="A1138">
        <v>1137</v>
      </c>
      <c r="D1138" s="5">
        <v>3</v>
      </c>
      <c r="E1138" s="3">
        <v>4</v>
      </c>
    </row>
    <row r="1139" spans="1:5" x14ac:dyDescent="0.25">
      <c r="A1139">
        <v>1138</v>
      </c>
      <c r="D1139" s="5">
        <v>3</v>
      </c>
      <c r="E1139" s="3">
        <v>4</v>
      </c>
    </row>
    <row r="1140" spans="1:5" x14ac:dyDescent="0.25">
      <c r="A1140">
        <v>1139</v>
      </c>
      <c r="D1140" s="5">
        <v>3</v>
      </c>
      <c r="E1140" s="3">
        <v>4</v>
      </c>
    </row>
    <row r="1141" spans="1:5" x14ac:dyDescent="0.25">
      <c r="A1141">
        <v>1140</v>
      </c>
      <c r="D1141" s="5">
        <v>3</v>
      </c>
      <c r="E1141" s="3">
        <v>4</v>
      </c>
    </row>
    <row r="1142" spans="1:5" x14ac:dyDescent="0.25">
      <c r="A1142">
        <v>1141</v>
      </c>
      <c r="C1142" s="4">
        <v>2</v>
      </c>
      <c r="D1142" s="5">
        <v>3</v>
      </c>
      <c r="E1142" s="3">
        <v>4</v>
      </c>
    </row>
    <row r="1143" spans="1:5" x14ac:dyDescent="0.25">
      <c r="A1143">
        <v>1142</v>
      </c>
      <c r="C1143" s="4">
        <v>2</v>
      </c>
      <c r="D1143" s="5">
        <v>3</v>
      </c>
      <c r="E1143" s="3">
        <v>4</v>
      </c>
    </row>
    <row r="1144" spans="1:5" x14ac:dyDescent="0.25">
      <c r="A1144">
        <v>1143</v>
      </c>
      <c r="C1144" s="4">
        <v>2</v>
      </c>
      <c r="D1144" s="5">
        <v>3</v>
      </c>
    </row>
    <row r="1145" spans="1:5" x14ac:dyDescent="0.25">
      <c r="A1145">
        <v>1144</v>
      </c>
      <c r="C1145" s="4">
        <v>2</v>
      </c>
      <c r="D1145" s="5">
        <v>3</v>
      </c>
    </row>
    <row r="1146" spans="1:5" x14ac:dyDescent="0.25">
      <c r="A1146">
        <v>1145</v>
      </c>
      <c r="C1146" s="4">
        <v>2</v>
      </c>
      <c r="D1146" s="5">
        <v>3</v>
      </c>
    </row>
    <row r="1147" spans="1:5" x14ac:dyDescent="0.25">
      <c r="A1147">
        <v>1146</v>
      </c>
      <c r="C1147" s="4">
        <v>2</v>
      </c>
      <c r="D1147" s="5">
        <v>3</v>
      </c>
    </row>
    <row r="1148" spans="1:5" x14ac:dyDescent="0.25">
      <c r="A1148">
        <v>1147</v>
      </c>
      <c r="C1148" s="4">
        <v>2</v>
      </c>
    </row>
    <row r="1149" spans="1:5" x14ac:dyDescent="0.25">
      <c r="A1149">
        <v>1148</v>
      </c>
      <c r="C1149" s="4">
        <v>2</v>
      </c>
    </row>
    <row r="1150" spans="1:5" x14ac:dyDescent="0.25">
      <c r="A1150">
        <v>1149</v>
      </c>
      <c r="B1150" s="2">
        <v>1</v>
      </c>
      <c r="C1150" s="4">
        <v>2</v>
      </c>
    </row>
    <row r="1151" spans="1:5" x14ac:dyDescent="0.25">
      <c r="A1151">
        <v>1150</v>
      </c>
      <c r="B1151" s="2">
        <v>1</v>
      </c>
      <c r="C1151" s="4">
        <v>2</v>
      </c>
    </row>
    <row r="1152" spans="1:5" x14ac:dyDescent="0.25">
      <c r="A1152">
        <v>1151</v>
      </c>
      <c r="B1152" s="2">
        <v>1</v>
      </c>
      <c r="C1152" s="4">
        <v>2</v>
      </c>
    </row>
    <row r="1153" spans="1:5" x14ac:dyDescent="0.25">
      <c r="A1153">
        <v>1152</v>
      </c>
      <c r="B1153" s="2">
        <v>1</v>
      </c>
    </row>
    <row r="1154" spans="1:5" x14ac:dyDescent="0.25">
      <c r="A1154">
        <v>1153</v>
      </c>
      <c r="B1154" s="2">
        <v>1</v>
      </c>
    </row>
    <row r="1155" spans="1:5" x14ac:dyDescent="0.25">
      <c r="A1155">
        <v>1154</v>
      </c>
      <c r="B1155" s="2">
        <v>1</v>
      </c>
    </row>
    <row r="1156" spans="1:5" x14ac:dyDescent="0.25">
      <c r="A1156">
        <v>1155</v>
      </c>
      <c r="B1156" s="2">
        <v>1</v>
      </c>
    </row>
    <row r="1157" spans="1:5" x14ac:dyDescent="0.25">
      <c r="A1157">
        <v>1156</v>
      </c>
      <c r="B1157" s="2">
        <v>1</v>
      </c>
    </row>
    <row r="1158" spans="1:5" x14ac:dyDescent="0.25">
      <c r="A1158">
        <v>1157</v>
      </c>
      <c r="B1158" s="2">
        <v>1</v>
      </c>
      <c r="D1158" s="5">
        <v>3</v>
      </c>
      <c r="E1158" s="3">
        <v>4</v>
      </c>
    </row>
    <row r="1159" spans="1:5" x14ac:dyDescent="0.25">
      <c r="A1159">
        <v>1158</v>
      </c>
      <c r="D1159" s="5">
        <v>3</v>
      </c>
      <c r="E1159" s="3">
        <v>4</v>
      </c>
    </row>
    <row r="1160" spans="1:5" x14ac:dyDescent="0.25">
      <c r="A1160">
        <v>1159</v>
      </c>
      <c r="D1160" s="5">
        <v>3</v>
      </c>
      <c r="E1160" s="3">
        <v>4</v>
      </c>
    </row>
    <row r="1161" spans="1:5" x14ac:dyDescent="0.25">
      <c r="A1161">
        <v>1160</v>
      </c>
      <c r="D1161" s="5">
        <v>3</v>
      </c>
      <c r="E1161" s="3">
        <v>4</v>
      </c>
    </row>
    <row r="1162" spans="1:5" x14ac:dyDescent="0.25">
      <c r="A1162">
        <v>1161</v>
      </c>
      <c r="D1162" s="5">
        <v>3</v>
      </c>
      <c r="E1162" s="3">
        <v>4</v>
      </c>
    </row>
    <row r="1163" spans="1:5" x14ac:dyDescent="0.25">
      <c r="A1163">
        <v>1162</v>
      </c>
      <c r="D1163" s="5">
        <v>3</v>
      </c>
      <c r="E1163" s="3">
        <v>4</v>
      </c>
    </row>
    <row r="1164" spans="1:5" x14ac:dyDescent="0.25">
      <c r="A1164">
        <v>1163</v>
      </c>
      <c r="C1164" s="4">
        <v>2</v>
      </c>
      <c r="D1164" s="5">
        <v>3</v>
      </c>
      <c r="E1164" s="3">
        <v>4</v>
      </c>
    </row>
    <row r="1165" spans="1:5" x14ac:dyDescent="0.25">
      <c r="A1165">
        <v>1164</v>
      </c>
      <c r="C1165" s="4">
        <v>2</v>
      </c>
      <c r="D1165" s="5">
        <v>3</v>
      </c>
      <c r="E1165" s="3">
        <v>4</v>
      </c>
    </row>
    <row r="1166" spans="1:5" x14ac:dyDescent="0.25">
      <c r="A1166">
        <v>1165</v>
      </c>
      <c r="C1166" s="4">
        <v>2</v>
      </c>
      <c r="D1166" s="5">
        <v>3</v>
      </c>
    </row>
    <row r="1167" spans="1:5" x14ac:dyDescent="0.25">
      <c r="A1167">
        <v>1166</v>
      </c>
      <c r="C1167" s="4">
        <v>2</v>
      </c>
      <c r="D1167" s="5">
        <v>3</v>
      </c>
    </row>
    <row r="1168" spans="1:5" x14ac:dyDescent="0.25">
      <c r="A1168">
        <v>1167</v>
      </c>
      <c r="C1168" s="4">
        <v>2</v>
      </c>
    </row>
    <row r="1169" spans="1:5" x14ac:dyDescent="0.25">
      <c r="A1169">
        <v>1168</v>
      </c>
      <c r="C1169" s="4">
        <v>2</v>
      </c>
    </row>
    <row r="1170" spans="1:5" x14ac:dyDescent="0.25">
      <c r="A1170">
        <v>1169</v>
      </c>
      <c r="C1170" s="4">
        <v>2</v>
      </c>
    </row>
    <row r="1171" spans="1:5" x14ac:dyDescent="0.25">
      <c r="A1171">
        <v>1170</v>
      </c>
      <c r="C1171" s="4">
        <v>2</v>
      </c>
    </row>
    <row r="1172" spans="1:5" x14ac:dyDescent="0.25">
      <c r="A1172">
        <v>1171</v>
      </c>
      <c r="B1172" s="2">
        <v>1</v>
      </c>
      <c r="C1172" s="4">
        <v>2</v>
      </c>
    </row>
    <row r="1173" spans="1:5" x14ac:dyDescent="0.25">
      <c r="A1173">
        <v>1172</v>
      </c>
      <c r="B1173" s="2">
        <v>1</v>
      </c>
      <c r="C1173" s="4">
        <v>2</v>
      </c>
    </row>
    <row r="1174" spans="1:5" x14ac:dyDescent="0.25">
      <c r="A1174">
        <v>1173</v>
      </c>
      <c r="B1174" s="2">
        <v>1</v>
      </c>
      <c r="C1174" s="4">
        <v>2</v>
      </c>
    </row>
    <row r="1175" spans="1:5" x14ac:dyDescent="0.25">
      <c r="A1175">
        <v>1174</v>
      </c>
      <c r="B1175" s="2">
        <v>1</v>
      </c>
    </row>
    <row r="1176" spans="1:5" x14ac:dyDescent="0.25">
      <c r="A1176">
        <v>1175</v>
      </c>
      <c r="B1176" s="2">
        <v>1</v>
      </c>
    </row>
    <row r="1177" spans="1:5" x14ac:dyDescent="0.25">
      <c r="A1177">
        <v>1176</v>
      </c>
      <c r="B1177" s="2">
        <v>1</v>
      </c>
    </row>
    <row r="1178" spans="1:5" x14ac:dyDescent="0.25">
      <c r="A1178">
        <v>1177</v>
      </c>
      <c r="B1178" s="2">
        <v>1</v>
      </c>
    </row>
    <row r="1179" spans="1:5" x14ac:dyDescent="0.25">
      <c r="A1179">
        <v>1178</v>
      </c>
      <c r="B1179" s="2">
        <v>1</v>
      </c>
      <c r="E1179" s="3">
        <v>4</v>
      </c>
    </row>
    <row r="1180" spans="1:5" x14ac:dyDescent="0.25">
      <c r="A1180">
        <v>1179</v>
      </c>
      <c r="B1180" s="2">
        <v>1</v>
      </c>
      <c r="E1180" s="3">
        <v>4</v>
      </c>
    </row>
    <row r="1181" spans="1:5" x14ac:dyDescent="0.25">
      <c r="A1181">
        <v>1180</v>
      </c>
      <c r="D1181" s="5">
        <v>3</v>
      </c>
      <c r="E1181" s="3">
        <v>4</v>
      </c>
    </row>
    <row r="1182" spans="1:5" x14ac:dyDescent="0.25">
      <c r="A1182">
        <v>1181</v>
      </c>
      <c r="D1182" s="5">
        <v>3</v>
      </c>
      <c r="E1182" s="3">
        <v>4</v>
      </c>
    </row>
    <row r="1183" spans="1:5" x14ac:dyDescent="0.25">
      <c r="A1183">
        <v>1182</v>
      </c>
      <c r="D1183" s="5">
        <v>3</v>
      </c>
      <c r="E1183" s="3">
        <v>4</v>
      </c>
    </row>
    <row r="1184" spans="1:5" x14ac:dyDescent="0.25">
      <c r="A1184">
        <v>1183</v>
      </c>
      <c r="D1184" s="5">
        <v>3</v>
      </c>
      <c r="E1184" s="3">
        <v>4</v>
      </c>
    </row>
    <row r="1185" spans="1:5" x14ac:dyDescent="0.25">
      <c r="A1185">
        <v>1184</v>
      </c>
      <c r="D1185" s="5">
        <v>3</v>
      </c>
      <c r="E1185" s="3">
        <v>4</v>
      </c>
    </row>
    <row r="1186" spans="1:5" x14ac:dyDescent="0.25">
      <c r="A1186">
        <v>1185</v>
      </c>
      <c r="C1186" s="4">
        <v>2</v>
      </c>
      <c r="D1186" s="5">
        <v>3</v>
      </c>
      <c r="E1186" s="3">
        <v>4</v>
      </c>
    </row>
    <row r="1187" spans="1:5" x14ac:dyDescent="0.25">
      <c r="A1187">
        <v>1186</v>
      </c>
      <c r="C1187" s="4">
        <v>2</v>
      </c>
      <c r="D1187" s="5">
        <v>3</v>
      </c>
      <c r="E1187" s="3">
        <v>4</v>
      </c>
    </row>
    <row r="1188" spans="1:5" x14ac:dyDescent="0.25">
      <c r="A1188">
        <v>1187</v>
      </c>
      <c r="C1188" s="4">
        <v>2</v>
      </c>
      <c r="D1188" s="5">
        <v>3</v>
      </c>
    </row>
    <row r="1189" spans="1:5" x14ac:dyDescent="0.25">
      <c r="A1189">
        <v>1188</v>
      </c>
      <c r="C1189" s="4">
        <v>2</v>
      </c>
      <c r="D1189" s="5">
        <v>3</v>
      </c>
    </row>
    <row r="1190" spans="1:5" x14ac:dyDescent="0.25">
      <c r="A1190">
        <v>1189</v>
      </c>
      <c r="C1190" s="4">
        <v>2</v>
      </c>
      <c r="D1190" s="5">
        <v>3</v>
      </c>
    </row>
    <row r="1191" spans="1:5" x14ac:dyDescent="0.25">
      <c r="A1191">
        <v>1190</v>
      </c>
      <c r="C1191" s="4">
        <v>2</v>
      </c>
    </row>
    <row r="1192" spans="1:5" x14ac:dyDescent="0.25">
      <c r="A1192">
        <v>1191</v>
      </c>
      <c r="C1192" s="4">
        <v>2</v>
      </c>
    </row>
    <row r="1193" spans="1:5" x14ac:dyDescent="0.25">
      <c r="A1193">
        <v>1192</v>
      </c>
      <c r="C1193" s="4">
        <v>2</v>
      </c>
    </row>
    <row r="1194" spans="1:5" x14ac:dyDescent="0.25">
      <c r="A1194">
        <v>1193</v>
      </c>
      <c r="B1194" s="2">
        <v>1</v>
      </c>
      <c r="C1194" s="4">
        <v>2</v>
      </c>
    </row>
    <row r="1195" spans="1:5" x14ac:dyDescent="0.25">
      <c r="A1195">
        <v>1194</v>
      </c>
      <c r="B1195" s="2">
        <v>1</v>
      </c>
      <c r="C1195" s="4">
        <v>2</v>
      </c>
    </row>
    <row r="1196" spans="1:5" x14ac:dyDescent="0.25">
      <c r="A1196">
        <v>1195</v>
      </c>
      <c r="B1196" s="2">
        <v>1</v>
      </c>
      <c r="C1196" s="4">
        <v>2</v>
      </c>
    </row>
    <row r="1197" spans="1:5" x14ac:dyDescent="0.25">
      <c r="A1197">
        <v>1196</v>
      </c>
      <c r="B1197" s="2">
        <v>1</v>
      </c>
    </row>
    <row r="1198" spans="1:5" x14ac:dyDescent="0.25">
      <c r="A1198">
        <v>1197</v>
      </c>
      <c r="B1198" s="2">
        <v>1</v>
      </c>
    </row>
    <row r="1199" spans="1:5" x14ac:dyDescent="0.25">
      <c r="A1199">
        <v>1198</v>
      </c>
      <c r="B1199" s="2">
        <v>1</v>
      </c>
    </row>
    <row r="1200" spans="1:5" x14ac:dyDescent="0.25">
      <c r="A1200">
        <v>1199</v>
      </c>
      <c r="B1200" s="2">
        <v>1</v>
      </c>
    </row>
    <row r="1201" spans="1:5" x14ac:dyDescent="0.25">
      <c r="A1201">
        <v>1200</v>
      </c>
      <c r="B1201" s="2">
        <v>1</v>
      </c>
      <c r="E1201" s="3">
        <v>4</v>
      </c>
    </row>
    <row r="1202" spans="1:5" x14ac:dyDescent="0.25">
      <c r="A1202">
        <v>1201</v>
      </c>
      <c r="B1202" s="2">
        <v>1</v>
      </c>
      <c r="D1202" s="5">
        <v>3</v>
      </c>
      <c r="E1202" s="3">
        <v>4</v>
      </c>
    </row>
    <row r="1203" spans="1:5" x14ac:dyDescent="0.25">
      <c r="A1203">
        <v>1202</v>
      </c>
      <c r="D1203" s="5">
        <v>3</v>
      </c>
      <c r="E1203" s="3">
        <v>4</v>
      </c>
    </row>
    <row r="1204" spans="1:5" x14ac:dyDescent="0.25">
      <c r="A1204">
        <v>1203</v>
      </c>
      <c r="D1204" s="5">
        <v>3</v>
      </c>
      <c r="E1204" s="3">
        <v>4</v>
      </c>
    </row>
    <row r="1205" spans="1:5" x14ac:dyDescent="0.25">
      <c r="A1205">
        <v>1204</v>
      </c>
      <c r="D1205" s="5">
        <v>3</v>
      </c>
      <c r="E1205" s="3">
        <v>4</v>
      </c>
    </row>
    <row r="1206" spans="1:5" x14ac:dyDescent="0.25">
      <c r="A1206">
        <v>1205</v>
      </c>
      <c r="D1206" s="5">
        <v>3</v>
      </c>
      <c r="E1206" s="3">
        <v>4</v>
      </c>
    </row>
    <row r="1207" spans="1:5" x14ac:dyDescent="0.25">
      <c r="A1207">
        <v>1206</v>
      </c>
      <c r="C1207" s="4">
        <v>2</v>
      </c>
      <c r="D1207" s="5">
        <v>3</v>
      </c>
      <c r="E1207" s="3">
        <v>4</v>
      </c>
    </row>
    <row r="1208" spans="1:5" x14ac:dyDescent="0.25">
      <c r="A1208">
        <v>1207</v>
      </c>
      <c r="C1208" s="4">
        <v>2</v>
      </c>
      <c r="D1208" s="5">
        <v>3</v>
      </c>
      <c r="E1208" s="3">
        <v>4</v>
      </c>
    </row>
    <row r="1209" spans="1:5" x14ac:dyDescent="0.25">
      <c r="A1209">
        <v>1208</v>
      </c>
      <c r="C1209" s="4">
        <v>2</v>
      </c>
      <c r="D1209" s="5">
        <v>3</v>
      </c>
      <c r="E1209" s="3">
        <v>4</v>
      </c>
    </row>
    <row r="1210" spans="1:5" x14ac:dyDescent="0.25">
      <c r="A1210">
        <v>1209</v>
      </c>
      <c r="C1210" s="4">
        <v>2</v>
      </c>
      <c r="D1210" s="5">
        <v>3</v>
      </c>
    </row>
    <row r="1211" spans="1:5" x14ac:dyDescent="0.25">
      <c r="A1211">
        <v>1210</v>
      </c>
      <c r="C1211" s="4">
        <v>2</v>
      </c>
      <c r="D1211" s="5">
        <v>3</v>
      </c>
    </row>
    <row r="1212" spans="1:5" x14ac:dyDescent="0.25">
      <c r="A1212">
        <v>1211</v>
      </c>
      <c r="C1212" s="4">
        <v>2</v>
      </c>
    </row>
    <row r="1213" spans="1:5" x14ac:dyDescent="0.25">
      <c r="A1213">
        <v>1212</v>
      </c>
      <c r="C1213" s="4">
        <v>2</v>
      </c>
    </row>
    <row r="1214" spans="1:5" x14ac:dyDescent="0.25">
      <c r="A1214">
        <v>1213</v>
      </c>
      <c r="C1214" s="4">
        <v>2</v>
      </c>
    </row>
    <row r="1215" spans="1:5" x14ac:dyDescent="0.25">
      <c r="A1215">
        <v>1214</v>
      </c>
      <c r="B1215" s="2">
        <v>1</v>
      </c>
      <c r="C1215" s="4">
        <v>2</v>
      </c>
    </row>
    <row r="1216" spans="1:5" x14ac:dyDescent="0.25">
      <c r="A1216">
        <v>1215</v>
      </c>
      <c r="B1216" s="2">
        <v>1</v>
      </c>
      <c r="C1216" s="4">
        <v>2</v>
      </c>
    </row>
    <row r="1217" spans="1:5" x14ac:dyDescent="0.25">
      <c r="A1217">
        <v>1216</v>
      </c>
      <c r="B1217" s="2">
        <v>1</v>
      </c>
      <c r="C1217" s="4">
        <v>2</v>
      </c>
    </row>
    <row r="1218" spans="1:5" x14ac:dyDescent="0.25">
      <c r="A1218">
        <v>1217</v>
      </c>
      <c r="B1218" s="2">
        <v>1</v>
      </c>
    </row>
    <row r="1219" spans="1:5" x14ac:dyDescent="0.25">
      <c r="A1219">
        <v>1218</v>
      </c>
      <c r="B1219" s="2">
        <v>1</v>
      </c>
    </row>
    <row r="1220" spans="1:5" x14ac:dyDescent="0.25">
      <c r="A1220">
        <v>1219</v>
      </c>
      <c r="B1220" s="2">
        <v>1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  <c r="D1223" s="5">
        <v>3</v>
      </c>
      <c r="E1223" s="3">
        <v>4</v>
      </c>
    </row>
    <row r="1224" spans="1:5" x14ac:dyDescent="0.25">
      <c r="A1224">
        <v>1223</v>
      </c>
      <c r="D1224" s="5">
        <v>3</v>
      </c>
      <c r="E1224" s="3">
        <v>4</v>
      </c>
    </row>
    <row r="1225" spans="1:5" x14ac:dyDescent="0.25">
      <c r="A1225">
        <v>1224</v>
      </c>
      <c r="D1225" s="5">
        <v>3</v>
      </c>
      <c r="E1225" s="3">
        <v>4</v>
      </c>
    </row>
    <row r="1226" spans="1:5" x14ac:dyDescent="0.25">
      <c r="A1226">
        <v>1225</v>
      </c>
      <c r="D1226" s="5">
        <v>3</v>
      </c>
      <c r="E1226" s="3">
        <v>4</v>
      </c>
    </row>
    <row r="1227" spans="1:5" x14ac:dyDescent="0.25">
      <c r="A1227">
        <v>1226</v>
      </c>
      <c r="D1227" s="5">
        <v>3</v>
      </c>
      <c r="E1227" s="3">
        <v>4</v>
      </c>
    </row>
    <row r="1228" spans="1:5" x14ac:dyDescent="0.25">
      <c r="A1228">
        <v>1227</v>
      </c>
      <c r="D1228" s="5">
        <v>3</v>
      </c>
      <c r="E1228" s="3">
        <v>4</v>
      </c>
    </row>
    <row r="1229" spans="1:5" x14ac:dyDescent="0.25">
      <c r="A1229">
        <v>1228</v>
      </c>
      <c r="C1229" s="4">
        <v>2</v>
      </c>
      <c r="D1229" s="5">
        <v>3</v>
      </c>
      <c r="E1229" s="3">
        <v>4</v>
      </c>
    </row>
    <row r="1230" spans="1:5" x14ac:dyDescent="0.25">
      <c r="A1230">
        <v>1229</v>
      </c>
      <c r="C1230" s="4">
        <v>2</v>
      </c>
      <c r="D1230" s="5">
        <v>3</v>
      </c>
      <c r="E1230" s="3">
        <v>4</v>
      </c>
    </row>
    <row r="1231" spans="1:5" x14ac:dyDescent="0.25">
      <c r="A1231">
        <v>1230</v>
      </c>
      <c r="C1231" s="4">
        <v>2</v>
      </c>
      <c r="D1231" s="5">
        <v>3</v>
      </c>
      <c r="E1231" s="3">
        <v>4</v>
      </c>
    </row>
    <row r="1232" spans="1:5" x14ac:dyDescent="0.25">
      <c r="A1232">
        <v>1231</v>
      </c>
      <c r="C1232" s="4">
        <v>2</v>
      </c>
      <c r="D1232" s="5">
        <v>3</v>
      </c>
    </row>
    <row r="1233" spans="1:5" x14ac:dyDescent="0.25">
      <c r="A1233">
        <v>1232</v>
      </c>
      <c r="C1233" s="4">
        <v>2</v>
      </c>
      <c r="D1233" s="5">
        <v>3</v>
      </c>
    </row>
    <row r="1234" spans="1:5" x14ac:dyDescent="0.25">
      <c r="A1234">
        <v>1233</v>
      </c>
      <c r="C1234" s="4">
        <v>2</v>
      </c>
    </row>
    <row r="1235" spans="1:5" x14ac:dyDescent="0.25">
      <c r="A1235">
        <v>1234</v>
      </c>
      <c r="C1235" s="4">
        <v>2</v>
      </c>
    </row>
    <row r="1236" spans="1:5" x14ac:dyDescent="0.25">
      <c r="A1236">
        <v>1235</v>
      </c>
      <c r="B1236" s="2">
        <v>1</v>
      </c>
      <c r="C1236" s="4">
        <v>2</v>
      </c>
    </row>
    <row r="1237" spans="1:5" x14ac:dyDescent="0.25">
      <c r="A1237">
        <v>1236</v>
      </c>
      <c r="B1237" s="2">
        <v>1</v>
      </c>
      <c r="C1237" s="4">
        <v>2</v>
      </c>
    </row>
    <row r="1238" spans="1:5" x14ac:dyDescent="0.25">
      <c r="A1238">
        <v>1237</v>
      </c>
      <c r="B1238" s="2">
        <v>1</v>
      </c>
      <c r="C1238" s="4">
        <v>2</v>
      </c>
    </row>
    <row r="1239" spans="1:5" x14ac:dyDescent="0.25">
      <c r="A1239">
        <v>1238</v>
      </c>
      <c r="B1239" s="2">
        <v>1</v>
      </c>
      <c r="C1239" s="4">
        <v>2</v>
      </c>
    </row>
    <row r="1240" spans="1:5" x14ac:dyDescent="0.25">
      <c r="A1240">
        <v>1239</v>
      </c>
      <c r="B1240" s="2">
        <v>1</v>
      </c>
      <c r="C1240" s="4">
        <v>2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D1246" s="5">
        <v>3</v>
      </c>
      <c r="E1246" s="3">
        <v>4</v>
      </c>
    </row>
    <row r="1247" spans="1:5" x14ac:dyDescent="0.25">
      <c r="A1247">
        <v>1246</v>
      </c>
      <c r="D1247" s="5">
        <v>3</v>
      </c>
      <c r="E1247" s="3">
        <v>4</v>
      </c>
    </row>
    <row r="1248" spans="1:5" x14ac:dyDescent="0.25">
      <c r="A1248">
        <v>1247</v>
      </c>
      <c r="D1248" s="5">
        <v>3</v>
      </c>
      <c r="E1248" s="3">
        <v>4</v>
      </c>
    </row>
    <row r="1249" spans="1:5" x14ac:dyDescent="0.25">
      <c r="A1249">
        <v>1248</v>
      </c>
      <c r="D1249" s="5">
        <v>3</v>
      </c>
      <c r="E1249" s="3">
        <v>4</v>
      </c>
    </row>
    <row r="1250" spans="1:5" x14ac:dyDescent="0.25">
      <c r="A1250">
        <v>1249</v>
      </c>
      <c r="D1250" s="5">
        <v>3</v>
      </c>
      <c r="E1250" s="3">
        <v>4</v>
      </c>
    </row>
    <row r="1251" spans="1:5" x14ac:dyDescent="0.25">
      <c r="A1251">
        <v>1250</v>
      </c>
      <c r="C1251" s="4">
        <v>2</v>
      </c>
      <c r="D1251" s="5">
        <v>3</v>
      </c>
      <c r="E1251" s="3">
        <v>4</v>
      </c>
    </row>
    <row r="1252" spans="1:5" x14ac:dyDescent="0.25">
      <c r="A1252">
        <v>1251</v>
      </c>
      <c r="C1252" s="4">
        <v>2</v>
      </c>
      <c r="D1252" s="5">
        <v>3</v>
      </c>
      <c r="E1252" s="3">
        <v>4</v>
      </c>
    </row>
    <row r="1253" spans="1:5" x14ac:dyDescent="0.25">
      <c r="A1253">
        <v>1252</v>
      </c>
      <c r="C1253" s="4">
        <v>2</v>
      </c>
      <c r="D1253" s="5">
        <v>3</v>
      </c>
      <c r="E1253" s="3">
        <v>4</v>
      </c>
    </row>
    <row r="1254" spans="1:5" x14ac:dyDescent="0.25">
      <c r="A1254">
        <v>1253</v>
      </c>
      <c r="C1254" s="4">
        <v>2</v>
      </c>
      <c r="D1254" s="5">
        <v>3</v>
      </c>
      <c r="E1254" s="3">
        <v>4</v>
      </c>
    </row>
    <row r="1255" spans="1:5" x14ac:dyDescent="0.25">
      <c r="A1255">
        <v>1254</v>
      </c>
      <c r="C1255" s="4">
        <v>2</v>
      </c>
      <c r="D1255" s="5">
        <v>3</v>
      </c>
    </row>
    <row r="1256" spans="1:5" x14ac:dyDescent="0.25">
      <c r="A1256">
        <v>1255</v>
      </c>
      <c r="C1256" s="4">
        <v>2</v>
      </c>
      <c r="D1256" s="5">
        <v>3</v>
      </c>
    </row>
    <row r="1257" spans="1:5" x14ac:dyDescent="0.25">
      <c r="A1257">
        <v>1256</v>
      </c>
      <c r="C1257" s="4">
        <v>2</v>
      </c>
      <c r="D1257" s="5">
        <v>3</v>
      </c>
    </row>
    <row r="1258" spans="1:5" x14ac:dyDescent="0.25">
      <c r="A1258">
        <v>1257</v>
      </c>
      <c r="C1258" s="4">
        <v>2</v>
      </c>
    </row>
    <row r="1259" spans="1:5" x14ac:dyDescent="0.25">
      <c r="A1259">
        <v>1258</v>
      </c>
      <c r="C1259" s="4">
        <v>2</v>
      </c>
    </row>
    <row r="1260" spans="1:5" x14ac:dyDescent="0.25">
      <c r="A1260">
        <v>1259</v>
      </c>
      <c r="B1260" s="2">
        <v>1</v>
      </c>
      <c r="C1260" s="4">
        <v>2</v>
      </c>
    </row>
    <row r="1261" spans="1:5" x14ac:dyDescent="0.25">
      <c r="A1261">
        <v>1260</v>
      </c>
      <c r="B1261" s="2">
        <v>1</v>
      </c>
      <c r="C1261" s="4">
        <v>2</v>
      </c>
    </row>
    <row r="1262" spans="1:5" x14ac:dyDescent="0.25">
      <c r="A1262">
        <v>1261</v>
      </c>
      <c r="B1262" s="2">
        <v>1</v>
      </c>
      <c r="C1262" s="4">
        <v>2</v>
      </c>
    </row>
    <row r="1263" spans="1:5" x14ac:dyDescent="0.25">
      <c r="A1263">
        <v>1262</v>
      </c>
      <c r="B1263" s="2">
        <v>1</v>
      </c>
      <c r="C1263" s="4">
        <v>2</v>
      </c>
    </row>
    <row r="1264" spans="1:5" x14ac:dyDescent="0.25">
      <c r="A1264">
        <v>1263</v>
      </c>
      <c r="B1264" s="2">
        <v>1</v>
      </c>
    </row>
    <row r="1265" spans="1:6" x14ac:dyDescent="0.25">
      <c r="A1265">
        <v>1264</v>
      </c>
      <c r="B1265" s="2">
        <v>1</v>
      </c>
    </row>
    <row r="1266" spans="1:6" x14ac:dyDescent="0.25">
      <c r="A1266">
        <v>1265</v>
      </c>
      <c r="B1266" s="2">
        <v>1</v>
      </c>
      <c r="E1266" s="3">
        <v>4</v>
      </c>
    </row>
    <row r="1267" spans="1:6" x14ac:dyDescent="0.25">
      <c r="A1267">
        <v>1266</v>
      </c>
      <c r="B1267" s="2">
        <v>1</v>
      </c>
      <c r="E1267" s="3">
        <v>4</v>
      </c>
    </row>
    <row r="1268" spans="1:6" x14ac:dyDescent="0.25">
      <c r="A1268">
        <v>1267</v>
      </c>
      <c r="B1268" s="2">
        <v>1</v>
      </c>
      <c r="E1268" s="3">
        <v>4</v>
      </c>
    </row>
    <row r="1269" spans="1:6" x14ac:dyDescent="0.25">
      <c r="A1269">
        <v>1268</v>
      </c>
      <c r="B1269" s="2">
        <v>1</v>
      </c>
      <c r="E1269" s="3">
        <v>4</v>
      </c>
    </row>
    <row r="1270" spans="1:6" x14ac:dyDescent="0.25">
      <c r="A1270">
        <v>1269</v>
      </c>
      <c r="B1270" s="2">
        <v>1</v>
      </c>
      <c r="E1270" s="3">
        <v>4</v>
      </c>
    </row>
    <row r="1271" spans="1:6" x14ac:dyDescent="0.25">
      <c r="A1271">
        <v>1270</v>
      </c>
      <c r="B1271" s="2">
        <v>1</v>
      </c>
      <c r="D1271" s="5">
        <v>3</v>
      </c>
      <c r="E1271" s="3">
        <v>4</v>
      </c>
    </row>
    <row r="1272" spans="1:6" x14ac:dyDescent="0.25">
      <c r="A1272">
        <v>1271</v>
      </c>
      <c r="B1272" s="2">
        <v>1</v>
      </c>
      <c r="D1272" s="5">
        <v>3</v>
      </c>
      <c r="E1272" s="3">
        <v>4</v>
      </c>
    </row>
    <row r="1273" spans="1:6" x14ac:dyDescent="0.25">
      <c r="A1273">
        <v>1272</v>
      </c>
      <c r="C1273" s="4">
        <v>2</v>
      </c>
      <c r="D1273" s="5">
        <v>3</v>
      </c>
      <c r="E1273" s="3">
        <v>4</v>
      </c>
    </row>
    <row r="1274" spans="1:6" x14ac:dyDescent="0.25">
      <c r="A1274">
        <v>1273</v>
      </c>
      <c r="C1274" s="4">
        <v>2</v>
      </c>
      <c r="D1274" s="5">
        <v>3</v>
      </c>
      <c r="E1274" s="3">
        <v>4</v>
      </c>
      <c r="F127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CF05-9A77-4F8A-93F5-463A9F8EB4AA}">
  <dimension ref="A1:EA62"/>
  <sheetViews>
    <sheetView topLeftCell="BG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291</v>
      </c>
      <c r="AP1" t="s">
        <v>292</v>
      </c>
      <c r="AQ1" t="s">
        <v>293</v>
      </c>
      <c r="AR1" t="s">
        <v>294</v>
      </c>
      <c r="AT1" t="s">
        <v>295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313</v>
      </c>
      <c r="BS1" t="s">
        <v>314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60.855629000000008</v>
      </c>
      <c r="B2">
        <v>7.7819269999999996</v>
      </c>
      <c r="C2">
        <v>71.665538000000012</v>
      </c>
      <c r="D2">
        <v>6.1447820000000002</v>
      </c>
      <c r="E2">
        <v>60.36849200000001</v>
      </c>
      <c r="F2">
        <v>7.8504690000000004</v>
      </c>
      <c r="G2">
        <v>50.838543000000008</v>
      </c>
      <c r="H2">
        <v>5.1661460000000003</v>
      </c>
      <c r="K2">
        <f>(14/200)</f>
        <v>7.0000000000000007E-2</v>
      </c>
      <c r="L2">
        <f>(14/200)</f>
        <v>7.0000000000000007E-2</v>
      </c>
      <c r="M2">
        <f>(14/200)</f>
        <v>7.0000000000000007E-2</v>
      </c>
      <c r="N2">
        <f>(14/200)</f>
        <v>7.0000000000000007E-2</v>
      </c>
      <c r="P2">
        <f>(14/200)</f>
        <v>7.0000000000000007E-2</v>
      </c>
      <c r="Q2">
        <f>(14/200)</f>
        <v>7.0000000000000007E-2</v>
      </c>
      <c r="R2">
        <f>(12/200)</f>
        <v>0.06</v>
      </c>
      <c r="S2">
        <f>(14/200)</f>
        <v>7.0000000000000007E-2</v>
      </c>
      <c r="U2">
        <f>0.07+0.07</f>
        <v>0.14000000000000001</v>
      </c>
      <c r="V2">
        <f>0.07+0.07</f>
        <v>0.14000000000000001</v>
      </c>
      <c r="W2">
        <f>0.07+0.06</f>
        <v>0.13</v>
      </c>
      <c r="X2">
        <f>0.07+0.07</f>
        <v>0.14000000000000001</v>
      </c>
      <c r="Z2">
        <f>SQRT((ABS($A$3-$A$2)^2+(ABS($B$3-$B$2)^2)))</f>
        <v>18.080106200220069</v>
      </c>
      <c r="AA2">
        <f>SQRT((ABS($C$3-$C$2)^2+(ABS($D$3-$D$2)^2)))</f>
        <v>16.835660056602471</v>
      </c>
      <c r="AB2">
        <f>SQRT((ABS($E$3-$E$2)^2+(ABS($F$3-$F$2)^2)))</f>
        <v>17.915526012775093</v>
      </c>
      <c r="AC2">
        <f>SQRT((ABS($G$3-$G$2)^2+(ABS($H$3-$H$2)^2)))</f>
        <v>20.252470888052603</v>
      </c>
      <c r="AE2">
        <f>(COUNTA(U2:U12)/SUM(U2:U12))</f>
        <v>8.2644628099173563</v>
      </c>
      <c r="AF2">
        <f>(COUNTA(V2:V12)/SUM(V2:V12))</f>
        <v>8.2568807339449535</v>
      </c>
      <c r="AG2">
        <f>(COUNTA(W2:W12)/SUM(W2:W12))</f>
        <v>8.4507042253521139</v>
      </c>
      <c r="AH2">
        <f>(COUNTA(X2:X12)/SUM(X2:X12))</f>
        <v>8.0357142857142847</v>
      </c>
      <c r="AJ2">
        <f>1/0.14</f>
        <v>7.1428571428571423</v>
      </c>
      <c r="AK2">
        <f>1/0.14</f>
        <v>7.1428571428571423</v>
      </c>
      <c r="AL2">
        <f>1/0.13</f>
        <v>7.6923076923076916</v>
      </c>
      <c r="AM2">
        <f>1/0.14</f>
        <v>7.1428571428571423</v>
      </c>
      <c r="AO2">
        <f t="shared" ref="AO2:AO11" si="0">$Z2/$U2</f>
        <v>129.14361571585763</v>
      </c>
      <c r="AP2">
        <f t="shared" ref="AP2:AP10" si="1">$AA2/$V2</f>
        <v>120.25471469001764</v>
      </c>
      <c r="AQ2">
        <f t="shared" ref="AQ2:AQ10" si="2">$AB2/$W2</f>
        <v>137.81173855980839</v>
      </c>
      <c r="AR2">
        <f t="shared" ref="AR2:AR10" si="3">$AC2/$X2</f>
        <v>144.66050634323287</v>
      </c>
      <c r="AT2">
        <f>AT4/AT6</f>
        <v>176.7550135368231</v>
      </c>
      <c r="AV2">
        <f>((0.07/0.14)*100)</f>
        <v>50</v>
      </c>
      <c r="AW2">
        <f>((0.07/0.14)*100)</f>
        <v>50</v>
      </c>
      <c r="AX2">
        <f>((0.07/0.13)*100)</f>
        <v>53.846153846153854</v>
      </c>
      <c r="AY2">
        <f>((0.07/0.14)*100)</f>
        <v>50</v>
      </c>
      <c r="BA2">
        <f>((0.07/0.14)*100)</f>
        <v>50</v>
      </c>
      <c r="BB2">
        <f>((0.07/0.14)*100)</f>
        <v>50</v>
      </c>
      <c r="BC2">
        <f>((0.06/0.13)*100)</f>
        <v>46.153846153846153</v>
      </c>
      <c r="BD2">
        <f>((0.07/0.14)*100)</f>
        <v>50</v>
      </c>
      <c r="BF2">
        <f>ABS($B$2-$D$2)</f>
        <v>1.6371449999999994</v>
      </c>
      <c r="BG2">
        <f>ABS($F$2-$H$2)</f>
        <v>2.684323</v>
      </c>
      <c r="BL2">
        <f>SQRT((ABS($A$2-$E$2)^2+(ABS($B$2-$F$2)^2)))</f>
        <v>0.49193542516573985</v>
      </c>
      <c r="BM2">
        <f>SQRT((ABS($C$2-$G$3)^2+(ABS($D$2-$H$3)^2)))</f>
        <v>0.97947663292852516</v>
      </c>
      <c r="BO2">
        <f>SQRT((ABS($A$2-$G$2)^2+(ABS($B$2-$H$2)^2)))</f>
        <v>10.352986147549748</v>
      </c>
      <c r="BP2">
        <f>SQRT((ABS($C$2-$E$2)^2+(ABS($D$2-$F$2)^2)))</f>
        <v>11.425087153631917</v>
      </c>
      <c r="BR2">
        <f>DEGREES(ACOS((11.0089017356285^2+17.9155260127751^2-7.90227785134445^2)/(2*11.0089017356285*17.9155260127751)))</f>
        <v>15.714970522173962</v>
      </c>
      <c r="BS2">
        <f>DEGREES(ACOS((9.90078370185563^2+20.2524708880526^2-11.0089017356285^2)/(2*9.90078370185563*20.2524708880526)))</f>
        <v>15.204920505766065</v>
      </c>
      <c r="BU2">
        <v>14</v>
      </c>
      <c r="BV2">
        <v>0</v>
      </c>
      <c r="BW2">
        <v>2</v>
      </c>
      <c r="BX2">
        <v>13</v>
      </c>
      <c r="BY2">
        <v>14</v>
      </c>
      <c r="BZ2">
        <v>2</v>
      </c>
      <c r="CA2">
        <v>14</v>
      </c>
      <c r="CB2">
        <v>2</v>
      </c>
      <c r="CC2">
        <v>14</v>
      </c>
      <c r="CD2">
        <v>2</v>
      </c>
      <c r="CE2">
        <v>14</v>
      </c>
      <c r="CF2">
        <v>2</v>
      </c>
      <c r="CG2">
        <v>14</v>
      </c>
      <c r="CH2">
        <v>13</v>
      </c>
      <c r="CI2">
        <v>1</v>
      </c>
      <c r="CJ2">
        <v>2</v>
      </c>
      <c r="CL2">
        <v>14</v>
      </c>
      <c r="CM2">
        <v>0</v>
      </c>
      <c r="CN2">
        <v>0</v>
      </c>
      <c r="CO2">
        <v>13</v>
      </c>
      <c r="CP2">
        <v>14</v>
      </c>
      <c r="CQ2">
        <v>0</v>
      </c>
      <c r="CR2">
        <v>12</v>
      </c>
      <c r="CS2">
        <v>1</v>
      </c>
      <c r="CT2">
        <v>12</v>
      </c>
      <c r="CU2">
        <v>0</v>
      </c>
      <c r="CV2">
        <v>12</v>
      </c>
      <c r="CW2">
        <v>0</v>
      </c>
      <c r="CX2">
        <v>14</v>
      </c>
      <c r="CY2">
        <v>13</v>
      </c>
      <c r="CZ2">
        <v>1</v>
      </c>
      <c r="DA2">
        <v>0</v>
      </c>
      <c r="DC2">
        <f>((0/14)*100)</f>
        <v>0</v>
      </c>
      <c r="DD2">
        <f>((2/14)*100)</f>
        <v>14.285714285714285</v>
      </c>
      <c r="DE2">
        <f>((13/14)*100)</f>
        <v>92.857142857142861</v>
      </c>
      <c r="DF2">
        <f>((2/14)*100)</f>
        <v>14.285714285714285</v>
      </c>
      <c r="DG2">
        <f>((14/14)*100)</f>
        <v>100</v>
      </c>
      <c r="DH2">
        <f>((2/14)*100)</f>
        <v>14.285714285714285</v>
      </c>
      <c r="DI2">
        <f>((2/14)*100)</f>
        <v>14.285714285714285</v>
      </c>
      <c r="DJ2">
        <f>((14/14)*100)</f>
        <v>100</v>
      </c>
      <c r="DK2">
        <f>((2/14)*100)</f>
        <v>14.285714285714285</v>
      </c>
      <c r="DL2">
        <f>((13/14)*100)</f>
        <v>92.857142857142861</v>
      </c>
      <c r="DM2">
        <f>((1/14)*100)</f>
        <v>7.1428571428571423</v>
      </c>
      <c r="DN2">
        <f>((2/14)*100)</f>
        <v>14.285714285714285</v>
      </c>
      <c r="DP2">
        <f>((0/14)*100)</f>
        <v>0</v>
      </c>
      <c r="DQ2">
        <f>((0/14)*100)</f>
        <v>0</v>
      </c>
      <c r="DR2">
        <f>((13/14)*100)</f>
        <v>92.857142857142861</v>
      </c>
      <c r="DS2">
        <f>((0/14)*100)</f>
        <v>0</v>
      </c>
      <c r="DT2">
        <f>((12/14)*100)</f>
        <v>85.714285714285708</v>
      </c>
      <c r="DU2">
        <f>((1/14)*100)</f>
        <v>7.1428571428571423</v>
      </c>
      <c r="DV2">
        <f>((0/12)*100)</f>
        <v>0</v>
      </c>
      <c r="DW2">
        <f>((12/12)*100)</f>
        <v>100</v>
      </c>
      <c r="DX2">
        <f>((0/12)*100)</f>
        <v>0</v>
      </c>
      <c r="DY2">
        <f>((13/14)*100)</f>
        <v>92.857142857142861</v>
      </c>
      <c r="DZ2">
        <f>((1/14)*100)</f>
        <v>7.1428571428571423</v>
      </c>
      <c r="EA2">
        <f>((0/14)*100)</f>
        <v>0</v>
      </c>
    </row>
    <row r="3" spans="1:131" x14ac:dyDescent="0.25">
      <c r="A3">
        <v>78.935159000000013</v>
      </c>
      <c r="B3">
        <v>7.9262709999999998</v>
      </c>
      <c r="C3">
        <v>88.489560000000012</v>
      </c>
      <c r="D3">
        <v>6.7706679999999997</v>
      </c>
      <c r="E3">
        <v>78.265603000000013</v>
      </c>
      <c r="F3">
        <v>8.6625589999999999</v>
      </c>
      <c r="G3">
        <v>71.090160000000012</v>
      </c>
      <c r="H3">
        <v>5.3521190000000001</v>
      </c>
      <c r="K3">
        <f>(14/200)</f>
        <v>7.0000000000000007E-2</v>
      </c>
      <c r="L3">
        <f>(14/200)</f>
        <v>7.0000000000000007E-2</v>
      </c>
      <c r="M3">
        <f>(15/200)</f>
        <v>7.4999999999999997E-2</v>
      </c>
      <c r="N3">
        <f>(14/200)</f>
        <v>7.0000000000000007E-2</v>
      </c>
      <c r="P3">
        <f>(12/200)</f>
        <v>0.06</v>
      </c>
      <c r="Q3">
        <f>(12/200)</f>
        <v>0.06</v>
      </c>
      <c r="R3">
        <f>(10/200)</f>
        <v>0.05</v>
      </c>
      <c r="S3">
        <f>(12/200)</f>
        <v>0.06</v>
      </c>
      <c r="U3">
        <f>0.07+0.06</f>
        <v>0.13</v>
      </c>
      <c r="V3">
        <f>0.07+0.06</f>
        <v>0.13</v>
      </c>
      <c r="W3">
        <f>0.075+0.05</f>
        <v>0.125</v>
      </c>
      <c r="X3">
        <f>0.07+0.06</f>
        <v>0.13</v>
      </c>
      <c r="Z3">
        <f>SQRT((ABS($A$4-$A$3)^2+(ABS($B$4-$B$3)^2)))</f>
        <v>18.712601079938427</v>
      </c>
      <c r="AA3">
        <f>SQRT((ABS($C$4-$C$3)^2+(ABS($D$4-$D$3)^2)))</f>
        <v>21.214190023186365</v>
      </c>
      <c r="AB3">
        <f>SQRT((ABS($E$4-$E$3)^2+(ABS($F$4-$F$3)^2)))</f>
        <v>18.371291746563735</v>
      </c>
      <c r="AC3">
        <f>SQRT((ABS($G$4-$G$3)^2+(ABS($H$4-$H$3)^2)))</f>
        <v>16.646564702163197</v>
      </c>
      <c r="AJ3">
        <f>1/0.13</f>
        <v>7.6923076923076916</v>
      </c>
      <c r="AK3">
        <f>1/0.13</f>
        <v>7.6923076923076916</v>
      </c>
      <c r="AL3">
        <f>1/0.125</f>
        <v>8</v>
      </c>
      <c r="AM3">
        <f>1/0.13</f>
        <v>7.6923076923076916</v>
      </c>
      <c r="AO3">
        <f t="shared" si="0"/>
        <v>143.94308523029559</v>
      </c>
      <c r="AP3">
        <f t="shared" si="1"/>
        <v>163.18607710143357</v>
      </c>
      <c r="AQ3">
        <f t="shared" si="2"/>
        <v>146.97033397250988</v>
      </c>
      <c r="AR3">
        <f t="shared" si="3"/>
        <v>128.05049770894766</v>
      </c>
      <c r="AT3" t="s">
        <v>296</v>
      </c>
      <c r="AV3">
        <f>((0.07/0.13)*100)</f>
        <v>53.846153846153854</v>
      </c>
      <c r="AW3">
        <f>((0.07/0.13)*100)</f>
        <v>53.846153846153854</v>
      </c>
      <c r="AX3">
        <f>((0.075/0.125)*100)</f>
        <v>60</v>
      </c>
      <c r="AY3">
        <f>((0.07/0.13)*100)</f>
        <v>53.846153846153854</v>
      </c>
      <c r="BA3">
        <f>((0.06/0.13)*100)</f>
        <v>46.153846153846153</v>
      </c>
      <c r="BB3">
        <f>((0.06/0.13)*100)</f>
        <v>46.153846153846153</v>
      </c>
      <c r="BC3">
        <f>((0.05/0.125)*100)</f>
        <v>40</v>
      </c>
      <c r="BD3">
        <f>((0.06/0.13)*100)</f>
        <v>46.153846153846153</v>
      </c>
      <c r="BF3">
        <f>ABS($B$3-$D$3)</f>
        <v>1.1556030000000002</v>
      </c>
      <c r="BG3">
        <f>ABS($F$3-$H$3)</f>
        <v>3.3104399999999998</v>
      </c>
      <c r="BL3">
        <f>SQRT((ABS($A$3-$E$3)^2+(ABS($B$3-$F$3)^2)))</f>
        <v>0.99520111338362172</v>
      </c>
      <c r="BM3">
        <f>SQRT((ABS($C$3-$G$4)^2+(ABS($D$3-$H$4)^2)))</f>
        <v>1.5200312435029146</v>
      </c>
      <c r="BO3">
        <f>SQRT((ABS($A$3-$G$3)^2+(ABS($B$3-$H$3)^2)))</f>
        <v>8.2565288002346993</v>
      </c>
      <c r="BP3">
        <f>SQRT((ABS($C$3-$E$3)^2+(ABS($D$3-$F$3)^2)))</f>
        <v>10.397526066027917</v>
      </c>
      <c r="BR3">
        <f>DEGREES(ACOS((10.0007543100301^2+18.3712917465637^2-9.31729236457256^2)/(2*10.0007543100301*18.3712917465637)))</f>
        <v>17.364239797090878</v>
      </c>
      <c r="BS3">
        <f>DEGREES(ACOS((7.90227785134445^2+16.6465647021632^2-10.0007543100301^2)/(2*7.90227785134445*16.6465647021632)))</f>
        <v>24.428535839381333</v>
      </c>
      <c r="BU3">
        <v>14</v>
      </c>
      <c r="BV3">
        <v>2</v>
      </c>
      <c r="BW3">
        <v>4</v>
      </c>
      <c r="BX3">
        <v>13</v>
      </c>
      <c r="BY3">
        <v>14</v>
      </c>
      <c r="BZ3">
        <v>3</v>
      </c>
      <c r="CA3">
        <v>13</v>
      </c>
      <c r="CB3">
        <v>1</v>
      </c>
      <c r="CC3">
        <v>15</v>
      </c>
      <c r="CD3">
        <v>4</v>
      </c>
      <c r="CE3">
        <v>13</v>
      </c>
      <c r="CF3">
        <v>3</v>
      </c>
      <c r="CG3">
        <v>14</v>
      </c>
      <c r="CH3">
        <v>13</v>
      </c>
      <c r="CI3">
        <v>2</v>
      </c>
      <c r="CJ3">
        <v>4</v>
      </c>
      <c r="CL3">
        <v>12</v>
      </c>
      <c r="CM3">
        <v>0</v>
      </c>
      <c r="CN3">
        <v>0</v>
      </c>
      <c r="CO3">
        <v>11</v>
      </c>
      <c r="CP3">
        <v>12</v>
      </c>
      <c r="CQ3">
        <v>0</v>
      </c>
      <c r="CR3">
        <v>10</v>
      </c>
      <c r="CS3">
        <v>0</v>
      </c>
      <c r="CT3">
        <v>10</v>
      </c>
      <c r="CU3">
        <v>0</v>
      </c>
      <c r="CV3">
        <v>10</v>
      </c>
      <c r="CW3">
        <v>0</v>
      </c>
      <c r="CX3">
        <v>12</v>
      </c>
      <c r="CY3">
        <v>11</v>
      </c>
      <c r="CZ3">
        <v>0</v>
      </c>
      <c r="DA3">
        <v>0</v>
      </c>
      <c r="DC3">
        <f>((2/14)*100)</f>
        <v>14.285714285714285</v>
      </c>
      <c r="DD3">
        <f>((4/14)*100)</f>
        <v>28.571428571428569</v>
      </c>
      <c r="DE3">
        <f>((13/14)*100)</f>
        <v>92.857142857142861</v>
      </c>
      <c r="DF3">
        <f>((3/14)*100)</f>
        <v>21.428571428571427</v>
      </c>
      <c r="DG3">
        <f>((13/14)*100)</f>
        <v>92.857142857142861</v>
      </c>
      <c r="DH3">
        <f>((1/14)*100)</f>
        <v>7.1428571428571423</v>
      </c>
      <c r="DI3">
        <f>((4/15)*100)</f>
        <v>26.666666666666668</v>
      </c>
      <c r="DJ3">
        <f>((13/15)*100)</f>
        <v>86.666666666666671</v>
      </c>
      <c r="DK3">
        <f>((3/15)*100)</f>
        <v>20</v>
      </c>
      <c r="DL3">
        <f>((13/14)*100)</f>
        <v>92.857142857142861</v>
      </c>
      <c r="DM3">
        <f>((2/14)*100)</f>
        <v>14.285714285714285</v>
      </c>
      <c r="DN3">
        <f>((4/14)*100)</f>
        <v>28.571428571428569</v>
      </c>
      <c r="DP3">
        <f>((0/12)*100)</f>
        <v>0</v>
      </c>
      <c r="DQ3">
        <f>((0/12)*100)</f>
        <v>0</v>
      </c>
      <c r="DR3">
        <f>((11/12)*100)</f>
        <v>91.666666666666657</v>
      </c>
      <c r="DS3">
        <f>((0/12)*100)</f>
        <v>0</v>
      </c>
      <c r="DT3">
        <f>((10/12)*100)</f>
        <v>83.333333333333343</v>
      </c>
      <c r="DU3">
        <f>((0/12)*100)</f>
        <v>0</v>
      </c>
      <c r="DV3">
        <f>((0/10)*100)</f>
        <v>0</v>
      </c>
      <c r="DW3">
        <f>((10/10)*100)</f>
        <v>100</v>
      </c>
      <c r="DX3">
        <f>((0/10)*100)</f>
        <v>0</v>
      </c>
      <c r="DY3">
        <f>((11/12)*100)</f>
        <v>91.666666666666657</v>
      </c>
      <c r="DZ3">
        <f>((0/12)*100)</f>
        <v>0</v>
      </c>
      <c r="EA3">
        <f>((0/12)*100)</f>
        <v>0</v>
      </c>
    </row>
    <row r="4" spans="1:131" x14ac:dyDescent="0.25">
      <c r="A4">
        <v>97.645102000000009</v>
      </c>
      <c r="B4">
        <v>7.6108789999999997</v>
      </c>
      <c r="C4">
        <v>109.66687400000001</v>
      </c>
      <c r="D4">
        <v>5.5203759999999997</v>
      </c>
      <c r="E4">
        <v>96.631634000000005</v>
      </c>
      <c r="F4">
        <v>8.2229390000000002</v>
      </c>
      <c r="G4">
        <v>87.736435</v>
      </c>
      <c r="H4">
        <v>5.4503279999999998</v>
      </c>
      <c r="K4">
        <f>(15/200)</f>
        <v>7.4999999999999997E-2</v>
      </c>
      <c r="L4">
        <f>(13/200)</f>
        <v>6.5000000000000002E-2</v>
      </c>
      <c r="M4">
        <f>(14/200)</f>
        <v>7.0000000000000007E-2</v>
      </c>
      <c r="N4">
        <f>(15/200)</f>
        <v>7.4999999999999997E-2</v>
      </c>
      <c r="P4">
        <f>(11/200)</f>
        <v>5.5E-2</v>
      </c>
      <c r="Q4">
        <f>(12/200)</f>
        <v>0.06</v>
      </c>
      <c r="R4">
        <f>(11/200)</f>
        <v>5.5E-2</v>
      </c>
      <c r="S4">
        <f>(13/200)</f>
        <v>6.5000000000000002E-2</v>
      </c>
      <c r="U4">
        <f>0.075+0.055</f>
        <v>0.13</v>
      </c>
      <c r="V4">
        <f>0.065+0.06</f>
        <v>0.125</v>
      </c>
      <c r="W4">
        <f>0.07+0.055</f>
        <v>0.125</v>
      </c>
      <c r="X4">
        <f>0.075+0.065</f>
        <v>0.14000000000000001</v>
      </c>
      <c r="Z4">
        <f>SQRT((ABS($A$5-$A$4)^2+(ABS($B$5-$B$4)^2)))</f>
        <v>21.276946470168618</v>
      </c>
      <c r="AA4">
        <f>SQRT((ABS($C$5-$C$4)^2+(ABS($D$5-$D$4)^2)))</f>
        <v>20.148512695119745</v>
      </c>
      <c r="AB4">
        <f>SQRT((ABS($E$5-$E$4)^2+(ABS($F$5-$F$4)^2)))</f>
        <v>20.884557023310837</v>
      </c>
      <c r="AC4">
        <f>SQRT((ABS($G$5-$G$4)^2+(ABS($H$5-$H$4)^2)))</f>
        <v>22.389531191427508</v>
      </c>
      <c r="AJ4">
        <f>1/0.13</f>
        <v>7.6923076923076916</v>
      </c>
      <c r="AK4">
        <f>1/0.125</f>
        <v>8</v>
      </c>
      <c r="AL4">
        <f>1/0.125</f>
        <v>8</v>
      </c>
      <c r="AM4">
        <f>1/0.14</f>
        <v>7.1428571428571423</v>
      </c>
      <c r="AO4">
        <f t="shared" si="0"/>
        <v>163.66881900129704</v>
      </c>
      <c r="AP4">
        <f t="shared" si="1"/>
        <v>161.18810156095796</v>
      </c>
      <c r="AQ4">
        <f t="shared" si="2"/>
        <v>167.07645618648669</v>
      </c>
      <c r="AR4">
        <f t="shared" si="3"/>
        <v>159.92522279591077</v>
      </c>
      <c r="AT4">
        <f>SUM(Z:AC)</f>
        <v>4060.9464360085071</v>
      </c>
      <c r="AV4">
        <f>((0.075/0.13)*100)</f>
        <v>57.692307692307686</v>
      </c>
      <c r="AW4">
        <f>((0.065/0.125)*100)</f>
        <v>52</v>
      </c>
      <c r="AX4">
        <f>((0.07/0.125)*100)</f>
        <v>56.000000000000007</v>
      </c>
      <c r="AY4">
        <f>((0.075/0.14)*100)</f>
        <v>53.571428571428569</v>
      </c>
      <c r="BA4">
        <f>((0.055/0.13)*100)</f>
        <v>42.307692307692307</v>
      </c>
      <c r="BB4">
        <f>((0.06/0.125)*100)</f>
        <v>48</v>
      </c>
      <c r="BC4">
        <f>((0.055/0.125)*100)</f>
        <v>44</v>
      </c>
      <c r="BD4">
        <f>((0.065/0.14)*100)</f>
        <v>46.428571428571423</v>
      </c>
      <c r="BF4">
        <f>ABS($B$4-$D$4)</f>
        <v>2.090503</v>
      </c>
      <c r="BG4">
        <f>ABS($F$4-$H$4)</f>
        <v>2.7726110000000004</v>
      </c>
      <c r="BL4">
        <f>SQRT((ABS($A$4-$E$4)^2+(ABS($B$4-$F$4)^2)))</f>
        <v>1.1839488293942468</v>
      </c>
      <c r="BM4">
        <f>SQRT((ABS($C$4-$G$5)^2+(ABS($D$4-$H$5)^2)))</f>
        <v>0.66975240521255452</v>
      </c>
      <c r="BO4">
        <f>SQRT((ABS($A$4-$G$4)^2+(ABS($B$4-$H$4)^2)))</f>
        <v>10.141482255592136</v>
      </c>
      <c r="BP4">
        <f>SQRT((ABS($C$4-$E$5)^2+(ABS($D$4-$F$5)^2)))</f>
        <v>8.170522252314413</v>
      </c>
      <c r="BR4">
        <f>DEGREES(ACOS((13.8633012591752^2+20.8845570233108^2-7.89356751660269^2)/(2*13.8633012591752*20.8845570233108)))</f>
        <v>12.168529709540318</v>
      </c>
      <c r="BS4">
        <f>DEGREES(ACOS((9.31729236457256^2+22.3895311914275^2-13.8633012591752^2)/(2*9.31729236457256*22.3895311914275)))</f>
        <v>18.390323046710524</v>
      </c>
      <c r="BU4">
        <v>15</v>
      </c>
      <c r="BV4">
        <v>3</v>
      </c>
      <c r="BW4">
        <v>4</v>
      </c>
      <c r="BX4">
        <v>12</v>
      </c>
      <c r="BY4">
        <v>13</v>
      </c>
      <c r="BZ4">
        <v>2</v>
      </c>
      <c r="CA4">
        <v>12</v>
      </c>
      <c r="CB4">
        <v>3</v>
      </c>
      <c r="CC4">
        <v>14</v>
      </c>
      <c r="CD4">
        <v>3</v>
      </c>
      <c r="CE4">
        <v>12</v>
      </c>
      <c r="CF4">
        <v>5</v>
      </c>
      <c r="CG4">
        <v>15</v>
      </c>
      <c r="CH4">
        <v>12</v>
      </c>
      <c r="CI4">
        <v>3</v>
      </c>
      <c r="CJ4">
        <v>5</v>
      </c>
      <c r="CL4">
        <v>11</v>
      </c>
      <c r="CM4">
        <v>0</v>
      </c>
      <c r="CN4">
        <v>0</v>
      </c>
      <c r="CO4">
        <v>10</v>
      </c>
      <c r="CP4">
        <v>12</v>
      </c>
      <c r="CQ4">
        <v>0</v>
      </c>
      <c r="CR4">
        <v>10</v>
      </c>
      <c r="CS4">
        <v>0</v>
      </c>
      <c r="CT4">
        <v>11</v>
      </c>
      <c r="CU4">
        <v>0</v>
      </c>
      <c r="CV4">
        <v>10</v>
      </c>
      <c r="CW4">
        <v>1</v>
      </c>
      <c r="CX4">
        <v>13</v>
      </c>
      <c r="CY4">
        <v>10</v>
      </c>
      <c r="CZ4">
        <v>0</v>
      </c>
      <c r="DA4">
        <v>1</v>
      </c>
      <c r="DC4">
        <f>((3/15)*100)</f>
        <v>20</v>
      </c>
      <c r="DD4">
        <f>((4/15)*100)</f>
        <v>26.666666666666668</v>
      </c>
      <c r="DE4">
        <f>((12/15)*100)</f>
        <v>80</v>
      </c>
      <c r="DF4">
        <f>((2/13)*100)</f>
        <v>15.384615384615385</v>
      </c>
      <c r="DG4">
        <f>((12/13)*100)</f>
        <v>92.307692307692307</v>
      </c>
      <c r="DH4">
        <f>((3/13)*100)</f>
        <v>23.076923076923077</v>
      </c>
      <c r="DI4">
        <f>((3/14)*100)</f>
        <v>21.428571428571427</v>
      </c>
      <c r="DJ4">
        <f>((12/14)*100)</f>
        <v>85.714285714285708</v>
      </c>
      <c r="DK4">
        <f>((5/14)*100)</f>
        <v>35.714285714285715</v>
      </c>
      <c r="DL4">
        <f>((12/15)*100)</f>
        <v>80</v>
      </c>
      <c r="DM4">
        <f>((3/15)*100)</f>
        <v>20</v>
      </c>
      <c r="DN4">
        <f>((5/15)*100)</f>
        <v>33.333333333333329</v>
      </c>
      <c r="DP4">
        <f>((0/11)*100)</f>
        <v>0</v>
      </c>
      <c r="DQ4">
        <f>((0/11)*100)</f>
        <v>0</v>
      </c>
      <c r="DR4">
        <f>((10/11)*100)</f>
        <v>90.909090909090907</v>
      </c>
      <c r="DS4">
        <f>((0/12)*100)</f>
        <v>0</v>
      </c>
      <c r="DT4">
        <f>((10/12)*100)</f>
        <v>83.333333333333343</v>
      </c>
      <c r="DU4">
        <f>((0/12)*100)</f>
        <v>0</v>
      </c>
      <c r="DV4">
        <f>((0/11)*100)</f>
        <v>0</v>
      </c>
      <c r="DW4">
        <f>((10/11)*100)</f>
        <v>90.909090909090907</v>
      </c>
      <c r="DX4">
        <f>((1/11)*100)</f>
        <v>9.0909090909090917</v>
      </c>
      <c r="DY4">
        <f>((10/13)*100)</f>
        <v>76.923076923076934</v>
      </c>
      <c r="DZ4">
        <f>((0/13)*100)</f>
        <v>0</v>
      </c>
      <c r="EA4">
        <f>((1/13)*100)</f>
        <v>7.6923076923076925</v>
      </c>
    </row>
    <row r="5" spans="1:131" x14ac:dyDescent="0.25">
      <c r="A5">
        <v>118.90185200000001</v>
      </c>
      <c r="B5">
        <v>6.6840400000000004</v>
      </c>
      <c r="C5">
        <v>129.80133499999999</v>
      </c>
      <c r="D5">
        <v>4.7680170000000004</v>
      </c>
      <c r="E5">
        <v>117.51197500000001</v>
      </c>
      <c r="F5">
        <v>7.803318</v>
      </c>
      <c r="G5">
        <v>110.12200200000001</v>
      </c>
      <c r="H5">
        <v>5.0290239999999997</v>
      </c>
      <c r="K5">
        <f>(12/200)</f>
        <v>0.06</v>
      </c>
      <c r="L5">
        <f>(14/200)</f>
        <v>7.0000000000000007E-2</v>
      </c>
      <c r="M5">
        <f>(12/200)</f>
        <v>0.06</v>
      </c>
      <c r="N5">
        <f>(13/200)</f>
        <v>6.5000000000000002E-2</v>
      </c>
      <c r="P5">
        <f>(11/200)</f>
        <v>5.5E-2</v>
      </c>
      <c r="Q5">
        <f>(13/200)</f>
        <v>6.5000000000000002E-2</v>
      </c>
      <c r="R5">
        <f>(11/200)</f>
        <v>5.5E-2</v>
      </c>
      <c r="S5">
        <f>(12/200)</f>
        <v>0.06</v>
      </c>
      <c r="U5">
        <f>0.06+0.055</f>
        <v>0.11499999999999999</v>
      </c>
      <c r="V5">
        <f>0.07+0.065</f>
        <v>0.13500000000000001</v>
      </c>
      <c r="W5">
        <f>0.06+0.055</f>
        <v>0.11499999999999999</v>
      </c>
      <c r="X5">
        <f>0.065+0.06</f>
        <v>0.125</v>
      </c>
      <c r="Z5">
        <f>SQRT((ABS($A$6-$A$5)^2+(ABS($B$6-$B$5)^2)))</f>
        <v>16.915025545149049</v>
      </c>
      <c r="AA5">
        <f>SQRT((ABS($C$6-$C$5)^2+(ABS($D$6-$D$5)^2)))</f>
        <v>27.783969151279823</v>
      </c>
      <c r="AB5">
        <f>SQRT((ABS($E$6-$E$5)^2+(ABS($F$6-$F$5)^2)))</f>
        <v>16.494598548548716</v>
      </c>
      <c r="AC5">
        <f>SQRT((ABS($G$6-$G$5)^2+(ABS($H$6-$H$5)^2)))</f>
        <v>19.627634391454205</v>
      </c>
      <c r="AJ5">
        <f>1/0.115</f>
        <v>8.695652173913043</v>
      </c>
      <c r="AK5">
        <f>1/0.135</f>
        <v>7.4074074074074066</v>
      </c>
      <c r="AL5">
        <f>1/0.115</f>
        <v>8.695652173913043</v>
      </c>
      <c r="AM5">
        <f>1/0.125</f>
        <v>8</v>
      </c>
      <c r="AO5">
        <f t="shared" si="0"/>
        <v>147.08717865347</v>
      </c>
      <c r="AP5">
        <f t="shared" si="1"/>
        <v>205.80717889836905</v>
      </c>
      <c r="AQ5">
        <f t="shared" si="2"/>
        <v>143.43129172651058</v>
      </c>
      <c r="AR5">
        <f t="shared" si="3"/>
        <v>157.02107513163364</v>
      </c>
      <c r="AT5" t="s">
        <v>297</v>
      </c>
      <c r="AV5">
        <f>((0.06/0.115)*100)</f>
        <v>52.173913043478258</v>
      </c>
      <c r="AW5">
        <f>((0.07/0.135)*100)</f>
        <v>51.851851851851848</v>
      </c>
      <c r="AX5">
        <f>((0.06/0.115)*100)</f>
        <v>52.173913043478258</v>
      </c>
      <c r="AY5">
        <f>((0.065/0.125)*100)</f>
        <v>52</v>
      </c>
      <c r="BA5">
        <f>((0.055/0.115)*100)</f>
        <v>47.826086956521735</v>
      </c>
      <c r="BB5">
        <f>((0.065/0.135)*100)</f>
        <v>48.148148148148145</v>
      </c>
      <c r="BC5">
        <f>((0.055/0.115)*100)</f>
        <v>47.826086956521735</v>
      </c>
      <c r="BD5">
        <f>((0.06/0.125)*100)</f>
        <v>48</v>
      </c>
      <c r="BF5">
        <f>ABS($B$5-$D$5)</f>
        <v>1.916023</v>
      </c>
      <c r="BG5">
        <f>ABS($F$5-$H$5)</f>
        <v>2.7742940000000003</v>
      </c>
      <c r="BL5">
        <f>SQRT((ABS($A$5-$E$5)^2+(ABS($B$5-$F$5)^2)))</f>
        <v>1.7845283176270963</v>
      </c>
      <c r="BM5">
        <f>SQRT((ABS($C$5-$G$6)^2+(ABS($D$5-$H$6)^2)))</f>
        <v>1.1966433772223026</v>
      </c>
      <c r="BO5">
        <f>SQRT((ABS($A$5-$G$5)^2+(ABS($B$5-$H$5)^2)))</f>
        <v>8.934475025582417</v>
      </c>
      <c r="BP5">
        <f>SQRT((ABS($C$5-$E$6)^2+(ABS($D$5-$F$6)^2)))</f>
        <v>4.7725021984961096</v>
      </c>
      <c r="BR5">
        <f>DEGREES(ACOS((12.8963192117615^2+16.4945985485487^2-5.5269690874927^2)/(2*12.8963192117615*16.4945985485487)))</f>
        <v>16.537926828921844</v>
      </c>
      <c r="BS5">
        <f>DEGREES(ACOS((7.89356751660269^2+19.6276343914542^2-12.8963192117615^2)/(2*7.89356751660269*19.6276343914542)))</f>
        <v>24.822152837233457</v>
      </c>
      <c r="BU5">
        <v>12</v>
      </c>
      <c r="BV5">
        <v>2</v>
      </c>
      <c r="BW5">
        <v>1</v>
      </c>
      <c r="BX5">
        <v>8</v>
      </c>
      <c r="BY5">
        <v>14</v>
      </c>
      <c r="BZ5">
        <v>4</v>
      </c>
      <c r="CA5">
        <v>9</v>
      </c>
      <c r="CB5">
        <v>2</v>
      </c>
      <c r="CC5">
        <v>12</v>
      </c>
      <c r="CD5">
        <v>0</v>
      </c>
      <c r="CE5">
        <v>9</v>
      </c>
      <c r="CF5">
        <v>5</v>
      </c>
      <c r="CG5">
        <v>13</v>
      </c>
      <c r="CH5">
        <v>8</v>
      </c>
      <c r="CI5">
        <v>2</v>
      </c>
      <c r="CJ5">
        <v>5</v>
      </c>
      <c r="CL5">
        <v>11</v>
      </c>
      <c r="CM5">
        <v>0</v>
      </c>
      <c r="CN5">
        <v>0</v>
      </c>
      <c r="CO5">
        <v>8</v>
      </c>
      <c r="CP5">
        <v>13</v>
      </c>
      <c r="CQ5">
        <v>3</v>
      </c>
      <c r="CR5">
        <v>10</v>
      </c>
      <c r="CS5">
        <v>2</v>
      </c>
      <c r="CT5">
        <v>11</v>
      </c>
      <c r="CU5">
        <v>0</v>
      </c>
      <c r="CV5">
        <v>10</v>
      </c>
      <c r="CW5">
        <v>3</v>
      </c>
      <c r="CX5">
        <v>12</v>
      </c>
      <c r="CY5">
        <v>8</v>
      </c>
      <c r="CZ5">
        <v>2</v>
      </c>
      <c r="DA5">
        <v>3</v>
      </c>
      <c r="DC5">
        <f>((2/12)*100)</f>
        <v>16.666666666666664</v>
      </c>
      <c r="DD5">
        <f>((1/12)*100)</f>
        <v>8.3333333333333321</v>
      </c>
      <c r="DE5">
        <f>((8/12)*100)</f>
        <v>66.666666666666657</v>
      </c>
      <c r="DF5">
        <f>((4/14)*100)</f>
        <v>28.571428571428569</v>
      </c>
      <c r="DG5">
        <f>((9/14)*100)</f>
        <v>64.285714285714292</v>
      </c>
      <c r="DH5">
        <f>((2/14)*100)</f>
        <v>14.285714285714285</v>
      </c>
      <c r="DI5">
        <f>((0/12)*100)</f>
        <v>0</v>
      </c>
      <c r="DJ5">
        <f>((9/12)*100)</f>
        <v>75</v>
      </c>
      <c r="DK5">
        <f>((5/12)*100)</f>
        <v>41.666666666666671</v>
      </c>
      <c r="DL5">
        <f>((8/13)*100)</f>
        <v>61.53846153846154</v>
      </c>
      <c r="DM5">
        <f>((2/13)*100)</f>
        <v>15.384615384615385</v>
      </c>
      <c r="DN5">
        <f>((5/13)*100)</f>
        <v>38.461538461538467</v>
      </c>
      <c r="DP5">
        <f>((0/11)*100)</f>
        <v>0</v>
      </c>
      <c r="DQ5">
        <f>((0/11)*100)</f>
        <v>0</v>
      </c>
      <c r="DR5">
        <f>((8/11)*100)</f>
        <v>72.727272727272734</v>
      </c>
      <c r="DS5">
        <f>((3/13)*100)</f>
        <v>23.076923076923077</v>
      </c>
      <c r="DT5">
        <f>((10/13)*100)</f>
        <v>76.923076923076934</v>
      </c>
      <c r="DU5">
        <f>((2/13)*100)</f>
        <v>15.384615384615385</v>
      </c>
      <c r="DV5">
        <f>((0/11)*100)</f>
        <v>0</v>
      </c>
      <c r="DW5">
        <f>((10/11)*100)</f>
        <v>90.909090909090907</v>
      </c>
      <c r="DX5">
        <f>((3/11)*100)</f>
        <v>27.27272727272727</v>
      </c>
      <c r="DY5">
        <f>((8/12)*100)</f>
        <v>66.666666666666657</v>
      </c>
      <c r="DZ5">
        <f>((2/12)*100)</f>
        <v>16.666666666666664</v>
      </c>
      <c r="EA5">
        <f>((3/12)*100)</f>
        <v>25</v>
      </c>
    </row>
    <row r="6" spans="1:131" x14ac:dyDescent="0.25">
      <c r="A6">
        <v>135.79245</v>
      </c>
      <c r="B6">
        <v>5.7753110000000003</v>
      </c>
      <c r="C6">
        <v>157.54807199999999</v>
      </c>
      <c r="D6">
        <v>6.2059069999999998</v>
      </c>
      <c r="E6">
        <v>133.98963600000002</v>
      </c>
      <c r="F6">
        <v>7.0560099999999997</v>
      </c>
      <c r="G6">
        <v>129.69578200000001</v>
      </c>
      <c r="H6">
        <v>3.576038</v>
      </c>
      <c r="K6">
        <f>(14/200)</f>
        <v>7.0000000000000007E-2</v>
      </c>
      <c r="L6">
        <f>(12/200)</f>
        <v>0.06</v>
      </c>
      <c r="M6">
        <f>(11/200)</f>
        <v>5.5E-2</v>
      </c>
      <c r="N6">
        <f>(15/200)</f>
        <v>7.4999999999999997E-2</v>
      </c>
      <c r="P6">
        <f>(13/200)</f>
        <v>6.5000000000000002E-2</v>
      </c>
      <c r="Q6">
        <f>(12/200)</f>
        <v>0.06</v>
      </c>
      <c r="R6">
        <f>(11/200)</f>
        <v>5.5E-2</v>
      </c>
      <c r="S6">
        <f>(12/200)</f>
        <v>0.06</v>
      </c>
      <c r="U6">
        <f>0.07+0.065</f>
        <v>0.13500000000000001</v>
      </c>
      <c r="V6">
        <f>0.06+0.06</f>
        <v>0.12</v>
      </c>
      <c r="W6">
        <f>0.055+0.055</f>
        <v>0.11</v>
      </c>
      <c r="X6">
        <f>0.075+0.06</f>
        <v>0.13500000000000001</v>
      </c>
      <c r="Z6">
        <f>SQRT((ABS($A$7-$A$6)^2+(ABS($B$7-$B$6)^2)))</f>
        <v>27.817464187770629</v>
      </c>
      <c r="AA6">
        <f>SQRT((ABS($C$7-$C$6)^2+(ABS($D$7-$D$6)^2)))</f>
        <v>19.331947996922811</v>
      </c>
      <c r="AB6">
        <f>SQRT((ABS($E$7-$E$6)^2+(ABS($F$7-$F$6)^2)))</f>
        <v>27.200237439393401</v>
      </c>
      <c r="AC6">
        <f>SQRT((ABS($G$7-$G$6)^2+(ABS($H$7-$H$6)^2)))</f>
        <v>28.885393467160178</v>
      </c>
      <c r="AJ6">
        <f>1/0.135</f>
        <v>7.4074074074074066</v>
      </c>
      <c r="AK6">
        <f>1/0.12</f>
        <v>8.3333333333333339</v>
      </c>
      <c r="AL6">
        <f>1/0.11</f>
        <v>9.0909090909090917</v>
      </c>
      <c r="AM6">
        <f>1/0.135</f>
        <v>7.4074074074074066</v>
      </c>
      <c r="AO6">
        <f t="shared" si="0"/>
        <v>206.05529027978241</v>
      </c>
      <c r="AP6">
        <f t="shared" si="1"/>
        <v>161.09956664102342</v>
      </c>
      <c r="AQ6">
        <f t="shared" si="2"/>
        <v>247.27488581266729</v>
      </c>
      <c r="AR6">
        <f t="shared" si="3"/>
        <v>213.96587753451982</v>
      </c>
      <c r="AT6">
        <f>SUM(U:X)</f>
        <v>22.97499999999998</v>
      </c>
      <c r="AV6">
        <f>((0.07/0.135)*100)</f>
        <v>51.851851851851848</v>
      </c>
      <c r="AW6">
        <f>((0.06/0.12)*100)</f>
        <v>50</v>
      </c>
      <c r="AX6">
        <f>((0.055/0.11)*100)</f>
        <v>50</v>
      </c>
      <c r="AY6">
        <f>((0.075/0.135)*100)</f>
        <v>55.55555555555555</v>
      </c>
      <c r="BA6">
        <f>((0.065/0.135)*100)</f>
        <v>48.148148148148145</v>
      </c>
      <c r="BB6">
        <f>((0.06/0.12)*100)</f>
        <v>50</v>
      </c>
      <c r="BC6">
        <f>((0.055/0.11)*100)</f>
        <v>50</v>
      </c>
      <c r="BD6">
        <f>((0.06/0.135)*100)</f>
        <v>44.444444444444443</v>
      </c>
      <c r="BF6">
        <f>ABS($B$6-$D$6)</f>
        <v>0.43059599999999953</v>
      </c>
      <c r="BG6">
        <f>ABS($F$6-$H$6)</f>
        <v>3.4799719999999996</v>
      </c>
      <c r="BL6">
        <f>SQRT((ABS($A$6-$E$6)^2+(ABS($B$6-$F$6)^2)))</f>
        <v>2.2114086567608755</v>
      </c>
      <c r="BM6">
        <f>SQRT((ABS($C$6-$G$7)^2+(ABS($D$6-$H$7)^2)))</f>
        <v>1.4856208275212863</v>
      </c>
      <c r="BO6">
        <f>SQRT((ABS($A$6-$G$6)^2+(ABS($B$6-$H$6)^2)))</f>
        <v>6.4812161228239358</v>
      </c>
      <c r="BP6">
        <f>SQRT((ABS($C$6-$E$7)^2+(ABS($D$6-$F$7)^2)))</f>
        <v>4.3756740162915495</v>
      </c>
      <c r="BR6">
        <f>DEGREES(ACOS((24.62900446984^2+27.2002374393934^2-4.4435772478511^2)/(2*24.62900446984*27.2002374393934)))</f>
        <v>8.029141080823285</v>
      </c>
      <c r="BS6">
        <f>DEGREES(ACOS((5.5269690874927^2+28.8853934671602^2-24.62900446984^2)/(2*5.5269690874927*28.8853934671602)))</f>
        <v>35.997406017712741</v>
      </c>
      <c r="BU6">
        <v>14</v>
      </c>
      <c r="BV6">
        <v>4</v>
      </c>
      <c r="BW6">
        <v>4</v>
      </c>
      <c r="BX6">
        <v>10</v>
      </c>
      <c r="BY6">
        <v>12</v>
      </c>
      <c r="BZ6">
        <v>5</v>
      </c>
      <c r="CA6">
        <v>5</v>
      </c>
      <c r="CB6">
        <v>3</v>
      </c>
      <c r="CC6">
        <v>11</v>
      </c>
      <c r="CD6">
        <v>4</v>
      </c>
      <c r="CE6">
        <v>5</v>
      </c>
      <c r="CF6">
        <v>9</v>
      </c>
      <c r="CG6">
        <v>15</v>
      </c>
      <c r="CH6">
        <v>10</v>
      </c>
      <c r="CI6">
        <v>3</v>
      </c>
      <c r="CJ6">
        <v>9</v>
      </c>
      <c r="CL6">
        <v>13</v>
      </c>
      <c r="CM6">
        <v>3</v>
      </c>
      <c r="CN6">
        <v>1</v>
      </c>
      <c r="CO6">
        <v>8</v>
      </c>
      <c r="CP6">
        <v>12</v>
      </c>
      <c r="CQ6">
        <v>2</v>
      </c>
      <c r="CR6">
        <v>6</v>
      </c>
      <c r="CS6">
        <v>0</v>
      </c>
      <c r="CT6">
        <v>11</v>
      </c>
      <c r="CU6">
        <v>1</v>
      </c>
      <c r="CV6">
        <v>6</v>
      </c>
      <c r="CW6">
        <v>5</v>
      </c>
      <c r="CX6">
        <v>12</v>
      </c>
      <c r="CY6">
        <v>8</v>
      </c>
      <c r="CZ6">
        <v>0</v>
      </c>
      <c r="DA6">
        <v>5</v>
      </c>
      <c r="DC6">
        <f>((4/14)*100)</f>
        <v>28.571428571428569</v>
      </c>
      <c r="DD6">
        <f>((4/14)*100)</f>
        <v>28.571428571428569</v>
      </c>
      <c r="DE6">
        <f>((10/14)*100)</f>
        <v>71.428571428571431</v>
      </c>
      <c r="DF6">
        <f>((5/12)*100)</f>
        <v>41.666666666666671</v>
      </c>
      <c r="DG6">
        <f>((5/12)*100)</f>
        <v>41.666666666666671</v>
      </c>
      <c r="DH6">
        <f>((3/12)*100)</f>
        <v>25</v>
      </c>
      <c r="DI6">
        <f>((4/11)*100)</f>
        <v>36.363636363636367</v>
      </c>
      <c r="DJ6">
        <f>((5/11)*100)</f>
        <v>45.454545454545453</v>
      </c>
      <c r="DK6">
        <f>((9/11)*100)</f>
        <v>81.818181818181827</v>
      </c>
      <c r="DL6">
        <f>((10/15)*100)</f>
        <v>66.666666666666657</v>
      </c>
      <c r="DM6">
        <f>((3/15)*100)</f>
        <v>20</v>
      </c>
      <c r="DN6">
        <f>((9/15)*100)</f>
        <v>60</v>
      </c>
      <c r="DP6">
        <f>((3/13)*100)</f>
        <v>23.076923076923077</v>
      </c>
      <c r="DQ6">
        <f>((1/13)*100)</f>
        <v>7.6923076923076925</v>
      </c>
      <c r="DR6">
        <f>((8/13)*100)</f>
        <v>61.53846153846154</v>
      </c>
      <c r="DS6">
        <f>((2/12)*100)</f>
        <v>16.666666666666664</v>
      </c>
      <c r="DT6">
        <f>((6/12)*100)</f>
        <v>50</v>
      </c>
      <c r="DU6">
        <f>((0/12)*100)</f>
        <v>0</v>
      </c>
      <c r="DV6">
        <f>((1/11)*100)</f>
        <v>9.0909090909090917</v>
      </c>
      <c r="DW6">
        <f>((6/11)*100)</f>
        <v>54.54545454545454</v>
      </c>
      <c r="DX6">
        <f>((5/11)*100)</f>
        <v>45.454545454545453</v>
      </c>
      <c r="DY6">
        <f>((8/12)*100)</f>
        <v>66.666666666666657</v>
      </c>
      <c r="DZ6">
        <f>((0/12)*100)</f>
        <v>0</v>
      </c>
      <c r="EA6">
        <f>((5/12)*100)</f>
        <v>41.666666666666671</v>
      </c>
    </row>
    <row r="7" spans="1:131" x14ac:dyDescent="0.25">
      <c r="A7">
        <v>163.55770100000001</v>
      </c>
      <c r="B7">
        <v>7.4788810000000003</v>
      </c>
      <c r="C7">
        <v>176.87719999999999</v>
      </c>
      <c r="D7">
        <v>5.8757190000000001</v>
      </c>
      <c r="E7">
        <v>161.13983999999999</v>
      </c>
      <c r="F7">
        <v>8.7050520000000002</v>
      </c>
      <c r="G7">
        <v>158.54090600000001</v>
      </c>
      <c r="H7">
        <v>5.1007600000000002</v>
      </c>
      <c r="K7">
        <f>(13/200)</f>
        <v>6.5000000000000002E-2</v>
      </c>
      <c r="L7">
        <f>(11/200)</f>
        <v>5.5E-2</v>
      </c>
      <c r="M7">
        <f>(13/200)</f>
        <v>6.5000000000000002E-2</v>
      </c>
      <c r="N7">
        <f>(13/200)</f>
        <v>6.5000000000000002E-2</v>
      </c>
      <c r="P7">
        <f>(9/200)</f>
        <v>4.4999999999999998E-2</v>
      </c>
      <c r="Q7">
        <f>(11/200)</f>
        <v>5.5E-2</v>
      </c>
      <c r="R7">
        <f t="shared" ref="R7:S9" si="4">(10/200)</f>
        <v>0.05</v>
      </c>
      <c r="S7">
        <f t="shared" si="4"/>
        <v>0.05</v>
      </c>
      <c r="U7">
        <f>0.065+0.045</f>
        <v>0.11</v>
      </c>
      <c r="V7">
        <f>0.055+0.055</f>
        <v>0.11</v>
      </c>
      <c r="W7">
        <f>0.065+0.05</f>
        <v>0.115</v>
      </c>
      <c r="X7">
        <f>0.065+0.05</f>
        <v>0.115</v>
      </c>
      <c r="Z7">
        <f>SQRT((ABS($A$8-$A$7)^2+(ABS($B$8-$B$7)^2)))</f>
        <v>20.347206241276851</v>
      </c>
      <c r="AA7">
        <f>SQRT((ABS($C$8-$C$7)^2+(ABS($D$8-$D$7)^2)))</f>
        <v>22.259231807300225</v>
      </c>
      <c r="AB7">
        <f>SQRT((ABS($E$8-$E$7)^2+(ABS($F$8-$F$7)^2)))</f>
        <v>20.858594911844801</v>
      </c>
      <c r="AC7">
        <f>SQRT((ABS($G$8-$G$7)^2+(ABS($H$8-$H$7)^2)))</f>
        <v>21.404697393852047</v>
      </c>
      <c r="AJ7">
        <f>1/0.11</f>
        <v>9.0909090909090917</v>
      </c>
      <c r="AK7">
        <f>1/0.11</f>
        <v>9.0909090909090917</v>
      </c>
      <c r="AL7">
        <f>1/0.115</f>
        <v>8.695652173913043</v>
      </c>
      <c r="AM7">
        <f>1/0.115</f>
        <v>8.695652173913043</v>
      </c>
      <c r="AO7">
        <f t="shared" si="0"/>
        <v>184.97460219342591</v>
      </c>
      <c r="AP7">
        <f t="shared" si="1"/>
        <v>202.3566527936384</v>
      </c>
      <c r="AQ7">
        <f t="shared" si="2"/>
        <v>181.37908618995479</v>
      </c>
      <c r="AR7">
        <f t="shared" si="3"/>
        <v>186.12780342480039</v>
      </c>
      <c r="AV7">
        <f>((0.065/0.11)*100)</f>
        <v>59.090909090909093</v>
      </c>
      <c r="AW7">
        <f>((0.055/0.11)*100)</f>
        <v>50</v>
      </c>
      <c r="AX7">
        <f>((0.065/0.115)*100)</f>
        <v>56.521739130434781</v>
      </c>
      <c r="AY7">
        <f>((0.065/0.115)*100)</f>
        <v>56.521739130434781</v>
      </c>
      <c r="BA7">
        <f>((0.045/0.11)*100)</f>
        <v>40.909090909090907</v>
      </c>
      <c r="BB7">
        <f>((0.055/0.11)*100)</f>
        <v>50</v>
      </c>
      <c r="BC7">
        <f>((0.05/0.115)*100)</f>
        <v>43.478260869565219</v>
      </c>
      <c r="BD7">
        <f>((0.05/0.115)*100)</f>
        <v>43.478260869565219</v>
      </c>
      <c r="BF7">
        <f>ABS($B$7-$D$7)</f>
        <v>1.6031620000000002</v>
      </c>
      <c r="BG7">
        <f>ABS($F$7-$H$7)</f>
        <v>3.6042920000000001</v>
      </c>
      <c r="BL7">
        <f>SQRT((ABS($A$7-$E$7)^2+(ABS($B$7-$F$7)^2)))</f>
        <v>2.7110048204608708</v>
      </c>
      <c r="BM7">
        <f>SQRT((ABS($C$7-$G$8)^2+(ABS($D$7-$H$8)^2)))</f>
        <v>3.3812652378102577</v>
      </c>
      <c r="BO7">
        <f>SQRT((ABS($A$7-$G$7)^2+(ABS($B$7-$H$7)^2)))</f>
        <v>5.5519088215375101</v>
      </c>
      <c r="BP7">
        <f>SQRT((ABS($C$7-$E$8)^2+(ABS($D$7-$F$8)^2)))</f>
        <v>5.8265634585107069</v>
      </c>
      <c r="BR7">
        <f>DEGREES(ACOS((19.2747525719376^2+20.8585949118448^2-4.69891468273473^2)/(2*19.2747525719376*20.8585949118448)))</f>
        <v>12.667174147599438</v>
      </c>
      <c r="BS7">
        <f>DEGREES(ACOS((4.4435772478511^2+21.404697393852^2-19.2747525719376^2)/(2*4.4435772478511*21.404697393852)))</f>
        <v>55.993875652557129</v>
      </c>
      <c r="BU7">
        <v>13</v>
      </c>
      <c r="BV7">
        <v>5</v>
      </c>
      <c r="BW7">
        <v>5</v>
      </c>
      <c r="BX7">
        <v>7</v>
      </c>
      <c r="BY7">
        <v>11</v>
      </c>
      <c r="BZ7">
        <v>5</v>
      </c>
      <c r="CA7">
        <v>5</v>
      </c>
      <c r="CB7">
        <v>3</v>
      </c>
      <c r="CC7">
        <v>13</v>
      </c>
      <c r="CD7">
        <v>5</v>
      </c>
      <c r="CE7">
        <v>5</v>
      </c>
      <c r="CF7">
        <v>11</v>
      </c>
      <c r="CG7">
        <v>13</v>
      </c>
      <c r="CH7">
        <v>7</v>
      </c>
      <c r="CI7">
        <v>3</v>
      </c>
      <c r="CJ7">
        <v>11</v>
      </c>
      <c r="CL7">
        <v>9</v>
      </c>
      <c r="CM7">
        <v>2</v>
      </c>
      <c r="CN7">
        <v>2</v>
      </c>
      <c r="CO7">
        <v>4</v>
      </c>
      <c r="CP7">
        <v>11</v>
      </c>
      <c r="CQ7">
        <v>3</v>
      </c>
      <c r="CR7">
        <v>3</v>
      </c>
      <c r="CS7">
        <v>1</v>
      </c>
      <c r="CT7">
        <v>10</v>
      </c>
      <c r="CU7">
        <v>2</v>
      </c>
      <c r="CV7">
        <v>3</v>
      </c>
      <c r="CW7">
        <v>8</v>
      </c>
      <c r="CX7">
        <v>10</v>
      </c>
      <c r="CY7">
        <v>4</v>
      </c>
      <c r="CZ7">
        <v>1</v>
      </c>
      <c r="DA7">
        <v>8</v>
      </c>
      <c r="DC7">
        <f>((5/13)*100)</f>
        <v>38.461538461538467</v>
      </c>
      <c r="DD7">
        <f>((5/13)*100)</f>
        <v>38.461538461538467</v>
      </c>
      <c r="DE7">
        <f>((7/13)*100)</f>
        <v>53.846153846153847</v>
      </c>
      <c r="DF7">
        <f>((5/11)*100)</f>
        <v>45.454545454545453</v>
      </c>
      <c r="DG7">
        <f>((5/11)*100)</f>
        <v>45.454545454545453</v>
      </c>
      <c r="DH7">
        <f>((3/11)*100)</f>
        <v>27.27272727272727</v>
      </c>
      <c r="DI7">
        <f>((5/13)*100)</f>
        <v>38.461538461538467</v>
      </c>
      <c r="DJ7">
        <f>((5/13)*100)</f>
        <v>38.461538461538467</v>
      </c>
      <c r="DK7">
        <f>((11/13)*100)</f>
        <v>84.615384615384613</v>
      </c>
      <c r="DL7">
        <f>((7/13)*100)</f>
        <v>53.846153846153847</v>
      </c>
      <c r="DM7">
        <f>((3/13)*100)</f>
        <v>23.076923076923077</v>
      </c>
      <c r="DN7">
        <f>((11/13)*100)</f>
        <v>84.615384615384613</v>
      </c>
      <c r="DP7">
        <f>((2/9)*100)</f>
        <v>22.222222222222221</v>
      </c>
      <c r="DQ7">
        <f>((2/9)*100)</f>
        <v>22.222222222222221</v>
      </c>
      <c r="DR7">
        <f>((4/9)*100)</f>
        <v>44.444444444444443</v>
      </c>
      <c r="DS7">
        <f>((3/11)*100)</f>
        <v>27.27272727272727</v>
      </c>
      <c r="DT7">
        <f>((3/11)*100)</f>
        <v>27.27272727272727</v>
      </c>
      <c r="DU7">
        <f>((1/11)*100)</f>
        <v>9.0909090909090917</v>
      </c>
      <c r="DV7">
        <f>((2/10)*100)</f>
        <v>20</v>
      </c>
      <c r="DW7">
        <f>((3/10)*100)</f>
        <v>30</v>
      </c>
      <c r="DX7">
        <f>((8/10)*100)</f>
        <v>80</v>
      </c>
      <c r="DY7">
        <f>((4/10)*100)</f>
        <v>40</v>
      </c>
      <c r="DZ7">
        <f>((1/10)*100)</f>
        <v>10</v>
      </c>
      <c r="EA7">
        <f>((8/10)*100)</f>
        <v>80</v>
      </c>
    </row>
    <row r="8" spans="1:131" x14ac:dyDescent="0.25">
      <c r="A8">
        <v>183.903785</v>
      </c>
      <c r="B8">
        <v>7.2651810000000001</v>
      </c>
      <c r="C8">
        <v>199.13607300000001</v>
      </c>
      <c r="D8">
        <v>5.749333</v>
      </c>
      <c r="E8">
        <v>181.99837400000001</v>
      </c>
      <c r="F8">
        <v>8.6546430000000001</v>
      </c>
      <c r="G8">
        <v>179.935182</v>
      </c>
      <c r="H8">
        <v>4.4329090000000004</v>
      </c>
      <c r="K8">
        <f>(12/200)</f>
        <v>0.06</v>
      </c>
      <c r="L8">
        <f>(12/200)</f>
        <v>0.06</v>
      </c>
      <c r="M8">
        <f>(13/200)</f>
        <v>6.5000000000000002E-2</v>
      </c>
      <c r="N8">
        <f>(12/200)</f>
        <v>0.06</v>
      </c>
      <c r="P8">
        <f>(9/200)</f>
        <v>4.4999999999999998E-2</v>
      </c>
      <c r="Q8">
        <f>(10/200)</f>
        <v>0.05</v>
      </c>
      <c r="R8">
        <f t="shared" si="4"/>
        <v>0.05</v>
      </c>
      <c r="S8">
        <f t="shared" si="4"/>
        <v>0.05</v>
      </c>
      <c r="U8">
        <f>0.06+0.045</f>
        <v>0.105</v>
      </c>
      <c r="V8">
        <f>0.06+0.05</f>
        <v>0.11</v>
      </c>
      <c r="W8">
        <f>0.065+0.05</f>
        <v>0.115</v>
      </c>
      <c r="X8">
        <f>0.06+0.05</f>
        <v>0.11</v>
      </c>
      <c r="Z8">
        <f>SQRT((ABS($A$9-$A$8)^2+(ABS($B$9-$B$8)^2)))</f>
        <v>21.76131816653329</v>
      </c>
      <c r="AA8">
        <f>SQRT((ABS($C$9-$C$8)^2+(ABS($D$9-$D$8)^2)))</f>
        <v>19.785519819123166</v>
      </c>
      <c r="AB8">
        <f>SQRT((ABS($E$9-$E$8)^2+(ABS($F$9-$F$8)^2)))</f>
        <v>22.460873221135529</v>
      </c>
      <c r="AC8">
        <f>SQRT((ABS($G$9-$G$8)^2+(ABS($H$9-$H$8)^2)))</f>
        <v>22.818439111266596</v>
      </c>
      <c r="AJ8">
        <f>1/0.105</f>
        <v>9.5238095238095237</v>
      </c>
      <c r="AK8">
        <f>1/0.11</f>
        <v>9.0909090909090917</v>
      </c>
      <c r="AL8">
        <f>1/0.115</f>
        <v>8.695652173913043</v>
      </c>
      <c r="AM8">
        <f>1/0.11</f>
        <v>9.0909090909090917</v>
      </c>
      <c r="AO8">
        <f t="shared" si="0"/>
        <v>207.25064920507896</v>
      </c>
      <c r="AP8">
        <f t="shared" si="1"/>
        <v>179.86836199202878</v>
      </c>
      <c r="AQ8">
        <f t="shared" si="2"/>
        <v>195.31194105335243</v>
      </c>
      <c r="AR8">
        <f t="shared" si="3"/>
        <v>207.44035555696905</v>
      </c>
      <c r="AV8">
        <f>((0.06/0.105)*100)</f>
        <v>57.142857142857139</v>
      </c>
      <c r="AW8">
        <f>((0.06/0.11)*100)</f>
        <v>54.54545454545454</v>
      </c>
      <c r="AX8">
        <f>((0.065/0.115)*100)</f>
        <v>56.521739130434781</v>
      </c>
      <c r="AY8">
        <f>((0.06/0.11)*100)</f>
        <v>54.54545454545454</v>
      </c>
      <c r="BA8">
        <f>((0.045/0.105)*100)</f>
        <v>42.857142857142854</v>
      </c>
      <c r="BB8">
        <f>((0.05/0.11)*100)</f>
        <v>45.45454545454546</v>
      </c>
      <c r="BC8">
        <f>((0.05/0.115)*100)</f>
        <v>43.478260869565219</v>
      </c>
      <c r="BD8">
        <f>((0.05/0.11)*100)</f>
        <v>45.45454545454546</v>
      </c>
      <c r="BF8">
        <f>ABS($B$8-$D$8)</f>
        <v>1.5158480000000001</v>
      </c>
      <c r="BG8">
        <f>ABS($F$8-$H$8)</f>
        <v>4.2217339999999997</v>
      </c>
      <c r="BL8">
        <f>SQRT((ABS($A$8-$E$8)^2+(ABS($B$8-$F$8)^2)))</f>
        <v>2.3582187617701944</v>
      </c>
      <c r="BM8">
        <f>SQRT((ABS($C$8-$G$9)^2+(ABS($D$8-$H$9)^2)))</f>
        <v>3.9176246731656059</v>
      </c>
      <c r="BO8">
        <f>SQRT((ABS($A$8-$G$8)^2+(ABS($B$8-$H$8)^2)))</f>
        <v>4.875610162184115</v>
      </c>
      <c r="BP8">
        <f>SQRT((ABS($C$8-$E$9)^2+(ABS($D$8-$F$9)^2)))</f>
        <v>5.8475174611249194</v>
      </c>
      <c r="BR8">
        <f>DEGREES(ACOS((21.2180058730402^2+22.4608732211355^2-4.2886803957074^2)/(2*21.2180058730402*22.4608732211355)))</f>
        <v>10.788816126542951</v>
      </c>
      <c r="BS8">
        <f>DEGREES(ACOS((4.69891468273473^2+22.8184391112666^2-21.2180058730402^2)/(2*4.69891468273473*22.8184391112666)))</f>
        <v>64.429895299187933</v>
      </c>
      <c r="BU8">
        <v>12</v>
      </c>
      <c r="BV8">
        <v>5</v>
      </c>
      <c r="BW8">
        <v>3</v>
      </c>
      <c r="BX8">
        <v>5</v>
      </c>
      <c r="BY8">
        <v>12</v>
      </c>
      <c r="BZ8">
        <v>5</v>
      </c>
      <c r="CA8">
        <v>7</v>
      </c>
      <c r="CB8">
        <v>4</v>
      </c>
      <c r="CC8">
        <v>13</v>
      </c>
      <c r="CD8">
        <v>3</v>
      </c>
      <c r="CE8">
        <v>7</v>
      </c>
      <c r="CF8">
        <v>10</v>
      </c>
      <c r="CG8">
        <v>12</v>
      </c>
      <c r="CH8">
        <v>5</v>
      </c>
      <c r="CI8">
        <v>4</v>
      </c>
      <c r="CJ8">
        <v>10</v>
      </c>
      <c r="CL8">
        <v>9</v>
      </c>
      <c r="CM8">
        <v>3</v>
      </c>
      <c r="CN8">
        <v>1</v>
      </c>
      <c r="CO8">
        <v>3</v>
      </c>
      <c r="CP8">
        <v>10</v>
      </c>
      <c r="CQ8">
        <v>3</v>
      </c>
      <c r="CR8">
        <v>4</v>
      </c>
      <c r="CS8">
        <v>2</v>
      </c>
      <c r="CT8">
        <v>10</v>
      </c>
      <c r="CU8">
        <v>1</v>
      </c>
      <c r="CV8">
        <v>4</v>
      </c>
      <c r="CW8">
        <v>8</v>
      </c>
      <c r="CX8">
        <v>10</v>
      </c>
      <c r="CY8">
        <v>3</v>
      </c>
      <c r="CZ8">
        <v>2</v>
      </c>
      <c r="DA8">
        <v>8</v>
      </c>
      <c r="DC8">
        <f>((5/12)*100)</f>
        <v>41.666666666666671</v>
      </c>
      <c r="DD8">
        <f>((3/12)*100)</f>
        <v>25</v>
      </c>
      <c r="DE8">
        <f>((5/12)*100)</f>
        <v>41.666666666666671</v>
      </c>
      <c r="DF8">
        <f>((5/12)*100)</f>
        <v>41.666666666666671</v>
      </c>
      <c r="DG8">
        <f>((7/12)*100)</f>
        <v>58.333333333333336</v>
      </c>
      <c r="DH8">
        <f>((4/12)*100)</f>
        <v>33.333333333333329</v>
      </c>
      <c r="DI8">
        <f>((3/13)*100)</f>
        <v>23.076923076923077</v>
      </c>
      <c r="DJ8">
        <f>((7/13)*100)</f>
        <v>53.846153846153847</v>
      </c>
      <c r="DK8">
        <f>((10/13)*100)</f>
        <v>76.923076923076934</v>
      </c>
      <c r="DL8">
        <f>((5/12)*100)</f>
        <v>41.666666666666671</v>
      </c>
      <c r="DM8">
        <f>((4/12)*100)</f>
        <v>33.333333333333329</v>
      </c>
      <c r="DN8">
        <f>((10/12)*100)</f>
        <v>83.333333333333343</v>
      </c>
      <c r="DP8">
        <f>((3/9)*100)</f>
        <v>33.333333333333329</v>
      </c>
      <c r="DQ8">
        <f>((1/9)*100)</f>
        <v>11.111111111111111</v>
      </c>
      <c r="DR8">
        <f>((3/9)*100)</f>
        <v>33.333333333333329</v>
      </c>
      <c r="DS8">
        <f>((3/10)*100)</f>
        <v>30</v>
      </c>
      <c r="DT8">
        <f>((4/10)*100)</f>
        <v>40</v>
      </c>
      <c r="DU8">
        <f>((2/10)*100)</f>
        <v>20</v>
      </c>
      <c r="DV8">
        <f>((1/10)*100)</f>
        <v>10</v>
      </c>
      <c r="DW8">
        <f>((4/10)*100)</f>
        <v>40</v>
      </c>
      <c r="DX8">
        <f>((8/10)*100)</f>
        <v>80</v>
      </c>
      <c r="DY8">
        <f>((3/10)*100)</f>
        <v>30</v>
      </c>
      <c r="DZ8">
        <f>((2/10)*100)</f>
        <v>20</v>
      </c>
      <c r="EA8">
        <f>((8/10)*100)</f>
        <v>80</v>
      </c>
    </row>
    <row r="9" spans="1:131" x14ac:dyDescent="0.25">
      <c r="A9">
        <v>205.66268099999999</v>
      </c>
      <c r="B9">
        <v>6.9405070000000002</v>
      </c>
      <c r="C9">
        <v>218.921413</v>
      </c>
      <c r="D9">
        <v>5.8336870000000003</v>
      </c>
      <c r="E9">
        <v>204.45424199999999</v>
      </c>
      <c r="F9">
        <v>8.1804930000000002</v>
      </c>
      <c r="G9">
        <v>202.752837</v>
      </c>
      <c r="H9">
        <v>4.2437430000000003</v>
      </c>
      <c r="K9">
        <f>(12/200)</f>
        <v>0.06</v>
      </c>
      <c r="L9">
        <f>(11/200)</f>
        <v>5.5E-2</v>
      </c>
      <c r="M9">
        <f>(12/200)</f>
        <v>0.06</v>
      </c>
      <c r="N9">
        <f>(12/200)</f>
        <v>0.06</v>
      </c>
      <c r="P9">
        <f>(10/200)</f>
        <v>0.05</v>
      </c>
      <c r="Q9">
        <f>(11/200)</f>
        <v>5.5E-2</v>
      </c>
      <c r="R9">
        <f t="shared" si="4"/>
        <v>0.05</v>
      </c>
      <c r="S9">
        <f t="shared" si="4"/>
        <v>0.05</v>
      </c>
      <c r="U9">
        <f>0.06+0.05</f>
        <v>0.11</v>
      </c>
      <c r="V9">
        <f>0.055+0.055</f>
        <v>0.11</v>
      </c>
      <c r="W9">
        <f>0.06+0.05</f>
        <v>0.11</v>
      </c>
      <c r="X9">
        <f>0.06+0.05</f>
        <v>0.11</v>
      </c>
      <c r="Z9">
        <f>SQRT((ABS($A$10-$A$9)^2+(ABS($B$10-$B$9)^2)))</f>
        <v>19.605590842059343</v>
      </c>
      <c r="AA9">
        <f>SQRT((ABS($C$10-$C$9)^2+(ABS($D$10-$D$9)^2)))</f>
        <v>20.065955925516434</v>
      </c>
      <c r="AB9">
        <f>SQRT((ABS($E$10-$E$9)^2+(ABS($F$10-$F$9)^2)))</f>
        <v>19.930158978261755</v>
      </c>
      <c r="AC9">
        <f>SQRT((ABS($G$10-$G$9)^2+(ABS($H$10-$H$9)^2)))</f>
        <v>18.923667008100196</v>
      </c>
      <c r="AJ9">
        <f>1/0.11</f>
        <v>9.0909090909090917</v>
      </c>
      <c r="AK9">
        <f>1/0.11</f>
        <v>9.0909090909090917</v>
      </c>
      <c r="AL9">
        <f>1/0.11</f>
        <v>9.0909090909090917</v>
      </c>
      <c r="AM9">
        <f>1/0.11</f>
        <v>9.0909090909090917</v>
      </c>
      <c r="AO9">
        <f t="shared" si="0"/>
        <v>178.23264401872129</v>
      </c>
      <c r="AP9">
        <f t="shared" si="1"/>
        <v>182.4177811410585</v>
      </c>
      <c r="AQ9">
        <f t="shared" si="2"/>
        <v>181.18326343874321</v>
      </c>
      <c r="AR9">
        <f t="shared" si="3"/>
        <v>172.0333364372745</v>
      </c>
      <c r="AV9">
        <f>((0.06/0.11)*100)</f>
        <v>54.54545454545454</v>
      </c>
      <c r="AW9">
        <f>((0.055/0.11)*100)</f>
        <v>50</v>
      </c>
      <c r="AX9">
        <f>((0.06/0.11)*100)</f>
        <v>54.54545454545454</v>
      </c>
      <c r="AY9">
        <f>((0.06/0.11)*100)</f>
        <v>54.54545454545454</v>
      </c>
      <c r="BA9">
        <f>((0.05/0.11)*100)</f>
        <v>45.45454545454546</v>
      </c>
      <c r="BB9">
        <f>((0.055/0.11)*100)</f>
        <v>50</v>
      </c>
      <c r="BC9">
        <f>((0.05/0.11)*100)</f>
        <v>45.45454545454546</v>
      </c>
      <c r="BD9">
        <f>((0.05/0.11)*100)</f>
        <v>45.45454545454546</v>
      </c>
      <c r="BF9">
        <f>ABS($B$9-$D$9)</f>
        <v>1.1068199999999999</v>
      </c>
      <c r="BG9">
        <f>ABS($F$9-$H$9)</f>
        <v>3.93675</v>
      </c>
      <c r="BL9">
        <f>SQRT((ABS($A$9-$E$9)^2+(ABS($B$9-$F$9)^2)))</f>
        <v>1.731441623883692</v>
      </c>
      <c r="BM9">
        <f>SQRT((ABS($C$9-$G$10)^2+(ABS($D$9-$H$10)^2)))</f>
        <v>3.2511074310671373</v>
      </c>
      <c r="BO9">
        <f>SQRT((ABS($A$9-$G$9)^2+(ABS($B$9-$H$9)^2)))</f>
        <v>3.9673326273495086</v>
      </c>
      <c r="BP9">
        <f>SQRT((ABS($C$9-$E$10)^2+(ABS($D$9-$F$10)^2)))</f>
        <v>5.9523287900297346</v>
      </c>
      <c r="BR9">
        <f>DEGREES(ACOS((17.6969961037365^2+19.9301589782618^2-4.90570277936087^2)/(2*17.6969961037365*19.9301589782618)))</f>
        <v>13.356046342986319</v>
      </c>
      <c r="BS9">
        <f>DEGREES(ACOS((4.2886803957074^2+18.9236670081002^2-17.6969961037365^2)/(2*4.2886803957074*18.9236670081002)))</f>
        <v>67.041136168831002</v>
      </c>
      <c r="BU9">
        <v>12</v>
      </c>
      <c r="BV9">
        <v>5</v>
      </c>
      <c r="BW9">
        <v>2</v>
      </c>
      <c r="BX9">
        <v>5</v>
      </c>
      <c r="BY9">
        <v>11</v>
      </c>
      <c r="BZ9">
        <v>5</v>
      </c>
      <c r="CA9">
        <v>6</v>
      </c>
      <c r="CB9">
        <v>3</v>
      </c>
      <c r="CC9">
        <v>12</v>
      </c>
      <c r="CD9">
        <v>2</v>
      </c>
      <c r="CE9">
        <v>6</v>
      </c>
      <c r="CF9">
        <v>9</v>
      </c>
      <c r="CG9">
        <v>12</v>
      </c>
      <c r="CH9">
        <v>5</v>
      </c>
      <c r="CI9">
        <v>3</v>
      </c>
      <c r="CJ9">
        <v>9</v>
      </c>
      <c r="CL9">
        <v>10</v>
      </c>
      <c r="CM9">
        <v>3</v>
      </c>
      <c r="CN9">
        <v>0</v>
      </c>
      <c r="CO9">
        <v>3</v>
      </c>
      <c r="CP9">
        <v>11</v>
      </c>
      <c r="CQ9">
        <v>4</v>
      </c>
      <c r="CR9">
        <v>5</v>
      </c>
      <c r="CS9">
        <v>2</v>
      </c>
      <c r="CT9">
        <v>10</v>
      </c>
      <c r="CU9">
        <v>0</v>
      </c>
      <c r="CV9">
        <v>5</v>
      </c>
      <c r="CW9">
        <v>7</v>
      </c>
      <c r="CX9">
        <v>10</v>
      </c>
      <c r="CY9">
        <v>3</v>
      </c>
      <c r="CZ9">
        <v>2</v>
      </c>
      <c r="DA9">
        <v>7</v>
      </c>
      <c r="DC9">
        <f>((5/12)*100)</f>
        <v>41.666666666666671</v>
      </c>
      <c r="DD9">
        <f>((2/12)*100)</f>
        <v>16.666666666666664</v>
      </c>
      <c r="DE9">
        <f>((5/12)*100)</f>
        <v>41.666666666666671</v>
      </c>
      <c r="DF9">
        <f>((5/11)*100)</f>
        <v>45.454545454545453</v>
      </c>
      <c r="DG9">
        <f>((6/11)*100)</f>
        <v>54.54545454545454</v>
      </c>
      <c r="DH9">
        <f>((3/11)*100)</f>
        <v>27.27272727272727</v>
      </c>
      <c r="DI9">
        <f>((2/12)*100)</f>
        <v>16.666666666666664</v>
      </c>
      <c r="DJ9">
        <f>((6/12)*100)</f>
        <v>50</v>
      </c>
      <c r="DK9">
        <f>((9/12)*100)</f>
        <v>75</v>
      </c>
      <c r="DL9">
        <f>((5/12)*100)</f>
        <v>41.666666666666671</v>
      </c>
      <c r="DM9">
        <f>((3/12)*100)</f>
        <v>25</v>
      </c>
      <c r="DN9">
        <f>((9/12)*100)</f>
        <v>75</v>
      </c>
      <c r="DP9">
        <f>((3/10)*100)</f>
        <v>30</v>
      </c>
      <c r="DQ9">
        <f>((0/10)*100)</f>
        <v>0</v>
      </c>
      <c r="DR9">
        <f>((3/10)*100)</f>
        <v>30</v>
      </c>
      <c r="DS9">
        <f>((4/11)*100)</f>
        <v>36.363636363636367</v>
      </c>
      <c r="DT9">
        <f>((5/11)*100)</f>
        <v>45.454545454545453</v>
      </c>
      <c r="DU9">
        <f>((2/11)*100)</f>
        <v>18.181818181818183</v>
      </c>
      <c r="DV9">
        <f>((0/10)*100)</f>
        <v>0</v>
      </c>
      <c r="DW9">
        <f>((5/10)*100)</f>
        <v>50</v>
      </c>
      <c r="DX9">
        <f>((7/10)*100)</f>
        <v>70</v>
      </c>
      <c r="DY9">
        <f>((3/10)*100)</f>
        <v>30</v>
      </c>
      <c r="DZ9">
        <f>((2/10)*100)</f>
        <v>20</v>
      </c>
      <c r="EA9">
        <f>((7/10)*100)</f>
        <v>70</v>
      </c>
    </row>
    <row r="10" spans="1:131" x14ac:dyDescent="0.25">
      <c r="A10">
        <v>225.267777</v>
      </c>
      <c r="B10">
        <v>6.8012119999999996</v>
      </c>
      <c r="C10">
        <v>238.987121</v>
      </c>
      <c r="D10">
        <v>5.7339390000000003</v>
      </c>
      <c r="E10">
        <v>224.38439399999999</v>
      </c>
      <c r="F10">
        <v>8.1971710000000009</v>
      </c>
      <c r="G10">
        <v>221.67600899999999</v>
      </c>
      <c r="H10">
        <v>4.1068689999999997</v>
      </c>
      <c r="K10">
        <f>(13/200)</f>
        <v>6.5000000000000002E-2</v>
      </c>
      <c r="L10">
        <f>(11/200)</f>
        <v>5.5E-2</v>
      </c>
      <c r="M10">
        <f>(13/200)</f>
        <v>6.5000000000000002E-2</v>
      </c>
      <c r="N10">
        <f>(13/200)</f>
        <v>6.5000000000000002E-2</v>
      </c>
      <c r="P10">
        <f>(10/200)</f>
        <v>0.05</v>
      </c>
      <c r="Q10">
        <f>(11/200)</f>
        <v>5.5E-2</v>
      </c>
      <c r="R10">
        <f>(11/200)</f>
        <v>5.5E-2</v>
      </c>
      <c r="S10">
        <f>(10/200)</f>
        <v>0.05</v>
      </c>
      <c r="U10">
        <f>0.065+0.05</f>
        <v>0.115</v>
      </c>
      <c r="V10">
        <f>0.055+0.055</f>
        <v>0.11</v>
      </c>
      <c r="W10">
        <f>0.065+0.055</f>
        <v>0.12</v>
      </c>
      <c r="X10">
        <f>0.065+0.05</f>
        <v>0.115</v>
      </c>
      <c r="Z10">
        <f>SQRT((ABS($A$11-$A$10)^2+(ABS($B$11-$B$10)^2)))</f>
        <v>21.464855374528483</v>
      </c>
      <c r="AA10">
        <f>SQRT((ABS($C$11-$C$10)^2+(ABS($D$11-$D$10)^2)))</f>
        <v>21.097422230270904</v>
      </c>
      <c r="AB10">
        <f>SQRT((ABS($E$11-$E$10)^2+(ABS($F$11-$F$10)^2)))</f>
        <v>21.7831466590345</v>
      </c>
      <c r="AC10">
        <f>SQRT((ABS($G$11-$G$10)^2+(ABS($H$11-$H$10)^2)))</f>
        <v>20.773844840309284</v>
      </c>
      <c r="AJ10">
        <f>1/0.115</f>
        <v>8.695652173913043</v>
      </c>
      <c r="AK10">
        <f>1/0.11</f>
        <v>9.0909090909090917</v>
      </c>
      <c r="AL10">
        <f>1/0.12</f>
        <v>8.3333333333333339</v>
      </c>
      <c r="AM10">
        <f>1/0.115</f>
        <v>8.695652173913043</v>
      </c>
      <c r="AO10">
        <f t="shared" si="0"/>
        <v>186.65091630024767</v>
      </c>
      <c r="AP10">
        <f t="shared" si="1"/>
        <v>191.79474754791732</v>
      </c>
      <c r="AQ10">
        <f t="shared" si="2"/>
        <v>181.52622215862084</v>
      </c>
      <c r="AR10">
        <f t="shared" si="3"/>
        <v>180.64212904616767</v>
      </c>
      <c r="AV10">
        <f>((0.065/0.115)*100)</f>
        <v>56.521739130434781</v>
      </c>
      <c r="AW10">
        <f>((0.055/0.11)*100)</f>
        <v>50</v>
      </c>
      <c r="AX10">
        <f>((0.065/0.12)*100)</f>
        <v>54.166666666666671</v>
      </c>
      <c r="AY10">
        <f>((0.065/0.115)*100)</f>
        <v>56.521739130434781</v>
      </c>
      <c r="BA10">
        <f>((0.05/0.115)*100)</f>
        <v>43.478260869565219</v>
      </c>
      <c r="BB10">
        <f>((0.055/0.11)*100)</f>
        <v>50</v>
      </c>
      <c r="BC10">
        <f>((0.055/0.12)*100)</f>
        <v>45.833333333333336</v>
      </c>
      <c r="BD10">
        <f>((0.05/0.115)*100)</f>
        <v>43.478260869565219</v>
      </c>
      <c r="BF10">
        <f>ABS($B$10-$D$10)</f>
        <v>1.0672729999999993</v>
      </c>
      <c r="BG10">
        <f>ABS($F$10-$H$10)</f>
        <v>4.0903020000000012</v>
      </c>
      <c r="BL10">
        <f>SQRT((ABS($A$10-$E$10)^2+(ABS($B$10-$F$10)^2)))</f>
        <v>1.6519888178707565</v>
      </c>
      <c r="BM10">
        <f>SQRT((ABS($C$10-$G$11)^2+(ABS($D$10-$H$11)^2)))</f>
        <v>3.6093798753194273</v>
      </c>
      <c r="BO10">
        <f>SQRT((ABS($A$10-$G$10)^2+(ABS($B$10-$H$10)^2)))</f>
        <v>4.490020219049466</v>
      </c>
      <c r="BP10">
        <f>SQRT((ABS($C$10-$E$11)^2+(ABS($D$10-$F$11)^2)))</f>
        <v>7.8206605635979427</v>
      </c>
      <c r="BR10">
        <f>DEGREES(ACOS((18.3950855613185^2+21.7831466590345^2-5.58368589006912^2)/(2*18.3950855613185*21.7831466590345)))</f>
        <v>12.72983012256247</v>
      </c>
      <c r="BS10">
        <f>DEGREES(ACOS((4.90570277936087^2+20.7738448403093^2-18.3950855613185^2)/(2*4.90570277936087*20.7738448403093)))</f>
        <v>54.885756463715069</v>
      </c>
      <c r="BU10">
        <v>13</v>
      </c>
      <c r="BV10">
        <v>5</v>
      </c>
      <c r="BW10">
        <v>2</v>
      </c>
      <c r="BX10">
        <v>6</v>
      </c>
      <c r="BY10">
        <v>11</v>
      </c>
      <c r="BZ10">
        <v>3</v>
      </c>
      <c r="CA10">
        <v>8</v>
      </c>
      <c r="CB10">
        <v>4</v>
      </c>
      <c r="CC10">
        <v>13</v>
      </c>
      <c r="CD10">
        <v>2</v>
      </c>
      <c r="CE10">
        <v>8</v>
      </c>
      <c r="CF10">
        <v>9</v>
      </c>
      <c r="CG10">
        <v>13</v>
      </c>
      <c r="CH10">
        <v>6</v>
      </c>
      <c r="CI10">
        <v>4</v>
      </c>
      <c r="CJ10">
        <v>9</v>
      </c>
      <c r="CL10">
        <v>10</v>
      </c>
      <c r="CM10">
        <v>4</v>
      </c>
      <c r="CN10">
        <v>0</v>
      </c>
      <c r="CO10">
        <v>3</v>
      </c>
      <c r="CP10">
        <v>11</v>
      </c>
      <c r="CQ10">
        <v>3</v>
      </c>
      <c r="CR10">
        <v>6</v>
      </c>
      <c r="CS10">
        <v>2</v>
      </c>
      <c r="CT10">
        <v>11</v>
      </c>
      <c r="CU10">
        <v>0</v>
      </c>
      <c r="CV10">
        <v>6</v>
      </c>
      <c r="CW10">
        <v>7</v>
      </c>
      <c r="CX10">
        <v>10</v>
      </c>
      <c r="CY10">
        <v>3</v>
      </c>
      <c r="CZ10">
        <v>2</v>
      </c>
      <c r="DA10">
        <v>7</v>
      </c>
      <c r="DC10">
        <f>((5/13)*100)</f>
        <v>38.461538461538467</v>
      </c>
      <c r="DD10">
        <f>((2/13)*100)</f>
        <v>15.384615384615385</v>
      </c>
      <c r="DE10">
        <f>((6/13)*100)</f>
        <v>46.153846153846153</v>
      </c>
      <c r="DF10">
        <f>((3/11)*100)</f>
        <v>27.27272727272727</v>
      </c>
      <c r="DG10">
        <f>((8/11)*100)</f>
        <v>72.727272727272734</v>
      </c>
      <c r="DH10">
        <f>((4/11)*100)</f>
        <v>36.363636363636367</v>
      </c>
      <c r="DI10">
        <f>((2/13)*100)</f>
        <v>15.384615384615385</v>
      </c>
      <c r="DJ10">
        <f>((8/13)*100)</f>
        <v>61.53846153846154</v>
      </c>
      <c r="DK10">
        <f>((9/13)*100)</f>
        <v>69.230769230769226</v>
      </c>
      <c r="DL10">
        <f>((6/13)*100)</f>
        <v>46.153846153846153</v>
      </c>
      <c r="DM10">
        <f>((4/13)*100)</f>
        <v>30.76923076923077</v>
      </c>
      <c r="DN10">
        <f>((9/13)*100)</f>
        <v>69.230769230769226</v>
      </c>
      <c r="DP10">
        <f>((4/10)*100)</f>
        <v>40</v>
      </c>
      <c r="DQ10">
        <f>((0/10)*100)</f>
        <v>0</v>
      </c>
      <c r="DR10">
        <f>((3/10)*100)</f>
        <v>30</v>
      </c>
      <c r="DS10">
        <f>((3/11)*100)</f>
        <v>27.27272727272727</v>
      </c>
      <c r="DT10">
        <f>((6/11)*100)</f>
        <v>54.54545454545454</v>
      </c>
      <c r="DU10">
        <f>((2/11)*100)</f>
        <v>18.181818181818183</v>
      </c>
      <c r="DV10">
        <f>((0/11)*100)</f>
        <v>0</v>
      </c>
      <c r="DW10">
        <f>((6/11)*100)</f>
        <v>54.54545454545454</v>
      </c>
      <c r="DX10">
        <f>((7/11)*100)</f>
        <v>63.636363636363633</v>
      </c>
      <c r="DY10">
        <f>((3/10)*100)</f>
        <v>30</v>
      </c>
      <c r="DZ10">
        <f>((2/10)*100)</f>
        <v>20</v>
      </c>
      <c r="EA10">
        <f>((7/10)*100)</f>
        <v>70</v>
      </c>
    </row>
    <row r="11" spans="1:131" x14ac:dyDescent="0.25">
      <c r="A11">
        <v>246.731717</v>
      </c>
      <c r="B11">
        <v>6.9994440000000004</v>
      </c>
      <c r="C11">
        <v>260.080556</v>
      </c>
      <c r="D11">
        <v>6.1440910000000004</v>
      </c>
      <c r="E11">
        <v>246.15757500000001</v>
      </c>
      <c r="F11">
        <v>8.8560090000000002</v>
      </c>
      <c r="G11">
        <v>242.44171599999999</v>
      </c>
      <c r="H11">
        <v>4.6882830000000002</v>
      </c>
      <c r="K11">
        <f>(13/200)</f>
        <v>6.5000000000000002E-2</v>
      </c>
      <c r="P11">
        <f>(11/200)</f>
        <v>5.5E-2</v>
      </c>
      <c r="Q11">
        <f>(14/200)</f>
        <v>7.0000000000000007E-2</v>
      </c>
      <c r="R11">
        <f>(13/200)</f>
        <v>6.5000000000000002E-2</v>
      </c>
      <c r="S11">
        <f>(11/200)</f>
        <v>5.5E-2</v>
      </c>
      <c r="U11">
        <f>0.065+0.055</f>
        <v>0.12</v>
      </c>
      <c r="Z11">
        <f>SQRT((ABS($A$12-$A$11)^2+(ABS($B$12-$B$11)^2)))</f>
        <v>20.398262014219988</v>
      </c>
      <c r="AJ11">
        <f>1/0.12</f>
        <v>8.3333333333333339</v>
      </c>
      <c r="AO11">
        <f t="shared" si="0"/>
        <v>169.98551678516657</v>
      </c>
      <c r="AV11">
        <f>((0.065/0.12)*100)</f>
        <v>54.166666666666671</v>
      </c>
      <c r="BA11">
        <f>((0.055/0.12)*100)</f>
        <v>45.833333333333336</v>
      </c>
      <c r="BF11">
        <f>ABS($B$11-$D$11)</f>
        <v>0.85535300000000003</v>
      </c>
      <c r="BG11">
        <f>ABS($F$11-$H$11)</f>
        <v>4.167726</v>
      </c>
      <c r="BI11">
        <v>2.1339959999999998</v>
      </c>
      <c r="BJ11">
        <v>1.9564210000000002</v>
      </c>
      <c r="BL11">
        <f>SQRT((ABS($A$11-$E$11)^2+(ABS($B$11-$F$11)^2)))</f>
        <v>1.9433148575022507</v>
      </c>
      <c r="BO11">
        <f>SQRT((ABS($A$11-$G$11)^2+(ABS($B$11-$H$11)^2)))</f>
        <v>4.8729430273626386</v>
      </c>
      <c r="BU11">
        <v>13</v>
      </c>
      <c r="BV11">
        <v>3</v>
      </c>
      <c r="BW11">
        <v>0</v>
      </c>
      <c r="BX11">
        <v>6</v>
      </c>
      <c r="CL11">
        <v>11</v>
      </c>
      <c r="CM11">
        <v>3</v>
      </c>
      <c r="CN11">
        <v>0</v>
      </c>
      <c r="CO11">
        <v>4</v>
      </c>
      <c r="CP11">
        <v>14</v>
      </c>
      <c r="CQ11">
        <v>4</v>
      </c>
      <c r="CR11">
        <v>10</v>
      </c>
      <c r="CS11">
        <v>4</v>
      </c>
      <c r="CT11">
        <v>13</v>
      </c>
      <c r="CU11">
        <v>0</v>
      </c>
      <c r="CV11">
        <v>10</v>
      </c>
      <c r="CW11">
        <v>7</v>
      </c>
      <c r="CX11">
        <v>11</v>
      </c>
      <c r="CY11">
        <v>4</v>
      </c>
      <c r="CZ11">
        <v>4</v>
      </c>
      <c r="DA11">
        <v>7</v>
      </c>
      <c r="DC11">
        <f>((3/13)*100)</f>
        <v>23.076923076923077</v>
      </c>
      <c r="DD11">
        <f>((0/13)*100)</f>
        <v>0</v>
      </c>
      <c r="DE11">
        <f>((6/13)*100)</f>
        <v>46.153846153846153</v>
      </c>
      <c r="DP11">
        <f>((3/11)*100)</f>
        <v>27.27272727272727</v>
      </c>
      <c r="DQ11">
        <f>((0/11)*100)</f>
        <v>0</v>
      </c>
      <c r="DR11">
        <f>((4/11)*100)</f>
        <v>36.363636363636367</v>
      </c>
      <c r="DS11">
        <f>((4/14)*100)</f>
        <v>28.571428571428569</v>
      </c>
      <c r="DT11">
        <f>((10/14)*100)</f>
        <v>71.428571428571431</v>
      </c>
      <c r="DU11">
        <f>((4/14)*100)</f>
        <v>28.571428571428569</v>
      </c>
      <c r="DV11">
        <f>((0/13)*100)</f>
        <v>0</v>
      </c>
      <c r="DW11">
        <f>((10/13)*100)</f>
        <v>76.923076923076934</v>
      </c>
      <c r="DX11">
        <f>((7/13)*100)</f>
        <v>53.846153846153847</v>
      </c>
      <c r="DY11">
        <f>((4/11)*100)</f>
        <v>36.363636363636367</v>
      </c>
      <c r="DZ11">
        <f>((4/11)*100)</f>
        <v>36.363636363636367</v>
      </c>
      <c r="EA11">
        <f>((7/11)*100)</f>
        <v>63.636363636363633</v>
      </c>
    </row>
    <row r="12" spans="1:131" x14ac:dyDescent="0.25">
      <c r="A12">
        <v>267.12711400000001</v>
      </c>
      <c r="B12">
        <v>7.3413130000000004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BR13">
        <f>DEGREES(ACOS((9.24800931418649^2+17.4641419950818^2-8.98080624004088^2)/(2*9.24800931418649*17.4641419950818)))</f>
        <v>16.404876106692281</v>
      </c>
      <c r="BS13">
        <f>DEGREES(ACOS((9.37426328605518^2+17.8632503384906^2-9.24800931418649^2)/(2*9.37426328605518*17.8632503384906)))</f>
        <v>16.300719587527666</v>
      </c>
    </row>
    <row r="14" spans="1:131" x14ac:dyDescent="0.25">
      <c r="A14">
        <v>59.233181000000009</v>
      </c>
      <c r="B14">
        <v>6.3954690000000003</v>
      </c>
      <c r="C14">
        <v>67.557815000000005</v>
      </c>
      <c r="D14">
        <v>4.6268750000000001</v>
      </c>
      <c r="E14">
        <v>57.866409000000012</v>
      </c>
      <c r="F14">
        <v>7.2885929999999997</v>
      </c>
      <c r="G14">
        <v>48.747608000000007</v>
      </c>
      <c r="H14">
        <v>5.1150520000000004</v>
      </c>
      <c r="K14">
        <f>(15/200)</f>
        <v>7.4999999999999997E-2</v>
      </c>
      <c r="L14">
        <f>(14/200)</f>
        <v>7.0000000000000007E-2</v>
      </c>
      <c r="M14">
        <f>(14/200)</f>
        <v>7.0000000000000007E-2</v>
      </c>
      <c r="N14">
        <f>(14/200)</f>
        <v>7.0000000000000007E-2</v>
      </c>
      <c r="P14">
        <f>(16/200)</f>
        <v>0.08</v>
      </c>
      <c r="Q14">
        <f>(16/200)</f>
        <v>0.08</v>
      </c>
      <c r="R14">
        <f>(14/200)</f>
        <v>7.0000000000000007E-2</v>
      </c>
      <c r="S14">
        <f>(17/200)</f>
        <v>8.5000000000000006E-2</v>
      </c>
      <c r="U14">
        <f>0.075+0.08</f>
        <v>0.155</v>
      </c>
      <c r="V14">
        <f>0.07+0.08</f>
        <v>0.15000000000000002</v>
      </c>
      <c r="W14">
        <f>0.07+0.07</f>
        <v>0.14000000000000001</v>
      </c>
      <c r="X14">
        <f>0.07+0.085</f>
        <v>0.15500000000000003</v>
      </c>
      <c r="Z14">
        <f>SQRT((ABS($A$15-$A$14)^2+(ABS($B$15-$B$14)^2)))</f>
        <v>16.456840327644329</v>
      </c>
      <c r="AA14">
        <f>SQRT((ABS($C$15-$C$14)^2+(ABS($D$15-$D$14)^2)))</f>
        <v>16.472972675257651</v>
      </c>
      <c r="AB14">
        <f>SQRT((ABS($E$15-$E$14)^2+(ABS($F$15-$F$14)^2)))</f>
        <v>17.464141995081828</v>
      </c>
      <c r="AC14">
        <f>SQRT((ABS($G$15-$G$14)^2+(ABS($H$15-$H$14)^2)))</f>
        <v>17.863250338490648</v>
      </c>
      <c r="AJ14">
        <f>1/0.155</f>
        <v>6.4516129032258069</v>
      </c>
      <c r="AK14">
        <f>1/0.15</f>
        <v>6.666666666666667</v>
      </c>
      <c r="AL14">
        <f>1/0.14</f>
        <v>7.1428571428571423</v>
      </c>
      <c r="AM14">
        <f>1/0.155</f>
        <v>6.4516129032258069</v>
      </c>
      <c r="AO14">
        <f t="shared" ref="AO14:AO23" si="5">$Z14/$U14</f>
        <v>106.17316340415697</v>
      </c>
      <c r="AP14">
        <f t="shared" ref="AP14:AP22" si="6">$AA14/$V14</f>
        <v>109.819817835051</v>
      </c>
      <c r="AQ14">
        <f t="shared" ref="AQ14:AQ22" si="7">$AB14/$W14</f>
        <v>124.74387139344162</v>
      </c>
      <c r="AR14">
        <f t="shared" ref="AR14:AR22" si="8">$AC14/$X14</f>
        <v>115.246776377359</v>
      </c>
      <c r="AV14">
        <f>((0.075/0.155)*100)</f>
        <v>48.387096774193544</v>
      </c>
      <c r="AW14">
        <f>((0.07/0.15)*100)</f>
        <v>46.666666666666671</v>
      </c>
      <c r="AX14">
        <f>((0.07/0.14)*100)</f>
        <v>50</v>
      </c>
      <c r="AY14">
        <f>((0.07/0.155)*100)</f>
        <v>45.161290322580648</v>
      </c>
      <c r="BA14">
        <f>((0.08/0.155)*100)</f>
        <v>51.612903225806448</v>
      </c>
      <c r="BB14">
        <f>((0.08/0.15)*100)</f>
        <v>53.333333333333336</v>
      </c>
      <c r="BC14">
        <f>((0.07/0.14)*100)</f>
        <v>50</v>
      </c>
      <c r="BD14">
        <f>((0.085/0.155)*100)</f>
        <v>54.838709677419359</v>
      </c>
      <c r="BF14">
        <f>ABS($B$14-$D$14)</f>
        <v>1.7685940000000002</v>
      </c>
      <c r="BG14">
        <f>ABS($F$14-$H$14)</f>
        <v>2.1735409999999993</v>
      </c>
      <c r="BL14">
        <f>SQRT((ABS($A$14-$E$14)^2+(ABS($B$14-$F$14)^2)))</f>
        <v>1.6327082346089861</v>
      </c>
      <c r="BM14">
        <f>SQRT((ABS($C$14-$G$15)^2+(ABS($D$14-$H$15)^2)))</f>
        <v>1.0542949415832295</v>
      </c>
      <c r="BO14">
        <f>SQRT((ABS($A$14-$G$14)^2+(ABS($B$14-$H$14)^2)))</f>
        <v>10.563461025261468</v>
      </c>
      <c r="BP14">
        <f>SQRT((ABS($C$14-$E$14)^2+(ABS($D$14-$F$14)^2)))</f>
        <v>10.050278253280348</v>
      </c>
      <c r="BR14">
        <f>DEGREES(ACOS((8.69932285607523^2+16.9344761913792^2-9.1392300347165^2)/(2*8.69932285607523*16.9344761913792)))</f>
        <v>18.793165532678518</v>
      </c>
      <c r="BS14">
        <f>DEGREES(ACOS((8.98080624004088^2+16.9537938541345^2-8.69932285607523^2)/(2*8.98080624004088*16.9537938541345)))</f>
        <v>16.212417934404574</v>
      </c>
      <c r="BU14">
        <v>15</v>
      </c>
      <c r="BV14">
        <v>0</v>
      </c>
      <c r="BW14">
        <v>1</v>
      </c>
      <c r="BX14">
        <v>14</v>
      </c>
      <c r="BY14">
        <v>14</v>
      </c>
      <c r="BZ14">
        <v>1</v>
      </c>
      <c r="CA14">
        <v>13</v>
      </c>
      <c r="CB14">
        <v>0</v>
      </c>
      <c r="CC14">
        <v>14</v>
      </c>
      <c r="CD14">
        <v>1</v>
      </c>
      <c r="CE14">
        <v>13</v>
      </c>
      <c r="CF14">
        <v>1</v>
      </c>
      <c r="CG14">
        <v>14</v>
      </c>
      <c r="CH14">
        <v>14</v>
      </c>
      <c r="CI14">
        <v>0</v>
      </c>
      <c r="CJ14">
        <v>1</v>
      </c>
      <c r="CL14">
        <v>16</v>
      </c>
      <c r="CM14">
        <v>1</v>
      </c>
      <c r="CN14">
        <v>0</v>
      </c>
      <c r="CO14">
        <v>16</v>
      </c>
      <c r="CP14">
        <v>16</v>
      </c>
      <c r="CQ14">
        <v>1</v>
      </c>
      <c r="CR14">
        <v>14</v>
      </c>
      <c r="CS14">
        <v>2</v>
      </c>
      <c r="CT14">
        <v>14</v>
      </c>
      <c r="CU14">
        <v>0</v>
      </c>
      <c r="CV14">
        <v>14</v>
      </c>
      <c r="CW14">
        <v>1</v>
      </c>
      <c r="CX14">
        <v>17</v>
      </c>
      <c r="CY14">
        <v>16</v>
      </c>
      <c r="CZ14">
        <v>2</v>
      </c>
      <c r="DA14">
        <v>1</v>
      </c>
      <c r="DC14">
        <f>((0/15)*100)</f>
        <v>0</v>
      </c>
      <c r="DD14">
        <f>((1/15)*100)</f>
        <v>6.666666666666667</v>
      </c>
      <c r="DE14">
        <f>((14/15)*100)</f>
        <v>93.333333333333329</v>
      </c>
      <c r="DF14">
        <f>((1/14)*100)</f>
        <v>7.1428571428571423</v>
      </c>
      <c r="DG14">
        <f>((13/14)*100)</f>
        <v>92.857142857142861</v>
      </c>
      <c r="DH14">
        <f>((0/14)*100)</f>
        <v>0</v>
      </c>
      <c r="DI14">
        <f>((1/14)*100)</f>
        <v>7.1428571428571423</v>
      </c>
      <c r="DJ14">
        <f>((13/14)*100)</f>
        <v>92.857142857142861</v>
      </c>
      <c r="DK14">
        <f>((1/14)*100)</f>
        <v>7.1428571428571423</v>
      </c>
      <c r="DL14">
        <f>((14/14)*100)</f>
        <v>100</v>
      </c>
      <c r="DM14">
        <f>((0/14)*100)</f>
        <v>0</v>
      </c>
      <c r="DN14">
        <f>((1/14)*100)</f>
        <v>7.1428571428571423</v>
      </c>
      <c r="DP14">
        <f>((1/16)*100)</f>
        <v>6.25</v>
      </c>
      <c r="DQ14">
        <f>((0/16)*100)</f>
        <v>0</v>
      </c>
      <c r="DR14">
        <f>((16/16)*100)</f>
        <v>100</v>
      </c>
      <c r="DS14">
        <f>((1/16)*100)</f>
        <v>6.25</v>
      </c>
      <c r="DT14">
        <f>((14/16)*100)</f>
        <v>87.5</v>
      </c>
      <c r="DU14">
        <f>((2/16)*100)</f>
        <v>12.5</v>
      </c>
      <c r="DV14">
        <f>((0/14)*100)</f>
        <v>0</v>
      </c>
      <c r="DW14">
        <f>((14/14)*100)</f>
        <v>100</v>
      </c>
      <c r="DX14">
        <f>((1/14)*100)</f>
        <v>7.1428571428571423</v>
      </c>
      <c r="DY14">
        <f>((16/17)*100)</f>
        <v>94.117647058823522</v>
      </c>
      <c r="DZ14">
        <f>((2/17)*100)</f>
        <v>11.76470588235294</v>
      </c>
      <c r="EA14">
        <f>((1/17)*100)</f>
        <v>5.8823529411764701</v>
      </c>
    </row>
    <row r="15" spans="1:131" x14ac:dyDescent="0.25">
      <c r="A15">
        <v>75.677115000000001</v>
      </c>
      <c r="B15">
        <v>5.7438339999999997</v>
      </c>
      <c r="C15">
        <v>84.026067000000012</v>
      </c>
      <c r="D15">
        <v>4.2325340000000002</v>
      </c>
      <c r="E15">
        <v>75.306318000000005</v>
      </c>
      <c r="F15">
        <v>6.3689030000000004</v>
      </c>
      <c r="G15">
        <v>66.588077000000013</v>
      </c>
      <c r="H15">
        <v>4.2131769999999999</v>
      </c>
      <c r="K15">
        <f>(13/200)</f>
        <v>6.5000000000000002E-2</v>
      </c>
      <c r="L15">
        <f>(14/200)</f>
        <v>7.0000000000000007E-2</v>
      </c>
      <c r="M15">
        <f>(15/200)</f>
        <v>7.4999999999999997E-2</v>
      </c>
      <c r="N15">
        <f>(14/200)</f>
        <v>7.0000000000000007E-2</v>
      </c>
      <c r="P15">
        <f>(13/200)</f>
        <v>6.5000000000000002E-2</v>
      </c>
      <c r="Q15">
        <f>(13/200)</f>
        <v>6.5000000000000002E-2</v>
      </c>
      <c r="R15">
        <f>(12/200)</f>
        <v>0.06</v>
      </c>
      <c r="S15">
        <f>(14/200)</f>
        <v>7.0000000000000007E-2</v>
      </c>
      <c r="U15">
        <f>0.065+0.065</f>
        <v>0.13</v>
      </c>
      <c r="V15">
        <f>0.07+0.065</f>
        <v>0.13500000000000001</v>
      </c>
      <c r="W15">
        <f>0.075+0.06</f>
        <v>0.13500000000000001</v>
      </c>
      <c r="X15">
        <f>0.07+0.07</f>
        <v>0.14000000000000001</v>
      </c>
      <c r="Z15">
        <f>SQRT((ABS($A$16-$A$15)^2+(ABS($B$16-$B$15)^2)))</f>
        <v>17.283197791686597</v>
      </c>
      <c r="AA15">
        <f>SQRT((ABS($C$16-$C$15)^2+(ABS($D$16-$D$15)^2)))</f>
        <v>20.309439711971667</v>
      </c>
      <c r="AB15">
        <f>SQRT((ABS($E$16-$E$15)^2+(ABS($F$16-$F$15)^2)))</f>
        <v>16.934476191379197</v>
      </c>
      <c r="AC15">
        <f>SQRT((ABS($G$16-$G$15)^2+(ABS($H$16-$H$15)^2)))</f>
        <v>16.953793854134535</v>
      </c>
      <c r="AJ15">
        <f>1/0.13</f>
        <v>7.6923076923076916</v>
      </c>
      <c r="AK15">
        <f>1/0.135</f>
        <v>7.4074074074074066</v>
      </c>
      <c r="AL15">
        <f>1/0.135</f>
        <v>7.4074074074074066</v>
      </c>
      <c r="AM15">
        <f>1/0.14</f>
        <v>7.1428571428571423</v>
      </c>
      <c r="AO15">
        <f t="shared" si="5"/>
        <v>132.94767532066612</v>
      </c>
      <c r="AP15">
        <f t="shared" si="6"/>
        <v>150.44029416275308</v>
      </c>
      <c r="AQ15">
        <f t="shared" si="7"/>
        <v>125.44056438058664</v>
      </c>
      <c r="AR15">
        <f t="shared" si="8"/>
        <v>121.09852752953238</v>
      </c>
      <c r="AV15">
        <f>((0.065/0.13)*100)</f>
        <v>50</v>
      </c>
      <c r="AW15">
        <f>((0.07/0.135)*100)</f>
        <v>51.851851851851848</v>
      </c>
      <c r="AX15">
        <f>((0.075/0.135)*100)</f>
        <v>55.55555555555555</v>
      </c>
      <c r="AY15">
        <f>((0.07/0.14)*100)</f>
        <v>50</v>
      </c>
      <c r="BA15">
        <f>((0.065/0.13)*100)</f>
        <v>50</v>
      </c>
      <c r="BB15">
        <f>((0.065/0.135)*100)</f>
        <v>48.148148148148145</v>
      </c>
      <c r="BC15">
        <f>((0.06/0.135)*100)</f>
        <v>44.444444444444443</v>
      </c>
      <c r="BD15">
        <f>((0.07/0.14)*100)</f>
        <v>50</v>
      </c>
      <c r="BF15">
        <f>ABS($B$15-$D$15)</f>
        <v>1.5112999999999994</v>
      </c>
      <c r="BG15">
        <f>ABS($F$15-$H$15)</f>
        <v>2.1557260000000005</v>
      </c>
      <c r="BL15">
        <f>SQRT((ABS($A$15-$E$15)^2+(ABS($B$15-$F$15)^2)))</f>
        <v>0.72677484131606951</v>
      </c>
      <c r="BM15">
        <f>SQRT((ABS($C$15-$G$16)^2+(ABS($D$15-$H$16)^2)))</f>
        <v>0.86465785503457959</v>
      </c>
      <c r="BO15">
        <f>SQRT((ABS($A$15-$G$15)^2+(ABS($B$15-$H$15)^2)))</f>
        <v>9.2170235226505071</v>
      </c>
      <c r="BP15">
        <f>SQRT((ABS($C$15-$E$16)^2+(ABS($D$15-$F$16)^2)))</f>
        <v>8.4671335947087112</v>
      </c>
      <c r="BR15">
        <f>DEGREES(ACOS((12.4551245964106^2+21.8604535496687^2-10.2093631381552^2)/(2*12.4551245964106*21.8604535496687)))</f>
        <v>13.822951070881926</v>
      </c>
      <c r="BS15">
        <f>DEGREES(ACOS((9.1392300347165^2+20.7428562363732^2-12.4551245964106^2)/(2*9.1392300347165*20.7428562363732)))</f>
        <v>18.92069740522847</v>
      </c>
      <c r="BU15">
        <v>13</v>
      </c>
      <c r="BV15">
        <v>1</v>
      </c>
      <c r="BW15">
        <v>1</v>
      </c>
      <c r="BX15">
        <v>12</v>
      </c>
      <c r="BY15">
        <v>14</v>
      </c>
      <c r="BZ15">
        <v>2</v>
      </c>
      <c r="CA15">
        <v>13</v>
      </c>
      <c r="CB15">
        <v>2</v>
      </c>
      <c r="CC15">
        <v>15</v>
      </c>
      <c r="CD15">
        <v>2</v>
      </c>
      <c r="CE15">
        <v>13</v>
      </c>
      <c r="CF15">
        <v>3</v>
      </c>
      <c r="CG15">
        <v>14</v>
      </c>
      <c r="CH15">
        <v>12</v>
      </c>
      <c r="CI15">
        <v>1</v>
      </c>
      <c r="CJ15">
        <v>3</v>
      </c>
      <c r="CL15">
        <v>13</v>
      </c>
      <c r="CM15">
        <v>0</v>
      </c>
      <c r="CN15">
        <v>0</v>
      </c>
      <c r="CO15">
        <v>13</v>
      </c>
      <c r="CP15">
        <v>13</v>
      </c>
      <c r="CQ15">
        <v>1</v>
      </c>
      <c r="CR15">
        <v>11</v>
      </c>
      <c r="CS15">
        <v>0</v>
      </c>
      <c r="CT15">
        <v>12</v>
      </c>
      <c r="CU15">
        <v>0</v>
      </c>
      <c r="CV15">
        <v>11</v>
      </c>
      <c r="CW15">
        <v>1</v>
      </c>
      <c r="CX15">
        <v>14</v>
      </c>
      <c r="CY15">
        <v>13</v>
      </c>
      <c r="CZ15">
        <v>0</v>
      </c>
      <c r="DA15">
        <v>1</v>
      </c>
      <c r="DC15">
        <f>((1/13)*100)</f>
        <v>7.6923076923076925</v>
      </c>
      <c r="DD15">
        <f>((1/13)*100)</f>
        <v>7.6923076923076925</v>
      </c>
      <c r="DE15">
        <f>((12/13)*100)</f>
        <v>92.307692307692307</v>
      </c>
      <c r="DF15">
        <f>((2/14)*100)</f>
        <v>14.285714285714285</v>
      </c>
      <c r="DG15">
        <f>((13/14)*100)</f>
        <v>92.857142857142861</v>
      </c>
      <c r="DH15">
        <f>((2/14)*100)</f>
        <v>14.285714285714285</v>
      </c>
      <c r="DI15">
        <f>((2/15)*100)</f>
        <v>13.333333333333334</v>
      </c>
      <c r="DJ15">
        <f>((13/15)*100)</f>
        <v>86.666666666666671</v>
      </c>
      <c r="DK15">
        <f>((3/15)*100)</f>
        <v>20</v>
      </c>
      <c r="DL15">
        <f>((12/14)*100)</f>
        <v>85.714285714285708</v>
      </c>
      <c r="DM15">
        <f>((1/14)*100)</f>
        <v>7.1428571428571423</v>
      </c>
      <c r="DN15">
        <f>((3/14)*100)</f>
        <v>21.428571428571427</v>
      </c>
      <c r="DP15">
        <f>((0/13)*100)</f>
        <v>0</v>
      </c>
      <c r="DQ15">
        <f>((0/13)*100)</f>
        <v>0</v>
      </c>
      <c r="DR15">
        <f>((13/13)*100)</f>
        <v>100</v>
      </c>
      <c r="DS15">
        <f>((1/13)*100)</f>
        <v>7.6923076923076925</v>
      </c>
      <c r="DT15">
        <f>((11/13)*100)</f>
        <v>84.615384615384613</v>
      </c>
      <c r="DU15">
        <f>((0/13)*100)</f>
        <v>0</v>
      </c>
      <c r="DV15">
        <f>((0/12)*100)</f>
        <v>0</v>
      </c>
      <c r="DW15">
        <f>((11/12)*100)</f>
        <v>91.666666666666657</v>
      </c>
      <c r="DX15">
        <f>((1/12)*100)</f>
        <v>8.3333333333333321</v>
      </c>
      <c r="DY15">
        <f>((13/14)*100)</f>
        <v>92.857142857142861</v>
      </c>
      <c r="DZ15">
        <f>((0/14)*100)</f>
        <v>0</v>
      </c>
      <c r="EA15">
        <f>((1/14)*100)</f>
        <v>7.1428571428571423</v>
      </c>
    </row>
    <row r="16" spans="1:131" x14ac:dyDescent="0.25">
      <c r="A16">
        <v>92.959683000000012</v>
      </c>
      <c r="B16">
        <v>5.5962899999999998</v>
      </c>
      <c r="C16">
        <v>104.327763</v>
      </c>
      <c r="D16">
        <v>3.671748</v>
      </c>
      <c r="E16">
        <v>92.240588000000002</v>
      </c>
      <c r="F16">
        <v>6.285336</v>
      </c>
      <c r="G16">
        <v>83.527930000000012</v>
      </c>
      <c r="H16">
        <v>3.5257860000000001</v>
      </c>
      <c r="K16">
        <f>(13/200)</f>
        <v>6.5000000000000002E-2</v>
      </c>
      <c r="L16">
        <f>(13/200)</f>
        <v>6.5000000000000002E-2</v>
      </c>
      <c r="M16">
        <f>(15/200)</f>
        <v>7.4999999999999997E-2</v>
      </c>
      <c r="N16">
        <f>(14/200)</f>
        <v>7.0000000000000007E-2</v>
      </c>
      <c r="P16">
        <f>(13/200)</f>
        <v>6.5000000000000002E-2</v>
      </c>
      <c r="Q16">
        <f>(11/200)</f>
        <v>5.5E-2</v>
      </c>
      <c r="R16">
        <f>(10/200)</f>
        <v>0.05</v>
      </c>
      <c r="S16">
        <f>(12/200)</f>
        <v>0.06</v>
      </c>
      <c r="U16">
        <f>0.065+0.065</f>
        <v>0.13</v>
      </c>
      <c r="V16">
        <f>0.065+0.055</f>
        <v>0.12</v>
      </c>
      <c r="W16">
        <f>0.075+0.05</f>
        <v>0.125</v>
      </c>
      <c r="X16">
        <f>0.07+0.06</f>
        <v>0.13</v>
      </c>
      <c r="Z16">
        <f>SQRT((ABS($A$17-$A$16)^2+(ABS($B$17-$B$16)^2)))</f>
        <v>21.228920292730532</v>
      </c>
      <c r="AA16">
        <f>SQRT((ABS($C$17-$C$16)^2+(ABS($D$17-$D$16)^2)))</f>
        <v>21.006543995734404</v>
      </c>
      <c r="AB16">
        <f>SQRT((ABS($E$17-$E$16)^2+(ABS($F$17-$F$16)^2)))</f>
        <v>21.860453549668755</v>
      </c>
      <c r="AC16">
        <f>SQRT((ABS($G$17-$G$16)^2+(ABS($H$17-$H$16)^2)))</f>
        <v>20.742856236373154</v>
      </c>
      <c r="AJ16">
        <f>1/0.13</f>
        <v>7.6923076923076916</v>
      </c>
      <c r="AK16">
        <f>1/0.12</f>
        <v>8.3333333333333339</v>
      </c>
      <c r="AL16">
        <f>1/0.125</f>
        <v>8</v>
      </c>
      <c r="AM16">
        <f>1/0.13</f>
        <v>7.6923076923076916</v>
      </c>
      <c r="AO16">
        <f t="shared" si="5"/>
        <v>163.29938686715792</v>
      </c>
      <c r="AP16">
        <f t="shared" si="6"/>
        <v>175.05453329778672</v>
      </c>
      <c r="AQ16">
        <f t="shared" si="7"/>
        <v>174.88362839735004</v>
      </c>
      <c r="AR16">
        <f t="shared" si="8"/>
        <v>159.56043258748579</v>
      </c>
      <c r="AV16">
        <f>((0.065/0.13)*100)</f>
        <v>50</v>
      </c>
      <c r="AW16">
        <f>((0.065/0.12)*100)</f>
        <v>54.166666666666671</v>
      </c>
      <c r="AX16">
        <f>((0.075/0.125)*100)</f>
        <v>60</v>
      </c>
      <c r="AY16">
        <f>((0.07/0.13)*100)</f>
        <v>53.846153846153854</v>
      </c>
      <c r="BA16">
        <f>((0.065/0.13)*100)</f>
        <v>50</v>
      </c>
      <c r="BB16">
        <f>((0.055/0.12)*100)</f>
        <v>45.833333333333336</v>
      </c>
      <c r="BC16">
        <f>((0.05/0.125)*100)</f>
        <v>40</v>
      </c>
      <c r="BD16">
        <f>((0.06/0.13)*100)</f>
        <v>46.153846153846153</v>
      </c>
      <c r="BF16">
        <f>ABS($B$16-$D$16)</f>
        <v>1.9245419999999998</v>
      </c>
      <c r="BG16">
        <f>ABS($F$16-$H$16)</f>
        <v>2.7595499999999999</v>
      </c>
      <c r="BL16">
        <f>SQRT((ABS($A$16-$E$16)^2+(ABS($B$16-$F$16)^2)))</f>
        <v>0.99593273324106324</v>
      </c>
      <c r="BM16">
        <f>SQRT((ABS($C$16-$G$17)^2+(ABS($D$16-$H$17)^2)))</f>
        <v>0.63638051939071838</v>
      </c>
      <c r="BO16">
        <f>SQRT((ABS($A$16-$G$16)^2+(ABS($B$16-$H$16)^2)))</f>
        <v>9.6563425512470822</v>
      </c>
      <c r="BP16">
        <f>SQRT((ABS($C$16-$E$17)^2+(ABS($D$16-$F$17)^2)))</f>
        <v>9.9956580034241895</v>
      </c>
      <c r="BR16">
        <f>DEGREES(ACOS((24.4262834171975^2+27.4533973694805^2-4.44349224604218^2)/(2*24.4262834171975*27.4533973694805)))</f>
        <v>7.2019381500011814</v>
      </c>
      <c r="BS16">
        <f>DEGREES(ACOS((10.2093631381552^2+21.2275019343523^2-11.7828775682556^2)/(2*10.2093631381552*21.2275019343523)))</f>
        <v>16.307009207821039</v>
      </c>
      <c r="BU16">
        <v>13</v>
      </c>
      <c r="BV16">
        <v>2</v>
      </c>
      <c r="BW16">
        <v>3</v>
      </c>
      <c r="BX16">
        <v>12</v>
      </c>
      <c r="BY16">
        <v>13</v>
      </c>
      <c r="BZ16">
        <v>2</v>
      </c>
      <c r="CA16">
        <v>13</v>
      </c>
      <c r="CB16">
        <v>2</v>
      </c>
      <c r="CC16">
        <v>15</v>
      </c>
      <c r="CD16">
        <v>4</v>
      </c>
      <c r="CE16">
        <v>13</v>
      </c>
      <c r="CF16">
        <v>4</v>
      </c>
      <c r="CG16">
        <v>14</v>
      </c>
      <c r="CH16">
        <v>12</v>
      </c>
      <c r="CI16">
        <v>3</v>
      </c>
      <c r="CJ16">
        <v>4</v>
      </c>
      <c r="CL16">
        <v>13</v>
      </c>
      <c r="CM16">
        <v>1</v>
      </c>
      <c r="CN16">
        <v>0</v>
      </c>
      <c r="CO16">
        <v>11</v>
      </c>
      <c r="CP16">
        <v>11</v>
      </c>
      <c r="CQ16">
        <v>0</v>
      </c>
      <c r="CR16">
        <v>9</v>
      </c>
      <c r="CS16">
        <v>0</v>
      </c>
      <c r="CT16">
        <v>10</v>
      </c>
      <c r="CU16">
        <v>0</v>
      </c>
      <c r="CV16">
        <v>9</v>
      </c>
      <c r="CW16">
        <v>0</v>
      </c>
      <c r="CX16">
        <v>12</v>
      </c>
      <c r="CY16">
        <v>11</v>
      </c>
      <c r="CZ16">
        <v>0</v>
      </c>
      <c r="DA16">
        <v>0</v>
      </c>
      <c r="DC16">
        <f>((2/13)*100)</f>
        <v>15.384615384615385</v>
      </c>
      <c r="DD16">
        <f>((3/13)*100)</f>
        <v>23.076923076923077</v>
      </c>
      <c r="DE16">
        <f>((12/13)*100)</f>
        <v>92.307692307692307</v>
      </c>
      <c r="DF16">
        <f>((2/13)*100)</f>
        <v>15.384615384615385</v>
      </c>
      <c r="DG16">
        <f>((13/13)*100)</f>
        <v>100</v>
      </c>
      <c r="DH16">
        <f>((2/13)*100)</f>
        <v>15.384615384615385</v>
      </c>
      <c r="DI16">
        <f>((4/15)*100)</f>
        <v>26.666666666666668</v>
      </c>
      <c r="DJ16">
        <f>((13/15)*100)</f>
        <v>86.666666666666671</v>
      </c>
      <c r="DK16">
        <f>((4/15)*100)</f>
        <v>26.666666666666668</v>
      </c>
      <c r="DL16">
        <f>((12/14)*100)</f>
        <v>85.714285714285708</v>
      </c>
      <c r="DM16">
        <f>((3/14)*100)</f>
        <v>21.428571428571427</v>
      </c>
      <c r="DN16">
        <f>((4/14)*100)</f>
        <v>28.571428571428569</v>
      </c>
      <c r="DP16">
        <f>((1/13)*100)</f>
        <v>7.6923076923076925</v>
      </c>
      <c r="DQ16">
        <f>((0/13)*100)</f>
        <v>0</v>
      </c>
      <c r="DR16">
        <f>((11/13)*100)</f>
        <v>84.615384615384613</v>
      </c>
      <c r="DS16">
        <f>((0/11)*100)</f>
        <v>0</v>
      </c>
      <c r="DT16">
        <f>((9/11)*100)</f>
        <v>81.818181818181827</v>
      </c>
      <c r="DU16">
        <f>((0/11)*100)</f>
        <v>0</v>
      </c>
      <c r="DV16">
        <f>((0/10)*100)</f>
        <v>0</v>
      </c>
      <c r="DW16">
        <f>((9/10)*100)</f>
        <v>90</v>
      </c>
      <c r="DX16">
        <f>((0/10)*100)</f>
        <v>0</v>
      </c>
      <c r="DY16">
        <f>((11/12)*100)</f>
        <v>91.666666666666657</v>
      </c>
      <c r="DZ16">
        <f>((0/12)*100)</f>
        <v>0</v>
      </c>
      <c r="EA16">
        <f>((0/12)*100)</f>
        <v>0</v>
      </c>
    </row>
    <row r="17" spans="1:131" x14ac:dyDescent="0.25">
      <c r="A17">
        <v>114.17924200000002</v>
      </c>
      <c r="B17">
        <v>4.9659149999999999</v>
      </c>
      <c r="C17">
        <v>125.33070000000001</v>
      </c>
      <c r="D17">
        <v>3.2824819999999999</v>
      </c>
      <c r="E17">
        <v>114.09552000000001</v>
      </c>
      <c r="F17">
        <v>5.794035</v>
      </c>
      <c r="G17">
        <v>104.265061</v>
      </c>
      <c r="H17">
        <v>3.0384639999999998</v>
      </c>
      <c r="K17">
        <f>(13/200)</f>
        <v>6.5000000000000002E-2</v>
      </c>
      <c r="L17">
        <f>(14/200)</f>
        <v>7.0000000000000007E-2</v>
      </c>
      <c r="M17">
        <f>(12/200)</f>
        <v>0.06</v>
      </c>
      <c r="N17">
        <f>(13/200)</f>
        <v>6.5000000000000002E-2</v>
      </c>
      <c r="P17">
        <f>(11/200)</f>
        <v>5.5E-2</v>
      </c>
      <c r="Q17">
        <f>(11/200)</f>
        <v>5.5E-2</v>
      </c>
      <c r="R17">
        <f>(10/200)</f>
        <v>0.05</v>
      </c>
      <c r="S17">
        <f>(11/200)</f>
        <v>5.5E-2</v>
      </c>
      <c r="U17">
        <f>0.065+0.055</f>
        <v>0.12</v>
      </c>
      <c r="V17">
        <f>0.07+0.055</f>
        <v>0.125</v>
      </c>
      <c r="W17">
        <f>0.06+0.05</f>
        <v>0.11</v>
      </c>
      <c r="X17">
        <f>0.065+0.055</f>
        <v>0.12</v>
      </c>
      <c r="Z17">
        <f>SQRT((ABS($A$18-$A$17)^2+(ABS($B$18-$B$17)^2)))</f>
        <v>19.354070139845714</v>
      </c>
      <c r="AA17">
        <f>SQRT((ABS($C$18-$C$17)^2+(ABS($D$18-$D$17)^2)))</f>
        <v>29.822983586794717</v>
      </c>
      <c r="AB17">
        <f>SQRT((ABS($E$18-$E$17)^2+(ABS($F$18-$F$17)^2)))</f>
        <v>18.423488787105509</v>
      </c>
      <c r="AC17">
        <f>SQRT((ABS($G$18-$G$17)^2+(ABS($H$18-$H$17)^2)))</f>
        <v>21.22750193435229</v>
      </c>
      <c r="AJ17">
        <f>1/0.12</f>
        <v>8.3333333333333339</v>
      </c>
      <c r="AK17">
        <f>1/0.125</f>
        <v>8</v>
      </c>
      <c r="AL17">
        <f>1/0.11</f>
        <v>9.0909090909090917</v>
      </c>
      <c r="AM17">
        <f>1/0.12</f>
        <v>8.3333333333333339</v>
      </c>
      <c r="AO17">
        <f t="shared" si="5"/>
        <v>161.28391783204762</v>
      </c>
      <c r="AP17">
        <f t="shared" si="6"/>
        <v>238.58386869435773</v>
      </c>
      <c r="AQ17">
        <f t="shared" si="7"/>
        <v>167.48626170095918</v>
      </c>
      <c r="AR17">
        <f t="shared" si="8"/>
        <v>176.89584945293575</v>
      </c>
      <c r="AV17">
        <f>((0.065/0.12)*100)</f>
        <v>54.166666666666671</v>
      </c>
      <c r="AW17">
        <f>((0.07/0.125)*100)</f>
        <v>56.000000000000007</v>
      </c>
      <c r="AX17">
        <f>((0.06/0.11)*100)</f>
        <v>54.54545454545454</v>
      </c>
      <c r="AY17">
        <f>((0.065/0.12)*100)</f>
        <v>54.166666666666671</v>
      </c>
      <c r="BA17">
        <f>((0.055/0.12)*100)</f>
        <v>45.833333333333336</v>
      </c>
      <c r="BB17">
        <f>((0.055/0.125)*100)</f>
        <v>44</v>
      </c>
      <c r="BC17">
        <f>((0.05/0.11)*100)</f>
        <v>45.45454545454546</v>
      </c>
      <c r="BD17">
        <f>((0.055/0.12)*100)</f>
        <v>45.833333333333336</v>
      </c>
      <c r="BF17">
        <f>ABS($B$17-$D$17)</f>
        <v>1.683433</v>
      </c>
      <c r="BG17">
        <f>ABS($F$17-$H$17)</f>
        <v>2.7555710000000002</v>
      </c>
      <c r="BL17">
        <f>SQRT((ABS($A$17-$E$17)^2+(ABS($B$17-$F$17)^2)))</f>
        <v>0.83234134084761269</v>
      </c>
      <c r="BM17">
        <f>SQRT((ABS($C$17-$G$18)^2+(ABS($D$17-$H$18)^2)))</f>
        <v>0.51011752537724175</v>
      </c>
      <c r="BO17">
        <f>SQRT((ABS($A$17-$G$17)^2+(ABS($B$17-$H$17)^2)))</f>
        <v>10.099804565344929</v>
      </c>
      <c r="BP17">
        <f>SQRT((ABS($C$17-$E$17)^2+(ABS($D$17-$F$17)^2)))</f>
        <v>11.512478799294659</v>
      </c>
      <c r="BR17">
        <f>DEGREES(ACOS((19.8999156979728^2+21.5485502765613^2-4.73614115268381^2)/(2*19.8999156979728*21.5485502765613)))</f>
        <v>12.30835902706891</v>
      </c>
      <c r="BS17">
        <f>DEGREES(ACOS((7.66994181731999^2+31.513723659709^2-24.4262834171975^2)/(2*7.66994181731999*31.513723659709)))</f>
        <v>19.637765287585314</v>
      </c>
      <c r="BU17">
        <v>13</v>
      </c>
      <c r="BV17">
        <v>2</v>
      </c>
      <c r="BW17">
        <v>3</v>
      </c>
      <c r="BX17">
        <v>11</v>
      </c>
      <c r="BY17">
        <v>14</v>
      </c>
      <c r="BZ17">
        <v>4</v>
      </c>
      <c r="CA17">
        <v>11</v>
      </c>
      <c r="CB17">
        <v>3</v>
      </c>
      <c r="CC17">
        <v>12</v>
      </c>
      <c r="CD17">
        <v>2</v>
      </c>
      <c r="CE17">
        <v>11</v>
      </c>
      <c r="CF17">
        <v>3</v>
      </c>
      <c r="CG17">
        <v>13</v>
      </c>
      <c r="CH17">
        <v>11</v>
      </c>
      <c r="CI17">
        <v>2</v>
      </c>
      <c r="CJ17">
        <v>3</v>
      </c>
      <c r="CL17">
        <v>11</v>
      </c>
      <c r="CM17">
        <v>0</v>
      </c>
      <c r="CN17">
        <v>0</v>
      </c>
      <c r="CO17">
        <v>9</v>
      </c>
      <c r="CP17">
        <v>11</v>
      </c>
      <c r="CQ17">
        <v>0</v>
      </c>
      <c r="CR17">
        <v>10</v>
      </c>
      <c r="CS17">
        <v>0</v>
      </c>
      <c r="CT17">
        <v>10</v>
      </c>
      <c r="CU17">
        <v>0</v>
      </c>
      <c r="CV17">
        <v>10</v>
      </c>
      <c r="CW17">
        <v>0</v>
      </c>
      <c r="CX17">
        <v>11</v>
      </c>
      <c r="CY17">
        <v>9</v>
      </c>
      <c r="CZ17">
        <v>0</v>
      </c>
      <c r="DA17">
        <v>0</v>
      </c>
      <c r="DC17">
        <f>((2/13)*100)</f>
        <v>15.384615384615385</v>
      </c>
      <c r="DD17">
        <f>((3/13)*100)</f>
        <v>23.076923076923077</v>
      </c>
      <c r="DE17">
        <f>((11/13)*100)</f>
        <v>84.615384615384613</v>
      </c>
      <c r="DF17">
        <f>((4/14)*100)</f>
        <v>28.571428571428569</v>
      </c>
      <c r="DG17">
        <f>((11/14)*100)</f>
        <v>78.571428571428569</v>
      </c>
      <c r="DH17">
        <f>((3/14)*100)</f>
        <v>21.428571428571427</v>
      </c>
      <c r="DI17">
        <f>((2/12)*100)</f>
        <v>16.666666666666664</v>
      </c>
      <c r="DJ17">
        <f>((11/12)*100)</f>
        <v>91.666666666666657</v>
      </c>
      <c r="DK17">
        <f>((3/12)*100)</f>
        <v>25</v>
      </c>
      <c r="DL17">
        <f>((11/13)*100)</f>
        <v>84.615384615384613</v>
      </c>
      <c r="DM17">
        <f>((2/13)*100)</f>
        <v>15.384615384615385</v>
      </c>
      <c r="DN17">
        <f>((3/13)*100)</f>
        <v>23.076923076923077</v>
      </c>
      <c r="DP17">
        <f>((0/11)*100)</f>
        <v>0</v>
      </c>
      <c r="DQ17">
        <f>((0/11)*100)</f>
        <v>0</v>
      </c>
      <c r="DR17">
        <f>((9/11)*100)</f>
        <v>81.818181818181827</v>
      </c>
      <c r="DS17">
        <f>((0/11)*100)</f>
        <v>0</v>
      </c>
      <c r="DT17">
        <f>((10/11)*100)</f>
        <v>90.909090909090907</v>
      </c>
      <c r="DU17">
        <f>((0/11)*100)</f>
        <v>0</v>
      </c>
      <c r="DV17">
        <f>((0/10)*100)</f>
        <v>0</v>
      </c>
      <c r="DW17">
        <f>((10/10)*100)</f>
        <v>100</v>
      </c>
      <c r="DX17">
        <f>((0/10)*100)</f>
        <v>0</v>
      </c>
      <c r="DY17">
        <f>((9/11)*100)</f>
        <v>81.818181818181827</v>
      </c>
      <c r="DZ17">
        <f>((0/11)*100)</f>
        <v>0</v>
      </c>
      <c r="EA17">
        <f>((0/11)*100)</f>
        <v>0</v>
      </c>
    </row>
    <row r="18" spans="1:131" x14ac:dyDescent="0.25">
      <c r="A18">
        <v>133.532364</v>
      </c>
      <c r="B18">
        <v>4.774343</v>
      </c>
      <c r="C18">
        <v>155.03939199999999</v>
      </c>
      <c r="D18">
        <v>5.890924</v>
      </c>
      <c r="E18">
        <v>132.51884900000002</v>
      </c>
      <c r="F18">
        <v>5.8707659999999997</v>
      </c>
      <c r="G18">
        <v>125.49120400000001</v>
      </c>
      <c r="H18">
        <v>2.798273</v>
      </c>
      <c r="K18">
        <f>(12/200)</f>
        <v>0.06</v>
      </c>
      <c r="L18">
        <f>(13/200)</f>
        <v>6.5000000000000002E-2</v>
      </c>
      <c r="M18">
        <f>(12/200)</f>
        <v>0.06</v>
      </c>
      <c r="N18">
        <f>(15/200)</f>
        <v>7.4999999999999997E-2</v>
      </c>
      <c r="P18">
        <f>(10/200)</f>
        <v>0.05</v>
      </c>
      <c r="Q18">
        <f>(10/200)</f>
        <v>0.05</v>
      </c>
      <c r="R18">
        <f>(9/200)</f>
        <v>4.4999999999999998E-2</v>
      </c>
      <c r="S18">
        <f>(11/200)</f>
        <v>5.5E-2</v>
      </c>
      <c r="U18">
        <f>0.06+0.05</f>
        <v>0.11</v>
      </c>
      <c r="V18">
        <f>0.065+0.05</f>
        <v>0.115</v>
      </c>
      <c r="W18">
        <f>0.06+0.045</f>
        <v>0.105</v>
      </c>
      <c r="X18">
        <f>0.075+0.055</f>
        <v>0.13</v>
      </c>
      <c r="Z18">
        <f>SQRT((ABS($A$19-$A$18)^2+(ABS($B$19-$B$18)^2)))</f>
        <v>27.915338898228118</v>
      </c>
      <c r="AA18">
        <f>SQRT((ABS($C$19-$C$18)^2+(ABS($D$19-$D$18)^2)))</f>
        <v>20.490428990952051</v>
      </c>
      <c r="AB18">
        <f>SQRT((ABS($E$19-$E$18)^2+(ABS($F$19-$F$18)^2)))</f>
        <v>27.453397369480506</v>
      </c>
      <c r="AC18">
        <f>SQRT((ABS($G$19-$G$18)^2+(ABS($H$19-$H$18)^2)))</f>
        <v>31.513723659709029</v>
      </c>
      <c r="AJ18">
        <f>1/0.11</f>
        <v>9.0909090909090917</v>
      </c>
      <c r="AK18">
        <f>1/0.115</f>
        <v>8.695652173913043</v>
      </c>
      <c r="AL18">
        <f>1/0.105</f>
        <v>9.5238095238095237</v>
      </c>
      <c r="AM18">
        <f>1/0.13</f>
        <v>7.6923076923076916</v>
      </c>
      <c r="AO18">
        <f t="shared" si="5"/>
        <v>253.77580816571017</v>
      </c>
      <c r="AP18">
        <f t="shared" si="6"/>
        <v>178.17764339958305</v>
      </c>
      <c r="AQ18">
        <f t="shared" si="7"/>
        <v>261.46092732838576</v>
      </c>
      <c r="AR18">
        <f t="shared" si="8"/>
        <v>242.41325892083867</v>
      </c>
      <c r="AV18">
        <f>((0.06/0.11)*100)</f>
        <v>54.54545454545454</v>
      </c>
      <c r="AW18">
        <f>((0.065/0.115)*100)</f>
        <v>56.521739130434781</v>
      </c>
      <c r="AX18">
        <f>((0.06/0.105)*100)</f>
        <v>57.142857142857139</v>
      </c>
      <c r="AY18">
        <f>((0.075/0.13)*100)</f>
        <v>57.692307692307686</v>
      </c>
      <c r="BA18">
        <f>((0.05/0.11)*100)</f>
        <v>45.45454545454546</v>
      </c>
      <c r="BB18">
        <f>((0.05/0.115)*100)</f>
        <v>43.478260869565219</v>
      </c>
      <c r="BC18">
        <f>((0.045/0.105)*100)</f>
        <v>42.857142857142854</v>
      </c>
      <c r="BD18">
        <f>((0.055/0.13)*100)</f>
        <v>42.307692307692307</v>
      </c>
      <c r="BF18">
        <f>ABS($B$18-$D$18)</f>
        <v>1.116581</v>
      </c>
      <c r="BG18">
        <f>ABS($F$18-$H$18)</f>
        <v>3.0724929999999997</v>
      </c>
      <c r="BL18">
        <f>SQRT((ABS($A$18-$E$18)^2+(ABS($B$18-$F$18)^2)))</f>
        <v>1.4931028263833561</v>
      </c>
      <c r="BM18">
        <f>SQRT((ABS($C$18-$G$19)^2+(ABS($D$18-$H$19)^2)))</f>
        <v>2.0959810005727735</v>
      </c>
      <c r="BO18">
        <f>SQRT((ABS($A$18-$G$18)^2+(ABS($B$18-$H$18)^2)))</f>
        <v>8.2804049895219407</v>
      </c>
      <c r="BP18">
        <f>SQRT((ABS($C$18-$E$19)^2+(ABS($D$18-$F$19)^2)))</f>
        <v>5.4010637001865742</v>
      </c>
      <c r="BR18">
        <f>DEGREES(ACOS((22.0592138779541^2+22.9394166607526^2-4.1336025017678^2)/(2*22.0592138779541*22.9394166607526)))</f>
        <v>10.300870459462853</v>
      </c>
      <c r="BS18">
        <f>DEGREES(ACOS((4.44349224604218^2+22.3354925451362^2-19.8999156979728^2)/(2*4.44349224604218*22.3354925451362)))</f>
        <v>51.850992795146517</v>
      </c>
      <c r="BU18">
        <v>12</v>
      </c>
      <c r="BV18">
        <v>4</v>
      </c>
      <c r="BW18">
        <v>3</v>
      </c>
      <c r="BX18">
        <v>9</v>
      </c>
      <c r="BY18">
        <v>13</v>
      </c>
      <c r="BZ18">
        <v>6</v>
      </c>
      <c r="CA18">
        <v>8</v>
      </c>
      <c r="CB18">
        <v>4</v>
      </c>
      <c r="CC18">
        <v>12</v>
      </c>
      <c r="CD18">
        <v>3</v>
      </c>
      <c r="CE18">
        <v>8</v>
      </c>
      <c r="CF18">
        <v>8</v>
      </c>
      <c r="CG18">
        <v>15</v>
      </c>
      <c r="CH18">
        <v>9</v>
      </c>
      <c r="CI18">
        <v>5</v>
      </c>
      <c r="CJ18">
        <v>8</v>
      </c>
      <c r="CL18">
        <v>10</v>
      </c>
      <c r="CM18">
        <v>0</v>
      </c>
      <c r="CN18">
        <v>0</v>
      </c>
      <c r="CO18">
        <v>8</v>
      </c>
      <c r="CP18">
        <v>10</v>
      </c>
      <c r="CQ18">
        <v>2</v>
      </c>
      <c r="CR18">
        <v>6</v>
      </c>
      <c r="CS18">
        <v>0</v>
      </c>
      <c r="CT18">
        <v>9</v>
      </c>
      <c r="CU18">
        <v>0</v>
      </c>
      <c r="CV18">
        <v>6</v>
      </c>
      <c r="CW18">
        <v>2</v>
      </c>
      <c r="CX18">
        <v>11</v>
      </c>
      <c r="CY18">
        <v>8</v>
      </c>
      <c r="CZ18">
        <v>0</v>
      </c>
      <c r="DA18">
        <v>2</v>
      </c>
      <c r="DC18">
        <f>((4/12)*100)</f>
        <v>33.333333333333329</v>
      </c>
      <c r="DD18">
        <f>((3/12)*100)</f>
        <v>25</v>
      </c>
      <c r="DE18">
        <f>((9/12)*100)</f>
        <v>75</v>
      </c>
      <c r="DF18">
        <f>((6/13)*100)</f>
        <v>46.153846153846153</v>
      </c>
      <c r="DG18">
        <f>((8/13)*100)</f>
        <v>61.53846153846154</v>
      </c>
      <c r="DH18">
        <f>((4/13)*100)</f>
        <v>30.76923076923077</v>
      </c>
      <c r="DI18">
        <f>((3/12)*100)</f>
        <v>25</v>
      </c>
      <c r="DJ18">
        <f>((8/12)*100)</f>
        <v>66.666666666666657</v>
      </c>
      <c r="DK18">
        <f>((8/12)*100)</f>
        <v>66.666666666666657</v>
      </c>
      <c r="DL18">
        <f>((9/15)*100)</f>
        <v>60</v>
      </c>
      <c r="DM18">
        <f>((5/15)*100)</f>
        <v>33.333333333333329</v>
      </c>
      <c r="DN18">
        <f>((8/15)*100)</f>
        <v>53.333333333333336</v>
      </c>
      <c r="DP18">
        <f>((0/10)*100)</f>
        <v>0</v>
      </c>
      <c r="DQ18">
        <f>((0/10)*100)</f>
        <v>0</v>
      </c>
      <c r="DR18">
        <f>((8/10)*100)</f>
        <v>80</v>
      </c>
      <c r="DS18">
        <f>((2/10)*100)</f>
        <v>20</v>
      </c>
      <c r="DT18">
        <f>((6/10)*100)</f>
        <v>60</v>
      </c>
      <c r="DU18">
        <f>((0/10)*100)</f>
        <v>0</v>
      </c>
      <c r="DV18">
        <f>((0/9)*100)</f>
        <v>0</v>
      </c>
      <c r="DW18">
        <f>((6/9)*100)</f>
        <v>66.666666666666657</v>
      </c>
      <c r="DX18">
        <f>((2/9)*100)</f>
        <v>22.222222222222221</v>
      </c>
      <c r="DY18">
        <f>((8/11)*100)</f>
        <v>72.727272727272734</v>
      </c>
      <c r="DZ18">
        <f>((0/11)*100)</f>
        <v>0</v>
      </c>
      <c r="EA18">
        <f>((2/11)*100)</f>
        <v>18.181818181818183</v>
      </c>
    </row>
    <row r="19" spans="1:131" x14ac:dyDescent="0.25">
      <c r="A19">
        <v>161.31941899999998</v>
      </c>
      <c r="B19">
        <v>7.4474910000000003</v>
      </c>
      <c r="C19">
        <v>175.52686</v>
      </c>
      <c r="D19">
        <v>5.542592</v>
      </c>
      <c r="E19">
        <v>159.862639</v>
      </c>
      <c r="F19">
        <v>8.3215160000000008</v>
      </c>
      <c r="G19">
        <v>156.929033</v>
      </c>
      <c r="H19">
        <v>4.9840650000000002</v>
      </c>
      <c r="K19">
        <f>(12/200)</f>
        <v>0.06</v>
      </c>
      <c r="L19">
        <f>(11/200)</f>
        <v>5.5E-2</v>
      </c>
      <c r="M19">
        <f>(12/200)</f>
        <v>0.06</v>
      </c>
      <c r="N19">
        <f>(13/200)</f>
        <v>6.5000000000000002E-2</v>
      </c>
      <c r="P19">
        <f>(9/200)</f>
        <v>4.4999999999999998E-2</v>
      </c>
      <c r="Q19">
        <f>(10/200)</f>
        <v>0.05</v>
      </c>
      <c r="R19">
        <f>(8/200)</f>
        <v>0.04</v>
      </c>
      <c r="S19">
        <f>(9/200)</f>
        <v>4.4999999999999998E-2</v>
      </c>
      <c r="U19">
        <f>0.06+0.045</f>
        <v>0.105</v>
      </c>
      <c r="V19">
        <f>0.055+0.05</f>
        <v>0.10500000000000001</v>
      </c>
      <c r="W19">
        <f>0.06+0.04</f>
        <v>0.1</v>
      </c>
      <c r="X19">
        <f>0.065+0.045</f>
        <v>0.11</v>
      </c>
      <c r="Z19">
        <f>SQRT((ABS($A$20-$A$19)^2+(ABS($B$20-$B$19)^2)))</f>
        <v>20.773766500210257</v>
      </c>
      <c r="AA19">
        <f>SQRT((ABS($C$20-$C$19)^2+(ABS($D$20-$D$19)^2)))</f>
        <v>22.607042141925348</v>
      </c>
      <c r="AB19">
        <f>SQRT((ABS($E$20-$E$19)^2+(ABS($F$20-$F$19)^2)))</f>
        <v>21.548550276561308</v>
      </c>
      <c r="AC19">
        <f>SQRT((ABS($G$20-$G$19)^2+(ABS($H$20-$H$19)^2)))</f>
        <v>22.335492545136169</v>
      </c>
      <c r="AJ19">
        <f>1/0.105</f>
        <v>9.5238095238095237</v>
      </c>
      <c r="AK19">
        <f>1/0.105</f>
        <v>9.5238095238095237</v>
      </c>
      <c r="AL19">
        <f>1/0.1</f>
        <v>10</v>
      </c>
      <c r="AM19">
        <f>1/0.11</f>
        <v>9.0909090909090917</v>
      </c>
      <c r="AO19">
        <f t="shared" si="5"/>
        <v>197.8453952400977</v>
      </c>
      <c r="AP19">
        <f t="shared" si="6"/>
        <v>215.30516325643185</v>
      </c>
      <c r="AQ19">
        <f t="shared" si="7"/>
        <v>215.48550276561306</v>
      </c>
      <c r="AR19">
        <f t="shared" si="8"/>
        <v>203.04993222851064</v>
      </c>
      <c r="AV19">
        <f>((0.06/0.105)*100)</f>
        <v>57.142857142857139</v>
      </c>
      <c r="AW19">
        <f>((0.055/0.105)*100)</f>
        <v>52.380952380952387</v>
      </c>
      <c r="AX19">
        <f>((0.06/0.1)*100)</f>
        <v>60</v>
      </c>
      <c r="AY19">
        <f>((0.065/0.11)*100)</f>
        <v>59.090909090909093</v>
      </c>
      <c r="BA19">
        <f>((0.045/0.105)*100)</f>
        <v>42.857142857142854</v>
      </c>
      <c r="BB19">
        <f>((0.05/0.105)*100)</f>
        <v>47.61904761904762</v>
      </c>
      <c r="BC19">
        <f>((0.04/0.1)*100)</f>
        <v>40</v>
      </c>
      <c r="BD19">
        <f>((0.045/0.11)*100)</f>
        <v>40.909090909090907</v>
      </c>
      <c r="BF19">
        <f>ABS($B$19-$D$19)</f>
        <v>1.9048990000000003</v>
      </c>
      <c r="BG19">
        <f>ABS($F$19-$H$19)</f>
        <v>3.3374510000000006</v>
      </c>
      <c r="BL19">
        <f>SQRT((ABS($A$19-$E$19)^2+(ABS($B$19-$F$19)^2)))</f>
        <v>1.6988606973571863</v>
      </c>
      <c r="BM19">
        <f>SQRT((ABS($C$19-$G$20)^2+(ABS($D$19-$H$20)^2)))</f>
        <v>4.11442375027171</v>
      </c>
      <c r="BO19">
        <f>SQRT((ABS($A$19-$G$19)^2+(ABS($B$19-$H$19)^2)))</f>
        <v>5.03427818922155</v>
      </c>
      <c r="BP19">
        <f>SQRT((ABS($C$19-$E$20)^2+(ABS($D$19-$F$20)^2)))</f>
        <v>6.3572220926842826</v>
      </c>
      <c r="BR19">
        <f>DEGREES(ACOS((17.5263450615837^2+19.622839416059^2-4.68055648336819^2)/(2*17.5263450615837*19.622839416059)))</f>
        <v>12.956677226966086</v>
      </c>
      <c r="BS19">
        <f>DEGREES(ACOS((4.73614115268381^2+23.828481798259^2-22.0592138779541^2)/(2*4.73614115268381*23.828481798259)))</f>
        <v>62.672338154460611</v>
      </c>
      <c r="BU19">
        <v>12</v>
      </c>
      <c r="BV19">
        <v>6</v>
      </c>
      <c r="BW19">
        <v>4</v>
      </c>
      <c r="BX19">
        <v>6</v>
      </c>
      <c r="BY19">
        <v>11</v>
      </c>
      <c r="BZ19">
        <v>6</v>
      </c>
      <c r="CA19">
        <v>5</v>
      </c>
      <c r="CB19">
        <v>3</v>
      </c>
      <c r="CC19">
        <v>12</v>
      </c>
      <c r="CD19">
        <v>3</v>
      </c>
      <c r="CE19">
        <v>5</v>
      </c>
      <c r="CF19">
        <v>10</v>
      </c>
      <c r="CG19">
        <v>13</v>
      </c>
      <c r="CH19">
        <v>6</v>
      </c>
      <c r="CI19">
        <v>3</v>
      </c>
      <c r="CJ19">
        <v>10</v>
      </c>
      <c r="CL19">
        <v>9</v>
      </c>
      <c r="CM19">
        <v>2</v>
      </c>
      <c r="CN19">
        <v>0</v>
      </c>
      <c r="CO19">
        <v>3</v>
      </c>
      <c r="CP19">
        <v>10</v>
      </c>
      <c r="CQ19">
        <v>4</v>
      </c>
      <c r="CR19">
        <v>3</v>
      </c>
      <c r="CS19">
        <v>0</v>
      </c>
      <c r="CT19">
        <v>8</v>
      </c>
      <c r="CU19">
        <v>0</v>
      </c>
      <c r="CV19">
        <v>3</v>
      </c>
      <c r="CW19">
        <v>5</v>
      </c>
      <c r="CX19">
        <v>9</v>
      </c>
      <c r="CY19">
        <v>3</v>
      </c>
      <c r="CZ19">
        <v>0</v>
      </c>
      <c r="DA19">
        <v>5</v>
      </c>
      <c r="DC19">
        <f>((6/12)*100)</f>
        <v>50</v>
      </c>
      <c r="DD19">
        <f>((4/12)*100)</f>
        <v>33.333333333333329</v>
      </c>
      <c r="DE19">
        <f>((6/12)*100)</f>
        <v>50</v>
      </c>
      <c r="DF19">
        <f>((6/11)*100)</f>
        <v>54.54545454545454</v>
      </c>
      <c r="DG19">
        <f>((5/11)*100)</f>
        <v>45.454545454545453</v>
      </c>
      <c r="DH19">
        <f>((3/11)*100)</f>
        <v>27.27272727272727</v>
      </c>
      <c r="DI19">
        <f>((3/12)*100)</f>
        <v>25</v>
      </c>
      <c r="DJ19">
        <f>((5/12)*100)</f>
        <v>41.666666666666671</v>
      </c>
      <c r="DK19">
        <f>((10/12)*100)</f>
        <v>83.333333333333343</v>
      </c>
      <c r="DL19">
        <f>((6/13)*100)</f>
        <v>46.153846153846153</v>
      </c>
      <c r="DM19">
        <f>((3/13)*100)</f>
        <v>23.076923076923077</v>
      </c>
      <c r="DN19">
        <f>((10/13)*100)</f>
        <v>76.923076923076934</v>
      </c>
      <c r="DP19">
        <f>((2/9)*100)</f>
        <v>22.222222222222221</v>
      </c>
      <c r="DQ19">
        <f>((0/9)*100)</f>
        <v>0</v>
      </c>
      <c r="DR19">
        <f>((3/9)*100)</f>
        <v>33.333333333333329</v>
      </c>
      <c r="DS19">
        <f>((4/10)*100)</f>
        <v>40</v>
      </c>
      <c r="DT19">
        <f>((3/10)*100)</f>
        <v>30</v>
      </c>
      <c r="DU19">
        <f>((0/10)*100)</f>
        <v>0</v>
      </c>
      <c r="DV19">
        <f>((0/8)*100)</f>
        <v>0</v>
      </c>
      <c r="DW19">
        <f>((3/8)*100)</f>
        <v>37.5</v>
      </c>
      <c r="DX19">
        <f>((5/8)*100)</f>
        <v>62.5</v>
      </c>
      <c r="DY19">
        <f>((3/9)*100)</f>
        <v>33.333333333333329</v>
      </c>
      <c r="DZ19">
        <f>((0/9)*100)</f>
        <v>0</v>
      </c>
      <c r="EA19">
        <f>((5/9)*100)</f>
        <v>55.555555555555557</v>
      </c>
    </row>
    <row r="20" spans="1:131" x14ac:dyDescent="0.25">
      <c r="A20">
        <v>182.08311</v>
      </c>
      <c r="B20">
        <v>6.800567</v>
      </c>
      <c r="C20">
        <v>198.12849299999999</v>
      </c>
      <c r="D20">
        <v>5.048082</v>
      </c>
      <c r="E20">
        <v>181.40809200000001</v>
      </c>
      <c r="F20">
        <v>7.956175</v>
      </c>
      <c r="G20">
        <v>179.23042799999999</v>
      </c>
      <c r="H20">
        <v>3.7503679999999999</v>
      </c>
      <c r="K20">
        <f>(13/200)</f>
        <v>6.5000000000000002E-2</v>
      </c>
      <c r="L20">
        <f>(11/200)</f>
        <v>5.5E-2</v>
      </c>
      <c r="M20">
        <f>(12/200)</f>
        <v>0.06</v>
      </c>
      <c r="N20">
        <f>(13/200)</f>
        <v>6.5000000000000002E-2</v>
      </c>
      <c r="P20">
        <f>(9/200)</f>
        <v>4.4999999999999998E-2</v>
      </c>
      <c r="Q20">
        <f>(10/200)</f>
        <v>0.05</v>
      </c>
      <c r="R20">
        <f>(9/200)</f>
        <v>4.4999999999999998E-2</v>
      </c>
      <c r="S20">
        <f>(9/200)</f>
        <v>4.4999999999999998E-2</v>
      </c>
      <c r="U20">
        <f>0.065+0.045</f>
        <v>0.11</v>
      </c>
      <c r="V20">
        <f>0.055+0.05</f>
        <v>0.10500000000000001</v>
      </c>
      <c r="W20">
        <f>0.06+0.045</f>
        <v>0.105</v>
      </c>
      <c r="X20">
        <f>0.065+0.045</f>
        <v>0.11</v>
      </c>
      <c r="Z20">
        <f>SQRT((ABS($A$21-$A$20)^2+(ABS($B$21-$B$20)^2)))</f>
        <v>22.631731558716073</v>
      </c>
      <c r="AA20">
        <f>SQRT((ABS($C$21-$C$20)^2+(ABS($D$21-$D$20)^2)))</f>
        <v>20.336091924843</v>
      </c>
      <c r="AB20">
        <f>SQRT((ABS($E$21-$E$20)^2+(ABS($F$21-$F$20)^2)))</f>
        <v>22.939416660752627</v>
      </c>
      <c r="AC20">
        <f>SQRT((ABS($G$21-$G$20)^2+(ABS($H$21-$H$20)^2)))</f>
        <v>23.828481798258991</v>
      </c>
      <c r="AJ20">
        <f>1/0.11</f>
        <v>9.0909090909090917</v>
      </c>
      <c r="AK20">
        <f>1/0.105</f>
        <v>9.5238095238095237</v>
      </c>
      <c r="AL20">
        <f>1/0.105</f>
        <v>9.5238095238095237</v>
      </c>
      <c r="AM20">
        <f>1/0.11</f>
        <v>9.0909090909090917</v>
      </c>
      <c r="AO20">
        <f t="shared" si="5"/>
        <v>205.74301417014613</v>
      </c>
      <c r="AP20">
        <f t="shared" si="6"/>
        <v>193.67706595088569</v>
      </c>
      <c r="AQ20">
        <f t="shared" si="7"/>
        <v>218.47063486431074</v>
      </c>
      <c r="AR20">
        <f t="shared" si="8"/>
        <v>216.62256180235445</v>
      </c>
      <c r="AV20">
        <f>((0.065/0.11)*100)</f>
        <v>59.090909090909093</v>
      </c>
      <c r="AW20">
        <f>((0.055/0.105)*100)</f>
        <v>52.380952380952387</v>
      </c>
      <c r="AX20">
        <f>((0.06/0.105)*100)</f>
        <v>57.142857142857139</v>
      </c>
      <c r="AY20">
        <f>((0.065/0.11)*100)</f>
        <v>59.090909090909093</v>
      </c>
      <c r="BA20">
        <f>((0.045/0.11)*100)</f>
        <v>40.909090909090907</v>
      </c>
      <c r="BB20">
        <f>((0.05/0.105)*100)</f>
        <v>47.61904761904762</v>
      </c>
      <c r="BC20">
        <f>((0.045/0.105)*100)</f>
        <v>42.857142857142854</v>
      </c>
      <c r="BD20">
        <f>((0.045/0.11)*100)</f>
        <v>40.909090909090907</v>
      </c>
      <c r="BF20">
        <f>ABS($B$20-$D$20)</f>
        <v>1.7524850000000001</v>
      </c>
      <c r="BG20">
        <f>ABS($F$20-$H$20)</f>
        <v>4.2058070000000001</v>
      </c>
      <c r="BL20">
        <f>SQRT((ABS($A$20-$E$20)^2+(ABS($B$20-$F$20)^2)))</f>
        <v>1.3383120525452921</v>
      </c>
      <c r="BM20">
        <f>SQRT((ABS($C$20-$G$21)^2+(ABS($D$20-$H$21)^2)))</f>
        <v>5.1032735411052554</v>
      </c>
      <c r="BO20">
        <f>SQRT((ABS($A$20-$G$20)^2+(ABS($B$20-$H$20)^2)))</f>
        <v>4.1763032136957063</v>
      </c>
      <c r="BP20">
        <f>SQRT((ABS($C$20-$E$21)^2+(ABS($D$20-$F$21)^2)))</f>
        <v>6.7432123256674936</v>
      </c>
      <c r="BR20">
        <f>DEGREES(ACOS((18.6571130410301^2+21.3430768841128^2-5.39674750851149^2)/(2*18.6571130410301*21.3430768841128)))</f>
        <v>13.470961982582724</v>
      </c>
      <c r="BS20">
        <f>DEGREES(ACOS((4.1336025017678^2+18.3864401603254^2-17.5263450615837^2)/(2*4.1336025017678*18.3864401603254)))</f>
        <v>71.601980009789784</v>
      </c>
      <c r="BU20">
        <v>13</v>
      </c>
      <c r="BV20">
        <v>6</v>
      </c>
      <c r="BW20">
        <v>4</v>
      </c>
      <c r="BX20">
        <v>6</v>
      </c>
      <c r="BY20">
        <v>11</v>
      </c>
      <c r="BZ20">
        <v>6</v>
      </c>
      <c r="CA20">
        <v>5</v>
      </c>
      <c r="CB20">
        <v>4</v>
      </c>
      <c r="CC20">
        <v>12</v>
      </c>
      <c r="CD20">
        <v>4</v>
      </c>
      <c r="CE20">
        <v>5</v>
      </c>
      <c r="CF20">
        <v>11</v>
      </c>
      <c r="CG20">
        <v>13</v>
      </c>
      <c r="CH20">
        <v>6</v>
      </c>
      <c r="CI20">
        <v>4</v>
      </c>
      <c r="CJ20">
        <v>11</v>
      </c>
      <c r="CL20">
        <v>9</v>
      </c>
      <c r="CM20">
        <v>4</v>
      </c>
      <c r="CN20">
        <v>0</v>
      </c>
      <c r="CO20">
        <v>2</v>
      </c>
      <c r="CP20">
        <v>10</v>
      </c>
      <c r="CQ20">
        <v>3</v>
      </c>
      <c r="CR20">
        <v>3</v>
      </c>
      <c r="CS20">
        <v>1</v>
      </c>
      <c r="CT20">
        <v>9</v>
      </c>
      <c r="CU20">
        <v>0</v>
      </c>
      <c r="CV20">
        <v>3</v>
      </c>
      <c r="CW20">
        <v>7</v>
      </c>
      <c r="CX20">
        <v>9</v>
      </c>
      <c r="CY20">
        <v>2</v>
      </c>
      <c r="CZ20">
        <v>1</v>
      </c>
      <c r="DA20">
        <v>7</v>
      </c>
      <c r="DC20">
        <f>((6/13)*100)</f>
        <v>46.153846153846153</v>
      </c>
      <c r="DD20">
        <f>((4/13)*100)</f>
        <v>30.76923076923077</v>
      </c>
      <c r="DE20">
        <f>((6/13)*100)</f>
        <v>46.153846153846153</v>
      </c>
      <c r="DF20">
        <f>((6/11)*100)</f>
        <v>54.54545454545454</v>
      </c>
      <c r="DG20">
        <f>((5/11)*100)</f>
        <v>45.454545454545453</v>
      </c>
      <c r="DH20">
        <f>((4/11)*100)</f>
        <v>36.363636363636367</v>
      </c>
      <c r="DI20">
        <f>((4/12)*100)</f>
        <v>33.333333333333329</v>
      </c>
      <c r="DJ20">
        <f>((5/12)*100)</f>
        <v>41.666666666666671</v>
      </c>
      <c r="DK20">
        <f>((11/12)*100)</f>
        <v>91.666666666666657</v>
      </c>
      <c r="DL20">
        <f>((6/13)*100)</f>
        <v>46.153846153846153</v>
      </c>
      <c r="DM20">
        <f>((4/13)*100)</f>
        <v>30.76923076923077</v>
      </c>
      <c r="DN20">
        <f>((11/13)*100)</f>
        <v>84.615384615384613</v>
      </c>
      <c r="DP20">
        <f>((4/9)*100)</f>
        <v>44.444444444444443</v>
      </c>
      <c r="DQ20">
        <f>((0/9)*100)</f>
        <v>0</v>
      </c>
      <c r="DR20">
        <f>((2/9)*100)</f>
        <v>22.222222222222221</v>
      </c>
      <c r="DS20">
        <f>((3/10)*100)</f>
        <v>30</v>
      </c>
      <c r="DT20">
        <f>((3/10)*100)</f>
        <v>30</v>
      </c>
      <c r="DU20">
        <f>((1/10)*100)</f>
        <v>10</v>
      </c>
      <c r="DV20">
        <f>((0/9)*100)</f>
        <v>0</v>
      </c>
      <c r="DW20">
        <f>((3/9)*100)</f>
        <v>33.333333333333329</v>
      </c>
      <c r="DX20">
        <f>((7/9)*100)</f>
        <v>77.777777777777786</v>
      </c>
      <c r="DY20">
        <f>((2/9)*100)</f>
        <v>22.222222222222221</v>
      </c>
      <c r="DZ20">
        <f>((1/9)*100)</f>
        <v>11.111111111111111</v>
      </c>
      <c r="EA20">
        <f>((7/9)*100)</f>
        <v>77.777777777777786</v>
      </c>
    </row>
    <row r="21" spans="1:131" x14ac:dyDescent="0.25">
      <c r="A21">
        <v>204.713401</v>
      </c>
      <c r="B21">
        <v>6.5452190000000003</v>
      </c>
      <c r="C21">
        <v>218.46444399999999</v>
      </c>
      <c r="D21">
        <v>4.9723740000000003</v>
      </c>
      <c r="E21">
        <v>204.34558799999999</v>
      </c>
      <c r="F21">
        <v>7.6593349999999996</v>
      </c>
      <c r="G21">
        <v>203.05890199999999</v>
      </c>
      <c r="H21">
        <v>3.73109</v>
      </c>
      <c r="K21">
        <f>(14/200)</f>
        <v>7.0000000000000007E-2</v>
      </c>
      <c r="L21">
        <f>(11/200)</f>
        <v>5.5E-2</v>
      </c>
      <c r="M21">
        <f>(13/200)</f>
        <v>6.5000000000000002E-2</v>
      </c>
      <c r="N21">
        <f>(11/200)</f>
        <v>5.5E-2</v>
      </c>
      <c r="P21">
        <f>(8/200)</f>
        <v>0.04</v>
      </c>
      <c r="Q21">
        <f>(10/200)</f>
        <v>0.05</v>
      </c>
      <c r="R21">
        <f>(10/200)</f>
        <v>0.05</v>
      </c>
      <c r="S21">
        <f>(9/200)</f>
        <v>4.4999999999999998E-2</v>
      </c>
      <c r="U21">
        <f>0.07+0.04</f>
        <v>0.11000000000000001</v>
      </c>
      <c r="V21">
        <f>0.055+0.05</f>
        <v>0.10500000000000001</v>
      </c>
      <c r="W21">
        <f>0.065+0.05</f>
        <v>0.115</v>
      </c>
      <c r="X21">
        <f>0.055+0.045</f>
        <v>0.1</v>
      </c>
      <c r="Z21">
        <f>SQRT((ABS($A$22-$A$21)^2+(ABS($B$22-$B$21)^2)))</f>
        <v>19.685771006704968</v>
      </c>
      <c r="AA21">
        <f>SQRT((ABS($C$22-$C$21)^2+(ABS($D$22-$D$21)^2)))</f>
        <v>19.95246612473068</v>
      </c>
      <c r="AB21">
        <f>SQRT((ABS($E$22-$E$21)^2+(ABS($F$22-$F$21)^2)))</f>
        <v>19.622839416058952</v>
      </c>
      <c r="AC21">
        <f>SQRT((ABS($G$22-$G$21)^2+(ABS($H$22-$H$21)^2)))</f>
        <v>18.386440160325378</v>
      </c>
      <c r="AJ21">
        <f>1/0.11</f>
        <v>9.0909090909090917</v>
      </c>
      <c r="AK21">
        <f>1/0.105</f>
        <v>9.5238095238095237</v>
      </c>
      <c r="AL21">
        <f>1/0.115</f>
        <v>8.695652173913043</v>
      </c>
      <c r="AM21">
        <f>1/0.1</f>
        <v>10</v>
      </c>
      <c r="AO21">
        <f t="shared" si="5"/>
        <v>178.96155460640878</v>
      </c>
      <c r="AP21">
        <f t="shared" si="6"/>
        <v>190.02348690219694</v>
      </c>
      <c r="AQ21">
        <f t="shared" si="7"/>
        <v>170.63338622659958</v>
      </c>
      <c r="AR21">
        <f t="shared" si="8"/>
        <v>183.86440160325378</v>
      </c>
      <c r="AV21">
        <f>((0.07/0.11)*100)</f>
        <v>63.636363636363647</v>
      </c>
      <c r="AW21">
        <f>((0.055/0.105)*100)</f>
        <v>52.380952380952387</v>
      </c>
      <c r="AX21">
        <f>((0.065/0.115)*100)</f>
        <v>56.521739130434781</v>
      </c>
      <c r="AY21">
        <f>((0.055/0.1)*100)</f>
        <v>54.999999999999993</v>
      </c>
      <c r="BA21">
        <f>((0.04/0.11)*100)</f>
        <v>36.363636363636367</v>
      </c>
      <c r="BB21">
        <f>((0.05/0.105)*100)</f>
        <v>47.61904761904762</v>
      </c>
      <c r="BC21">
        <f>((0.05/0.115)*100)</f>
        <v>43.478260869565219</v>
      </c>
      <c r="BD21">
        <f>((0.045/0.1)*100)</f>
        <v>44.999999999999993</v>
      </c>
      <c r="BF21">
        <f>ABS($B$21-$D$21)</f>
        <v>1.572845</v>
      </c>
      <c r="BG21">
        <f>ABS($F$21-$H$21)</f>
        <v>3.9282449999999995</v>
      </c>
      <c r="BL21">
        <f>SQRT((ABS($A$21-$E$21)^2+(ABS($B$21-$F$21)^2)))</f>
        <v>1.1732607827865922</v>
      </c>
      <c r="BM21">
        <f>SQRT((ABS($C$21-$G$22)^2+(ABS($D$21-$H$22)^2)))</f>
        <v>3.1974635776135365</v>
      </c>
      <c r="BO21">
        <f>SQRT((ABS($A$21-$G$21)^2+(ABS($B$21-$H$21)^2)))</f>
        <v>3.2644584496730928</v>
      </c>
      <c r="BP21">
        <f>SQRT((ABS($C$21-$E$22)^2+(ABS($D$21-$F$22)^2)))</f>
        <v>6.1682995673722996</v>
      </c>
      <c r="BS21">
        <f>DEGREES(ACOS((4.68055648336819^2+20.7604572915498^2-18.6571130410301^2)/(2*4.68055648336819*20.7604572915498)))</f>
        <v>57.361117321696554</v>
      </c>
      <c r="BU21">
        <v>14</v>
      </c>
      <c r="BV21">
        <v>6</v>
      </c>
      <c r="BW21">
        <v>4</v>
      </c>
      <c r="BX21">
        <v>6</v>
      </c>
      <c r="BY21">
        <v>11</v>
      </c>
      <c r="BZ21">
        <v>4</v>
      </c>
      <c r="CA21">
        <v>7</v>
      </c>
      <c r="CB21">
        <v>3</v>
      </c>
      <c r="CC21">
        <v>13</v>
      </c>
      <c r="CD21">
        <v>4</v>
      </c>
      <c r="CE21">
        <v>7</v>
      </c>
      <c r="CF21">
        <v>9</v>
      </c>
      <c r="CG21">
        <v>11</v>
      </c>
      <c r="CH21">
        <v>6</v>
      </c>
      <c r="CI21">
        <v>3</v>
      </c>
      <c r="CJ21">
        <v>9</v>
      </c>
      <c r="CL21">
        <v>8</v>
      </c>
      <c r="CM21">
        <v>3</v>
      </c>
      <c r="CN21">
        <v>0</v>
      </c>
      <c r="CO21">
        <v>1</v>
      </c>
      <c r="CP21">
        <v>10</v>
      </c>
      <c r="CQ21">
        <v>2</v>
      </c>
      <c r="CR21">
        <v>4</v>
      </c>
      <c r="CS21">
        <v>2</v>
      </c>
      <c r="CT21">
        <v>10</v>
      </c>
      <c r="CU21">
        <v>0</v>
      </c>
      <c r="CV21">
        <v>4</v>
      </c>
      <c r="CW21">
        <v>8</v>
      </c>
      <c r="CX21">
        <v>9</v>
      </c>
      <c r="CY21">
        <v>1</v>
      </c>
      <c r="CZ21">
        <v>2</v>
      </c>
      <c r="DA21">
        <v>8</v>
      </c>
      <c r="DC21">
        <f>((6/14)*100)</f>
        <v>42.857142857142854</v>
      </c>
      <c r="DD21">
        <f>((4/14)*100)</f>
        <v>28.571428571428569</v>
      </c>
      <c r="DE21">
        <f>((6/14)*100)</f>
        <v>42.857142857142854</v>
      </c>
      <c r="DF21">
        <f>((4/11)*100)</f>
        <v>36.363636363636367</v>
      </c>
      <c r="DG21">
        <f>((7/11)*100)</f>
        <v>63.636363636363633</v>
      </c>
      <c r="DH21">
        <f>((3/11)*100)</f>
        <v>27.27272727272727</v>
      </c>
      <c r="DI21">
        <f>((4/13)*100)</f>
        <v>30.76923076923077</v>
      </c>
      <c r="DJ21">
        <f>((7/13)*100)</f>
        <v>53.846153846153847</v>
      </c>
      <c r="DK21">
        <f>((9/13)*100)</f>
        <v>69.230769230769226</v>
      </c>
      <c r="DL21">
        <f>((6/11)*100)</f>
        <v>54.54545454545454</v>
      </c>
      <c r="DM21">
        <f>((3/11)*100)</f>
        <v>27.27272727272727</v>
      </c>
      <c r="DN21">
        <f>((9/11)*100)</f>
        <v>81.818181818181827</v>
      </c>
      <c r="DP21">
        <f>((3/8)*100)</f>
        <v>37.5</v>
      </c>
      <c r="DQ21">
        <f>((0/8)*100)</f>
        <v>0</v>
      </c>
      <c r="DR21">
        <f>((1/8)*100)</f>
        <v>12.5</v>
      </c>
      <c r="DS21">
        <f>((2/10)*100)</f>
        <v>20</v>
      </c>
      <c r="DT21">
        <f>((4/10)*100)</f>
        <v>40</v>
      </c>
      <c r="DU21">
        <f>((2/10)*100)</f>
        <v>20</v>
      </c>
      <c r="DV21">
        <f>((0/10)*100)</f>
        <v>0</v>
      </c>
      <c r="DW21">
        <f>((4/10)*100)</f>
        <v>40</v>
      </c>
      <c r="DX21">
        <f>((8/10)*100)</f>
        <v>80</v>
      </c>
      <c r="DY21">
        <f>((1/9)*100)</f>
        <v>11.111111111111111</v>
      </c>
      <c r="DZ21">
        <f>((2/9)*100)</f>
        <v>22.222222222222221</v>
      </c>
      <c r="EA21">
        <f>((8/9)*100)</f>
        <v>88.888888888888886</v>
      </c>
    </row>
    <row r="22" spans="1:131" x14ac:dyDescent="0.25">
      <c r="A22">
        <v>224.395352</v>
      </c>
      <c r="B22">
        <v>6.1574239999999998</v>
      </c>
      <c r="C22">
        <v>238.41095799999999</v>
      </c>
      <c r="D22">
        <v>5.4596970000000002</v>
      </c>
      <c r="E22">
        <v>223.96818200000001</v>
      </c>
      <c r="F22">
        <v>7.7574750000000003</v>
      </c>
      <c r="G22">
        <v>221.44515000000001</v>
      </c>
      <c r="H22">
        <v>3.8151510000000002</v>
      </c>
      <c r="K22">
        <f>(13/200)</f>
        <v>6.5000000000000002E-2</v>
      </c>
      <c r="L22">
        <f>(11/200)</f>
        <v>5.5E-2</v>
      </c>
      <c r="M22">
        <f>(14/200)</f>
        <v>7.0000000000000007E-2</v>
      </c>
      <c r="N22">
        <f>(12/200)</f>
        <v>0.06</v>
      </c>
      <c r="P22">
        <f>(9/200)</f>
        <v>4.4999999999999998E-2</v>
      </c>
      <c r="Q22">
        <f>(12/200)</f>
        <v>0.06</v>
      </c>
      <c r="R22">
        <f>(10/200)</f>
        <v>0.05</v>
      </c>
      <c r="S22">
        <f>(11/200)</f>
        <v>5.5E-2</v>
      </c>
      <c r="U22">
        <f>0.065+0.045</f>
        <v>0.11</v>
      </c>
      <c r="V22">
        <f>0.055+0.06</f>
        <v>0.11499999999999999</v>
      </c>
      <c r="W22">
        <f>0.07+0.05</f>
        <v>0.12000000000000001</v>
      </c>
      <c r="X22">
        <f>0.06+0.055</f>
        <v>0.11499999999999999</v>
      </c>
      <c r="Z22">
        <f>SQRT((ABS($A$23-$A$22)^2+(ABS($B$23-$B$22)^2)))</f>
        <v>21.519111883243447</v>
      </c>
      <c r="AA22">
        <f>SQRT((ABS($C$23-$C$22)^2+(ABS($D$23-$D$22)^2)))</f>
        <v>20.854618504369732</v>
      </c>
      <c r="AB22">
        <f>SQRT((ABS($E$23-$E$22)^2+(ABS($F$23-$F$22)^2)))</f>
        <v>21.343076884112822</v>
      </c>
      <c r="AC22">
        <f>SQRT((ABS($G$23-$G$22)^2+(ABS($H$23-$H$22)^2)))</f>
        <v>20.76045729154982</v>
      </c>
      <c r="AJ22">
        <f>1/0.11</f>
        <v>9.0909090909090917</v>
      </c>
      <c r="AK22">
        <f>1/0.115</f>
        <v>8.695652173913043</v>
      </c>
      <c r="AL22">
        <f>1/0.12</f>
        <v>8.3333333333333339</v>
      </c>
      <c r="AM22">
        <f>1/0.115</f>
        <v>8.695652173913043</v>
      </c>
      <c r="AO22">
        <f t="shared" si="5"/>
        <v>195.6282898476677</v>
      </c>
      <c r="AP22">
        <f t="shared" si="6"/>
        <v>181.34450873364986</v>
      </c>
      <c r="AQ22">
        <f t="shared" si="7"/>
        <v>177.8589740342735</v>
      </c>
      <c r="AR22">
        <f t="shared" si="8"/>
        <v>180.5257155786941</v>
      </c>
      <c r="AV22">
        <f>((0.065/0.11)*100)</f>
        <v>59.090909090909093</v>
      </c>
      <c r="AW22">
        <f>((0.055/0.115)*100)</f>
        <v>47.826086956521735</v>
      </c>
      <c r="AX22">
        <f>((0.07/0.12)*100)</f>
        <v>58.333333333333336</v>
      </c>
      <c r="AY22">
        <f>((0.06/0.115)*100)</f>
        <v>52.173913043478258</v>
      </c>
      <c r="BA22">
        <f>((0.045/0.11)*100)</f>
        <v>40.909090909090907</v>
      </c>
      <c r="BB22">
        <f>((0.06/0.115)*100)</f>
        <v>52.173913043478258</v>
      </c>
      <c r="BC22">
        <f>((0.05/0.12)*100)</f>
        <v>41.666666666666671</v>
      </c>
      <c r="BD22">
        <f>((0.055/0.115)*100)</f>
        <v>47.826086956521735</v>
      </c>
      <c r="BF22">
        <f>ABS($B$22-$D$22)</f>
        <v>0.69772699999999954</v>
      </c>
      <c r="BG22">
        <f>ABS($F$22-$H$22)</f>
        <v>3.9423240000000002</v>
      </c>
      <c r="BL22">
        <f>SQRT((ABS($A$22-$E$22)^2+(ABS($B$22-$F$22)^2)))</f>
        <v>1.6560910033874929</v>
      </c>
      <c r="BM22">
        <f>SQRT((ABS($C$22-$G$23)^2+(ABS($D$22-$H$23)^2)))</f>
        <v>4.1327778304226523</v>
      </c>
      <c r="BO22">
        <f>SQRT((ABS($A$22-$G$22)^2+(ABS($B$22-$H$22)^2)))</f>
        <v>3.7669529659039998</v>
      </c>
      <c r="BP22">
        <f>SQRT((ABS($C$22-$E$23)^2+(ABS($D$22-$F$23)^2)))</f>
        <v>7.4342754928713761</v>
      </c>
      <c r="BU22">
        <v>13</v>
      </c>
      <c r="BV22">
        <v>4</v>
      </c>
      <c r="BW22">
        <v>3</v>
      </c>
      <c r="BX22">
        <v>6</v>
      </c>
      <c r="BY22">
        <v>11</v>
      </c>
      <c r="BZ22">
        <v>4</v>
      </c>
      <c r="CA22">
        <v>8</v>
      </c>
      <c r="CB22">
        <v>3</v>
      </c>
      <c r="CC22">
        <v>14</v>
      </c>
      <c r="CD22">
        <v>4</v>
      </c>
      <c r="CE22">
        <v>8</v>
      </c>
      <c r="CF22">
        <v>9</v>
      </c>
      <c r="CG22">
        <v>12</v>
      </c>
      <c r="CH22">
        <v>6</v>
      </c>
      <c r="CI22">
        <v>3</v>
      </c>
      <c r="CJ22">
        <v>9</v>
      </c>
      <c r="CL22">
        <v>9</v>
      </c>
      <c r="CM22">
        <v>2</v>
      </c>
      <c r="CN22">
        <v>0</v>
      </c>
      <c r="CO22">
        <v>4</v>
      </c>
      <c r="CP22">
        <v>12</v>
      </c>
      <c r="CQ22">
        <v>3</v>
      </c>
      <c r="CR22">
        <v>6</v>
      </c>
      <c r="CS22">
        <v>3</v>
      </c>
      <c r="CT22">
        <v>10</v>
      </c>
      <c r="CU22">
        <v>0</v>
      </c>
      <c r="CV22">
        <v>6</v>
      </c>
      <c r="CW22">
        <v>7</v>
      </c>
      <c r="CX22">
        <v>11</v>
      </c>
      <c r="CY22">
        <v>4</v>
      </c>
      <c r="CZ22">
        <v>3</v>
      </c>
      <c r="DA22">
        <v>7</v>
      </c>
      <c r="DC22">
        <f>((4/13)*100)</f>
        <v>30.76923076923077</v>
      </c>
      <c r="DD22">
        <f>((3/13)*100)</f>
        <v>23.076923076923077</v>
      </c>
      <c r="DE22">
        <f>((6/13)*100)</f>
        <v>46.153846153846153</v>
      </c>
      <c r="DF22">
        <f>((4/11)*100)</f>
        <v>36.363636363636367</v>
      </c>
      <c r="DG22">
        <f>((8/11)*100)</f>
        <v>72.727272727272734</v>
      </c>
      <c r="DH22">
        <f>((3/11)*100)</f>
        <v>27.27272727272727</v>
      </c>
      <c r="DI22">
        <f>((4/14)*100)</f>
        <v>28.571428571428569</v>
      </c>
      <c r="DJ22">
        <f>((8/14)*100)</f>
        <v>57.142857142857139</v>
      </c>
      <c r="DK22">
        <f>((9/14)*100)</f>
        <v>64.285714285714292</v>
      </c>
      <c r="DL22">
        <f>((6/12)*100)</f>
        <v>50</v>
      </c>
      <c r="DM22">
        <f>((3/12)*100)</f>
        <v>25</v>
      </c>
      <c r="DN22">
        <f>((9/12)*100)</f>
        <v>75</v>
      </c>
      <c r="DP22">
        <f>((2/9)*100)</f>
        <v>22.222222222222221</v>
      </c>
      <c r="DQ22">
        <f>((0/9)*100)</f>
        <v>0</v>
      </c>
      <c r="DR22">
        <f>((4/9)*100)</f>
        <v>44.444444444444443</v>
      </c>
      <c r="DS22">
        <f>((3/12)*100)</f>
        <v>25</v>
      </c>
      <c r="DT22">
        <f>((6/12)*100)</f>
        <v>50</v>
      </c>
      <c r="DU22">
        <f>((3/12)*100)</f>
        <v>25</v>
      </c>
      <c r="DV22">
        <f>((0/10)*100)</f>
        <v>0</v>
      </c>
      <c r="DW22">
        <f>((6/10)*100)</f>
        <v>60</v>
      </c>
      <c r="DX22">
        <f>((7/10)*100)</f>
        <v>70</v>
      </c>
      <c r="DY22">
        <f>((4/11)*100)</f>
        <v>36.363636363636367</v>
      </c>
      <c r="DZ22">
        <f>((3/11)*100)</f>
        <v>27.27272727272727</v>
      </c>
      <c r="EA22">
        <f>((7/11)*100)</f>
        <v>63.636363636363633</v>
      </c>
    </row>
    <row r="23" spans="1:131" x14ac:dyDescent="0.25">
      <c r="A23">
        <v>245.89697000000001</v>
      </c>
      <c r="B23">
        <v>7.0249490000000003</v>
      </c>
      <c r="C23">
        <v>259.25090899999998</v>
      </c>
      <c r="D23">
        <v>6.2417170000000004</v>
      </c>
      <c r="E23">
        <v>245.30580599999999</v>
      </c>
      <c r="F23">
        <v>8.2398989999999994</v>
      </c>
      <c r="G23">
        <v>242.20560599999999</v>
      </c>
      <c r="H23">
        <v>3.8224740000000001</v>
      </c>
      <c r="K23">
        <f>(14/200)</f>
        <v>7.0000000000000007E-2</v>
      </c>
      <c r="P23">
        <f>(10/200)</f>
        <v>0.05</v>
      </c>
      <c r="Q23">
        <f>(13/200)</f>
        <v>6.5000000000000002E-2</v>
      </c>
      <c r="R23">
        <f>(12/200)</f>
        <v>0.06</v>
      </c>
      <c r="S23">
        <f>(12/200)</f>
        <v>0.06</v>
      </c>
      <c r="U23">
        <f>0.07+0.05</f>
        <v>0.12000000000000001</v>
      </c>
      <c r="Z23">
        <f>SQRT((ABS($A$24-$A$23)^2+(ABS($B$24-$B$23)^2)))</f>
        <v>21.032347929429903</v>
      </c>
      <c r="AJ23">
        <f>1/0.12</f>
        <v>8.3333333333333339</v>
      </c>
      <c r="AO23">
        <f t="shared" si="5"/>
        <v>175.26956607858253</v>
      </c>
      <c r="AV23">
        <f>((0.07/0.12)*100)</f>
        <v>58.333333333333336</v>
      </c>
      <c r="BA23">
        <f>((0.05/0.12)*100)</f>
        <v>41.666666666666671</v>
      </c>
      <c r="BF23">
        <f>ABS($B$23-$D$23)</f>
        <v>0.78323199999999993</v>
      </c>
      <c r="BG23">
        <f>ABS($F$23-$H$23)</f>
        <v>4.4174249999999997</v>
      </c>
      <c r="BI23">
        <v>3.0886675000000001</v>
      </c>
      <c r="BJ23">
        <v>2.4835674999999995</v>
      </c>
      <c r="BL23">
        <f>SQRT((ABS($A$23-$E$23)^2+(ABS($B$23-$F$23)^2)))</f>
        <v>1.3511396587311106</v>
      </c>
      <c r="BO23">
        <f>SQRT((ABS($A$23-$G$23)^2+(ABS($B$23-$H$23)^2)))</f>
        <v>4.8869227849559032</v>
      </c>
      <c r="BR23">
        <f>DEGREES(ACOS((9.90292184461716^2+16.6274515569438^2-7.87342179101903^2)/(2*9.90292184461716*16.6274515569438)))</f>
        <v>18.364295308568892</v>
      </c>
      <c r="BU23">
        <v>14</v>
      </c>
      <c r="BV23">
        <v>4</v>
      </c>
      <c r="BW23">
        <v>2</v>
      </c>
      <c r="BX23">
        <v>6</v>
      </c>
      <c r="CL23">
        <v>10</v>
      </c>
      <c r="CM23">
        <v>3</v>
      </c>
      <c r="CN23">
        <v>0</v>
      </c>
      <c r="CO23">
        <v>4</v>
      </c>
      <c r="CP23">
        <v>13</v>
      </c>
      <c r="CQ23">
        <v>3</v>
      </c>
      <c r="CR23">
        <v>9</v>
      </c>
      <c r="CS23">
        <v>4</v>
      </c>
      <c r="CT23">
        <v>12</v>
      </c>
      <c r="CU23">
        <v>0</v>
      </c>
      <c r="CV23">
        <v>9</v>
      </c>
      <c r="CW23">
        <v>7</v>
      </c>
      <c r="CX23">
        <v>12</v>
      </c>
      <c r="CY23">
        <v>4</v>
      </c>
      <c r="CZ23">
        <v>4</v>
      </c>
      <c r="DA23">
        <v>7</v>
      </c>
      <c r="DC23">
        <f>((4/14)*100)</f>
        <v>28.571428571428569</v>
      </c>
      <c r="DD23">
        <f>((2/14)*100)</f>
        <v>14.285714285714285</v>
      </c>
      <c r="DE23">
        <f>((6/14)*100)</f>
        <v>42.857142857142854</v>
      </c>
      <c r="DP23">
        <f>((3/10)*100)</f>
        <v>30</v>
      </c>
      <c r="DQ23">
        <f>((0/10)*100)</f>
        <v>0</v>
      </c>
      <c r="DR23">
        <f>((4/10)*100)</f>
        <v>40</v>
      </c>
      <c r="DS23">
        <f>((3/13)*100)</f>
        <v>23.076923076923077</v>
      </c>
      <c r="DT23">
        <f>((9/13)*100)</f>
        <v>69.230769230769226</v>
      </c>
      <c r="DU23">
        <f>((4/13)*100)</f>
        <v>30.76923076923077</v>
      </c>
      <c r="DV23">
        <f>((0/12)*100)</f>
        <v>0</v>
      </c>
      <c r="DW23">
        <f>((9/12)*100)</f>
        <v>75</v>
      </c>
      <c r="DX23">
        <f>((7/12)*100)</f>
        <v>58.333333333333336</v>
      </c>
      <c r="DY23">
        <f>((4/12)*100)</f>
        <v>33.333333333333329</v>
      </c>
      <c r="DZ23">
        <f>((4/12)*100)</f>
        <v>33.333333333333329</v>
      </c>
      <c r="EA23">
        <f>((7/12)*100)</f>
        <v>58.333333333333336</v>
      </c>
    </row>
    <row r="24" spans="1:131" x14ac:dyDescent="0.25">
      <c r="A24">
        <v>266.91125999999997</v>
      </c>
      <c r="B24">
        <v>7.8963130000000001</v>
      </c>
      <c r="BR24">
        <f>DEGREES(ACOS((11.2370357802888^2+19.2265913953912^2-9.06777126108869^2)/(2*11.2370357802888*19.2265913953912)))</f>
        <v>16.776697490370065</v>
      </c>
      <c r="BS24">
        <f>DEGREES(ACOS((7.87342179101903^2+18.046848581419^2-11.2370357802888^2)/(2*7.87342179101903*18.046848581419)))</f>
        <v>23.093401444379214</v>
      </c>
    </row>
    <row r="25" spans="1:131" x14ac:dyDescent="0.25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BR25">
        <f>DEGREES(ACOS((13.6642646125973^2+19.2251204661898^2-7.09203738289082^2)/(2*13.6642646125973*19.2251204661898)))</f>
        <v>15.607986879389868</v>
      </c>
      <c r="BS25">
        <f>DEGREES(ACOS((9.06777126108869^2+21.6526696700863^2-13.6642646125973^2)/(2*9.06777126108869*21.6526696700863)))</f>
        <v>21.898039871986246</v>
      </c>
    </row>
    <row r="26" spans="1:131" x14ac:dyDescent="0.25">
      <c r="A26">
        <v>215.941363</v>
      </c>
      <c r="B26">
        <v>7.8675249999999997</v>
      </c>
      <c r="C26">
        <v>224.13222200000001</v>
      </c>
      <c r="D26">
        <v>9.8877269999999999</v>
      </c>
      <c r="E26">
        <v>234.07914099999999</v>
      </c>
      <c r="F26">
        <v>7.3080299999999996</v>
      </c>
      <c r="G26">
        <v>224.69515100000001</v>
      </c>
      <c r="H26">
        <v>10.471666000000001</v>
      </c>
      <c r="K26">
        <f>(14/200)</f>
        <v>7.0000000000000007E-2</v>
      </c>
      <c r="L26">
        <f>(13/200)</f>
        <v>6.5000000000000002E-2</v>
      </c>
      <c r="M26">
        <f>(12/200)</f>
        <v>0.06</v>
      </c>
      <c r="N26">
        <f>(12/200)</f>
        <v>0.06</v>
      </c>
      <c r="P26">
        <f>(12/200)</f>
        <v>0.06</v>
      </c>
      <c r="Q26">
        <f>(13/200)</f>
        <v>6.5000000000000002E-2</v>
      </c>
      <c r="R26">
        <f>(12/200)</f>
        <v>0.06</v>
      </c>
      <c r="S26">
        <f>(13/200)</f>
        <v>6.5000000000000002E-2</v>
      </c>
      <c r="U26">
        <f>0.07+0.06</f>
        <v>0.13</v>
      </c>
      <c r="V26">
        <f>0.065+0.065</f>
        <v>0.13</v>
      </c>
      <c r="W26">
        <f>0.06+0.06</f>
        <v>0.12</v>
      </c>
      <c r="X26">
        <f>0.06+0.065</f>
        <v>0.125</v>
      </c>
      <c r="Z26">
        <f>SQRT((ABS($A$27-$A$26)^2+(ABS($B$27-$B$26)^2)))</f>
        <v>19.017267389144052</v>
      </c>
      <c r="AA26">
        <f>SQRT((ABS($C$27-$C$26)^2+(ABS($D$27-$D$26)^2)))</f>
        <v>17.629961209865975</v>
      </c>
      <c r="AB26">
        <f>SQRT((ABS($E$27-$E$26)^2+(ABS($F$27-$F$26)^2)))</f>
        <v>16.627451556943811</v>
      </c>
      <c r="AC26">
        <f>SQRT((ABS($G$27-$G$26)^2+(ABS($H$27-$H$26)^2)))</f>
        <v>18.046848581419013</v>
      </c>
      <c r="AJ26">
        <f>1/0.13</f>
        <v>7.6923076923076916</v>
      </c>
      <c r="AK26">
        <f>1/0.13</f>
        <v>7.6923076923076916</v>
      </c>
      <c r="AL26">
        <f>1/0.12</f>
        <v>8.3333333333333339</v>
      </c>
      <c r="AM26">
        <f>1/0.125</f>
        <v>8</v>
      </c>
      <c r="AO26">
        <f t="shared" ref="AO26:AO35" si="9">$Z26/$U26</f>
        <v>146.28667222418503</v>
      </c>
      <c r="AP26">
        <f t="shared" ref="AP26:AP35" si="10">$AA26/$V26</f>
        <v>135.61508622973827</v>
      </c>
      <c r="AQ26">
        <f t="shared" ref="AQ26:AQ35" si="11">$AB26/$W26</f>
        <v>138.56209630786509</v>
      </c>
      <c r="AR26">
        <f t="shared" ref="AR26:AR34" si="12">$AC26/$X26</f>
        <v>144.37478865135211</v>
      </c>
      <c r="AV26">
        <f>((0.07/0.13)*100)</f>
        <v>53.846153846153854</v>
      </c>
      <c r="AW26">
        <f>((0.065/0.13)*100)</f>
        <v>50</v>
      </c>
      <c r="AX26">
        <f>((0.06/0.12)*100)</f>
        <v>50</v>
      </c>
      <c r="AY26">
        <f>((0.06/0.125)*100)</f>
        <v>48</v>
      </c>
      <c r="BA26">
        <f>((0.06/0.13)*100)</f>
        <v>46.153846153846153</v>
      </c>
      <c r="BB26">
        <f>((0.065/0.13)*100)</f>
        <v>50</v>
      </c>
      <c r="BC26">
        <f>((0.06/0.12)*100)</f>
        <v>50</v>
      </c>
      <c r="BD26">
        <f>((0.065/0.125)*100)</f>
        <v>52</v>
      </c>
      <c r="BF26">
        <f>ABS($B$26-$D$26)</f>
        <v>2.0202020000000003</v>
      </c>
      <c r="BG26">
        <f>ABS($F$26-$H$26)</f>
        <v>3.1636360000000012</v>
      </c>
      <c r="BL26">
        <f>SQRT((ABS($A$26-$E$27)^2+(ABS($B$26-$F$27)^2)))</f>
        <v>1.5856123212563582</v>
      </c>
      <c r="BM26">
        <f>SQRT((ABS($C$26-$G$26)^2+(ABS($D$26-$H$26)^2)))</f>
        <v>0.8110942083149143</v>
      </c>
      <c r="BO26">
        <f>SQRT((ABS($A$26-$G$26)^2+(ABS($B$26-$H$26)^2)))</f>
        <v>9.1329269512476259</v>
      </c>
      <c r="BP26">
        <f>SQRT((ABS($C$26-$E$26)^2+(ABS($D$26-$F$26)^2)))</f>
        <v>10.275993100638479</v>
      </c>
      <c r="BR26">
        <f>DEGREES(ACOS((16.1131858840133^2+18.4838804823925^2-4.99247614847831^2)/(2*16.1131858840133*18.4838804823925)))</f>
        <v>14.626686865886082</v>
      </c>
      <c r="BS26">
        <f>DEGREES(ACOS((7.09203738289082^2+21.7393061829795^2-16.1131858840133^2)/(2*7.09203738289082*21.7393061829795)))</f>
        <v>31.376589309882721</v>
      </c>
      <c r="BU26">
        <v>14</v>
      </c>
      <c r="BV26">
        <v>2</v>
      </c>
      <c r="BW26">
        <v>3</v>
      </c>
      <c r="BX26">
        <v>12</v>
      </c>
      <c r="BY26">
        <v>13</v>
      </c>
      <c r="BZ26">
        <v>1</v>
      </c>
      <c r="CA26">
        <v>12</v>
      </c>
      <c r="CB26">
        <v>1</v>
      </c>
      <c r="CC26">
        <v>12</v>
      </c>
      <c r="CD26">
        <v>1</v>
      </c>
      <c r="CE26">
        <v>12</v>
      </c>
      <c r="CF26">
        <v>0</v>
      </c>
      <c r="CG26">
        <v>12</v>
      </c>
      <c r="CH26">
        <v>12</v>
      </c>
      <c r="CI26">
        <v>1</v>
      </c>
      <c r="CJ26">
        <v>2</v>
      </c>
      <c r="CL26">
        <v>12</v>
      </c>
      <c r="CM26">
        <v>0</v>
      </c>
      <c r="CN26">
        <v>1</v>
      </c>
      <c r="CO26">
        <v>11</v>
      </c>
      <c r="CP26">
        <v>13</v>
      </c>
      <c r="CQ26">
        <v>0</v>
      </c>
      <c r="CR26">
        <v>11</v>
      </c>
      <c r="CS26">
        <v>0</v>
      </c>
      <c r="CT26">
        <v>12</v>
      </c>
      <c r="CU26">
        <v>1</v>
      </c>
      <c r="CV26">
        <v>11</v>
      </c>
      <c r="CW26">
        <v>0</v>
      </c>
      <c r="CX26">
        <v>13</v>
      </c>
      <c r="CY26">
        <v>11</v>
      </c>
      <c r="CZ26">
        <v>1</v>
      </c>
      <c r="DA26">
        <v>1</v>
      </c>
      <c r="DC26">
        <f>((2/14)*100)</f>
        <v>14.285714285714285</v>
      </c>
      <c r="DD26">
        <f>((3/14)*100)</f>
        <v>21.428571428571427</v>
      </c>
      <c r="DE26">
        <f>((12/14)*100)</f>
        <v>85.714285714285708</v>
      </c>
      <c r="DF26">
        <f>((1/13)*100)</f>
        <v>7.6923076923076925</v>
      </c>
      <c r="DG26">
        <f>((12/13)*100)</f>
        <v>92.307692307692307</v>
      </c>
      <c r="DH26">
        <f>((1/13)*100)</f>
        <v>7.6923076923076925</v>
      </c>
      <c r="DI26">
        <f>((1/12)*100)</f>
        <v>8.3333333333333321</v>
      </c>
      <c r="DJ26">
        <f>((12/12)*100)</f>
        <v>100</v>
      </c>
      <c r="DK26">
        <f>((0/12)*100)</f>
        <v>0</v>
      </c>
      <c r="DL26">
        <f>((12/12)*100)</f>
        <v>100</v>
      </c>
      <c r="DM26">
        <f>((1/12)*100)</f>
        <v>8.3333333333333321</v>
      </c>
      <c r="DN26">
        <f>((2/12)*100)</f>
        <v>16.666666666666664</v>
      </c>
      <c r="DP26">
        <f>((0/12)*100)</f>
        <v>0</v>
      </c>
      <c r="DQ26">
        <f>((1/12)*100)</f>
        <v>8.3333333333333321</v>
      </c>
      <c r="DR26">
        <f>((11/12)*100)</f>
        <v>91.666666666666657</v>
      </c>
      <c r="DS26">
        <f>((0/13)*100)</f>
        <v>0</v>
      </c>
      <c r="DT26">
        <f>((11/13)*100)</f>
        <v>84.615384615384613</v>
      </c>
      <c r="DU26">
        <f>((0/13)*100)</f>
        <v>0</v>
      </c>
      <c r="DV26">
        <f>((1/12)*100)</f>
        <v>8.3333333333333321</v>
      </c>
      <c r="DW26">
        <f>((11/12)*100)</f>
        <v>91.666666666666657</v>
      </c>
      <c r="DX26">
        <f>((0/12)*100)</f>
        <v>0</v>
      </c>
      <c r="DY26">
        <f>((11/13)*100)</f>
        <v>84.615384615384613</v>
      </c>
      <c r="DZ26">
        <f>((1/13)*100)</f>
        <v>7.6923076923076925</v>
      </c>
      <c r="EA26">
        <f>((1/13)*100)</f>
        <v>7.6923076923076925</v>
      </c>
    </row>
    <row r="27" spans="1:131" x14ac:dyDescent="0.25">
      <c r="A27">
        <v>196.924644</v>
      </c>
      <c r="B27">
        <v>8.011946</v>
      </c>
      <c r="C27">
        <v>206.50773899999999</v>
      </c>
      <c r="D27">
        <v>9.4482599999999994</v>
      </c>
      <c r="E27">
        <v>217.45186899999999</v>
      </c>
      <c r="F27">
        <v>7.3853030000000004</v>
      </c>
      <c r="G27">
        <v>206.648303</v>
      </c>
      <c r="H27">
        <v>10.476247000000001</v>
      </c>
      <c r="K27">
        <f>(13/200)</f>
        <v>6.5000000000000002E-2</v>
      </c>
      <c r="L27">
        <f>(13/200)</f>
        <v>6.5000000000000002E-2</v>
      </c>
      <c r="M27">
        <f>(14/200)</f>
        <v>7.0000000000000007E-2</v>
      </c>
      <c r="N27">
        <f>(14/200)</f>
        <v>7.0000000000000007E-2</v>
      </c>
      <c r="P27">
        <f>(10/200)</f>
        <v>0.05</v>
      </c>
      <c r="Q27">
        <f>(12/200)</f>
        <v>0.06</v>
      </c>
      <c r="R27">
        <f>(11/200)</f>
        <v>5.5E-2</v>
      </c>
      <c r="S27">
        <f>(12/200)</f>
        <v>0.06</v>
      </c>
      <c r="U27">
        <f>0.065+0.05</f>
        <v>0.115</v>
      </c>
      <c r="V27">
        <f>0.065+0.06</f>
        <v>0.125</v>
      </c>
      <c r="W27">
        <f>0.07+0.055</f>
        <v>0.125</v>
      </c>
      <c r="X27">
        <f>0.07+0.06</f>
        <v>0.13</v>
      </c>
      <c r="Z27">
        <f>SQRT((ABS($A$28-$A$27)^2+(ABS($B$28-$B$27)^2)))</f>
        <v>20.844270619736669</v>
      </c>
      <c r="AA27">
        <f>SQRT((ABS($C$28-$C$27)^2+(ABS($D$28-$D$27)^2)))</f>
        <v>21.200035854592731</v>
      </c>
      <c r="AB27">
        <f>SQRT((ABS($E$28-$E$27)^2+(ABS($F$28-$F$27)^2)))</f>
        <v>19.226591395391161</v>
      </c>
      <c r="AC27">
        <f>SQRT((ABS($G$28-$G$27)^2+(ABS($H$28-$H$27)^2)))</f>
        <v>21.652669670086269</v>
      </c>
      <c r="AJ27">
        <f>1/0.115</f>
        <v>8.695652173913043</v>
      </c>
      <c r="AK27">
        <f>1/0.125</f>
        <v>8</v>
      </c>
      <c r="AL27">
        <f>1/0.125</f>
        <v>8</v>
      </c>
      <c r="AM27">
        <f>1/0.13</f>
        <v>7.6923076923076916</v>
      </c>
      <c r="AO27">
        <f t="shared" si="9"/>
        <v>181.25452712814493</v>
      </c>
      <c r="AP27">
        <f t="shared" si="10"/>
        <v>169.60028683674184</v>
      </c>
      <c r="AQ27">
        <f t="shared" si="11"/>
        <v>153.81273116312929</v>
      </c>
      <c r="AR27">
        <f t="shared" si="12"/>
        <v>166.55899746220206</v>
      </c>
      <c r="AV27">
        <f>((0.065/0.115)*100)</f>
        <v>56.521739130434781</v>
      </c>
      <c r="AW27">
        <f>((0.065/0.125)*100)</f>
        <v>52</v>
      </c>
      <c r="AX27">
        <f>((0.07/0.125)*100)</f>
        <v>56.000000000000007</v>
      </c>
      <c r="AY27">
        <f>((0.07/0.13)*100)</f>
        <v>53.846153846153854</v>
      </c>
      <c r="BA27">
        <f>((0.05/0.115)*100)</f>
        <v>43.478260869565219</v>
      </c>
      <c r="BB27">
        <f>((0.06/0.125)*100)</f>
        <v>48</v>
      </c>
      <c r="BC27">
        <f>((0.055/0.125)*100)</f>
        <v>44</v>
      </c>
      <c r="BD27">
        <f>((0.06/0.13)*100)</f>
        <v>46.153846153846153</v>
      </c>
      <c r="BF27">
        <f>ABS($B$27-$D$27)</f>
        <v>1.4363139999999994</v>
      </c>
      <c r="BG27">
        <f>ABS($F$27-$H$27)</f>
        <v>3.0909440000000004</v>
      </c>
      <c r="BL27">
        <f>SQRT((ABS($A$27-$E$28)^2+(ABS($B$27-$F$28)^2)))</f>
        <v>1.5824835949418283</v>
      </c>
      <c r="BM27">
        <f>SQRT((ABS($C$27-$G$27)^2+(ABS($D$27-$H$27)^2)))</f>
        <v>1.0375526542132723</v>
      </c>
      <c r="BO27">
        <f>SQRT((ABS($A$27-$G$27)^2+(ABS($B$27-$H$27)^2)))</f>
        <v>10.031067927538023</v>
      </c>
      <c r="BP27">
        <f>SQRT((ABS($C$27-$E$27)^2+(ABS($D$27-$F$27)^2)))</f>
        <v>11.136865494417584</v>
      </c>
      <c r="BR27">
        <f>DEGREES(ACOS((24.9209152489119^2+25.111538170094^2-3.90803007834331^2)/(2*24.9209152489119*25.111538170094)))</f>
        <v>8.9492405212993624</v>
      </c>
      <c r="BS27">
        <f>DEGREES(ACOS((4.99247614847831^2+27.5315012908821^2-24.9209152489119^2)/(2*4.99247614847831*27.5315012908821)))</f>
        <v>53.929437886043416</v>
      </c>
      <c r="BU27">
        <v>13</v>
      </c>
      <c r="BV27">
        <v>2</v>
      </c>
      <c r="BW27">
        <v>4</v>
      </c>
      <c r="BX27">
        <v>11</v>
      </c>
      <c r="BY27">
        <v>13</v>
      </c>
      <c r="BZ27">
        <v>3</v>
      </c>
      <c r="CA27">
        <v>13</v>
      </c>
      <c r="CB27">
        <v>1</v>
      </c>
      <c r="CC27">
        <v>14</v>
      </c>
      <c r="CD27">
        <v>4</v>
      </c>
      <c r="CE27">
        <v>13</v>
      </c>
      <c r="CF27">
        <v>2</v>
      </c>
      <c r="CG27">
        <v>14</v>
      </c>
      <c r="CH27">
        <v>11</v>
      </c>
      <c r="CI27">
        <v>2</v>
      </c>
      <c r="CJ27">
        <v>5</v>
      </c>
      <c r="CL27">
        <v>10</v>
      </c>
      <c r="CM27">
        <v>0</v>
      </c>
      <c r="CN27">
        <v>0</v>
      </c>
      <c r="CO27">
        <v>10</v>
      </c>
      <c r="CP27">
        <v>12</v>
      </c>
      <c r="CQ27">
        <v>0</v>
      </c>
      <c r="CR27">
        <v>11</v>
      </c>
      <c r="CS27">
        <v>1</v>
      </c>
      <c r="CT27">
        <v>11</v>
      </c>
      <c r="CU27">
        <v>0</v>
      </c>
      <c r="CV27">
        <v>11</v>
      </c>
      <c r="CW27">
        <v>1</v>
      </c>
      <c r="CX27">
        <v>12</v>
      </c>
      <c r="CY27">
        <v>10</v>
      </c>
      <c r="CZ27">
        <v>0</v>
      </c>
      <c r="DA27">
        <v>0</v>
      </c>
      <c r="DC27">
        <f>((2/13)*100)</f>
        <v>15.384615384615385</v>
      </c>
      <c r="DD27">
        <f>((4/13)*100)</f>
        <v>30.76923076923077</v>
      </c>
      <c r="DE27">
        <f>((11/13)*100)</f>
        <v>84.615384615384613</v>
      </c>
      <c r="DF27">
        <f>((3/13)*100)</f>
        <v>23.076923076923077</v>
      </c>
      <c r="DG27">
        <f>((13/13)*100)</f>
        <v>100</v>
      </c>
      <c r="DH27">
        <f>((1/13)*100)</f>
        <v>7.6923076923076925</v>
      </c>
      <c r="DI27">
        <f>((4/14)*100)</f>
        <v>28.571428571428569</v>
      </c>
      <c r="DJ27">
        <f>((13/14)*100)</f>
        <v>92.857142857142861</v>
      </c>
      <c r="DK27">
        <f>((2/14)*100)</f>
        <v>14.285714285714285</v>
      </c>
      <c r="DL27">
        <f>((11/14)*100)</f>
        <v>78.571428571428569</v>
      </c>
      <c r="DM27">
        <f>((2/14)*100)</f>
        <v>14.285714285714285</v>
      </c>
      <c r="DN27">
        <f>((5/14)*100)</f>
        <v>35.714285714285715</v>
      </c>
      <c r="DP27">
        <f>((0/10)*100)</f>
        <v>0</v>
      </c>
      <c r="DQ27">
        <f>((0/10)*100)</f>
        <v>0</v>
      </c>
      <c r="DR27">
        <f>((10/10)*100)</f>
        <v>100</v>
      </c>
      <c r="DS27">
        <f>((0/12)*100)</f>
        <v>0</v>
      </c>
      <c r="DT27">
        <f>((11/12)*100)</f>
        <v>91.666666666666657</v>
      </c>
      <c r="DU27">
        <f>((1/12)*100)</f>
        <v>8.3333333333333321</v>
      </c>
      <c r="DV27">
        <f>((0/11)*100)</f>
        <v>0</v>
      </c>
      <c r="DW27">
        <f>((11/11)*100)</f>
        <v>100</v>
      </c>
      <c r="DX27">
        <f>((1/11)*100)</f>
        <v>9.0909090909090917</v>
      </c>
      <c r="DY27">
        <f>((10/12)*100)</f>
        <v>83.333333333333343</v>
      </c>
      <c r="DZ27">
        <f>((0/12)*100)</f>
        <v>0</v>
      </c>
      <c r="EA27">
        <f>((0/12)*100)</f>
        <v>0</v>
      </c>
    </row>
    <row r="28" spans="1:131" x14ac:dyDescent="0.25">
      <c r="A28">
        <v>176.08636799999999</v>
      </c>
      <c r="B28">
        <v>7.5120750000000003</v>
      </c>
      <c r="C28">
        <v>185.30773499999998</v>
      </c>
      <c r="D28">
        <v>9.4850110000000001</v>
      </c>
      <c r="E28">
        <v>198.22720200000001</v>
      </c>
      <c r="F28">
        <v>7.1132819999999999</v>
      </c>
      <c r="G28">
        <v>184.995688</v>
      </c>
      <c r="H28">
        <v>10.524903999999999</v>
      </c>
      <c r="K28">
        <f>(12/200)</f>
        <v>0.06</v>
      </c>
      <c r="L28">
        <f>(13/200)</f>
        <v>6.5000000000000002E-2</v>
      </c>
      <c r="M28">
        <f>(13/200)</f>
        <v>6.5000000000000002E-2</v>
      </c>
      <c r="N28">
        <f>(14/200)</f>
        <v>7.0000000000000007E-2</v>
      </c>
      <c r="P28">
        <f>(11/200)</f>
        <v>5.5E-2</v>
      </c>
      <c r="Q28">
        <f>(12/200)</f>
        <v>0.06</v>
      </c>
      <c r="R28">
        <f>(9/200)</f>
        <v>4.4999999999999998E-2</v>
      </c>
      <c r="S28">
        <f>(12/200)</f>
        <v>0.06</v>
      </c>
      <c r="U28">
        <f>0.06+0.055</f>
        <v>0.11499999999999999</v>
      </c>
      <c r="V28">
        <f>0.065+0.06</f>
        <v>0.125</v>
      </c>
      <c r="W28">
        <f>0.065+0.045</f>
        <v>0.11</v>
      </c>
      <c r="X28">
        <f>0.07+0.06</f>
        <v>0.13</v>
      </c>
      <c r="Z28">
        <f>SQRT((ABS($A$29-$A$28)^2+(ABS($B$29-$B$28)^2)))</f>
        <v>17.195304939755665</v>
      </c>
      <c r="AA28">
        <f>SQRT((ABS($C$29-$C$28)^2+(ABS($D$29-$D$28)^2)))</f>
        <v>20.601255489934594</v>
      </c>
      <c r="AB28">
        <f>SQRT((ABS($E$29-$E$28)^2+(ABS($F$29-$F$28)^2)))</f>
        <v>19.225120466189804</v>
      </c>
      <c r="AC28">
        <f>SQRT((ABS($G$29-$G$28)^2+(ABS($H$29-$H$28)^2)))</f>
        <v>21.739306182979497</v>
      </c>
      <c r="AJ28">
        <f>1/0.115</f>
        <v>8.695652173913043</v>
      </c>
      <c r="AK28">
        <f>1/0.125</f>
        <v>8</v>
      </c>
      <c r="AL28">
        <f>1/0.11</f>
        <v>9.0909090909090917</v>
      </c>
      <c r="AM28">
        <f>1/0.13</f>
        <v>7.6923076923076916</v>
      </c>
      <c r="AO28">
        <f t="shared" si="9"/>
        <v>149.52439078048405</v>
      </c>
      <c r="AP28">
        <f t="shared" si="10"/>
        <v>164.81004391947675</v>
      </c>
      <c r="AQ28">
        <f t="shared" si="11"/>
        <v>174.7738224199073</v>
      </c>
      <c r="AR28">
        <f t="shared" si="12"/>
        <v>167.22543217676537</v>
      </c>
      <c r="AV28">
        <f>((0.06/0.115)*100)</f>
        <v>52.173913043478258</v>
      </c>
      <c r="AW28">
        <f>((0.065/0.125)*100)</f>
        <v>52</v>
      </c>
      <c r="AX28">
        <f>((0.065/0.11)*100)</f>
        <v>59.090909090909093</v>
      </c>
      <c r="AY28">
        <f>((0.07/0.13)*100)</f>
        <v>53.846153846153854</v>
      </c>
      <c r="BA28">
        <f>((0.055/0.115)*100)</f>
        <v>47.826086956521735</v>
      </c>
      <c r="BB28">
        <f>((0.06/0.125)*100)</f>
        <v>48</v>
      </c>
      <c r="BC28">
        <f>((0.045/0.11)*100)</f>
        <v>40.909090909090907</v>
      </c>
      <c r="BD28">
        <f>((0.06/0.13)*100)</f>
        <v>46.153846153846153</v>
      </c>
      <c r="BF28">
        <f>ABS($B$28-$D$28)</f>
        <v>1.9729359999999998</v>
      </c>
      <c r="BG28">
        <f>ABS($F$28-$H$28)</f>
        <v>3.4116219999999995</v>
      </c>
      <c r="BL28">
        <f>SQRT((ABS($A$28-$E$29)^2+(ABS($B$28-$F$29)^2)))</f>
        <v>3.0231578124821601</v>
      </c>
      <c r="BM28">
        <f>SQRT((ABS($C$28-$G$28)^2+(ABS($D$28-$H$28)^2)))</f>
        <v>1.0857028975083307</v>
      </c>
      <c r="BO28">
        <f>SQRT((ABS($A$28-$G$28)^2+(ABS($B$28-$H$28)^2)))</f>
        <v>9.404951964026246</v>
      </c>
      <c r="BP28">
        <f>SQRT((ABS($C$28-$E$28)^2+(ABS($D$28-$F$28)^2)))</f>
        <v>13.135361662837102</v>
      </c>
      <c r="BR28">
        <f>DEGREES(ACOS((21.1894449185377^2+21.4222802022433^2-4.38345463783988^2)/(2*21.1894449185377*21.4222802022433)))</f>
        <v>11.792334338025849</v>
      </c>
      <c r="BS28">
        <f>DEGREES(ACOS((4.38345463783988^2+23.4624450460145^2-23.0948083104374^2)/(2*4.38345463783988*23.4624450460145)))</f>
        <v>79.826683064112899</v>
      </c>
      <c r="BU28">
        <v>12</v>
      </c>
      <c r="BV28">
        <v>3</v>
      </c>
      <c r="BW28">
        <v>2</v>
      </c>
      <c r="BX28">
        <v>8</v>
      </c>
      <c r="BY28">
        <v>13</v>
      </c>
      <c r="BZ28">
        <v>3</v>
      </c>
      <c r="CA28">
        <v>10</v>
      </c>
      <c r="CB28">
        <v>2</v>
      </c>
      <c r="CC28">
        <v>13</v>
      </c>
      <c r="CD28">
        <v>2</v>
      </c>
      <c r="CE28">
        <v>10</v>
      </c>
      <c r="CF28">
        <v>5</v>
      </c>
      <c r="CG28">
        <v>14</v>
      </c>
      <c r="CH28">
        <v>8</v>
      </c>
      <c r="CI28">
        <v>3</v>
      </c>
      <c r="CJ28">
        <v>8</v>
      </c>
      <c r="CL28">
        <v>11</v>
      </c>
      <c r="CM28">
        <v>1</v>
      </c>
      <c r="CN28">
        <v>0</v>
      </c>
      <c r="CO28">
        <v>8</v>
      </c>
      <c r="CP28">
        <v>12</v>
      </c>
      <c r="CQ28">
        <v>1</v>
      </c>
      <c r="CR28">
        <v>9</v>
      </c>
      <c r="CS28">
        <v>0</v>
      </c>
      <c r="CT28">
        <v>9</v>
      </c>
      <c r="CU28">
        <v>0</v>
      </c>
      <c r="CV28">
        <v>9</v>
      </c>
      <c r="CW28">
        <v>0</v>
      </c>
      <c r="CX28">
        <v>12</v>
      </c>
      <c r="CY28">
        <v>8</v>
      </c>
      <c r="CZ28">
        <v>1</v>
      </c>
      <c r="DA28">
        <v>4</v>
      </c>
      <c r="DC28">
        <f>((3/12)*100)</f>
        <v>25</v>
      </c>
      <c r="DD28">
        <f>((2/12)*100)</f>
        <v>16.666666666666664</v>
      </c>
      <c r="DE28">
        <f>((8/12)*100)</f>
        <v>66.666666666666657</v>
      </c>
      <c r="DF28">
        <f>((3/13)*100)</f>
        <v>23.076923076923077</v>
      </c>
      <c r="DG28">
        <f>((10/13)*100)</f>
        <v>76.923076923076934</v>
      </c>
      <c r="DH28">
        <f>((2/13)*100)</f>
        <v>15.384615384615385</v>
      </c>
      <c r="DI28">
        <f>((2/13)*100)</f>
        <v>15.384615384615385</v>
      </c>
      <c r="DJ28">
        <f>((10/13)*100)</f>
        <v>76.923076923076934</v>
      </c>
      <c r="DK28">
        <f>((5/13)*100)</f>
        <v>38.461538461538467</v>
      </c>
      <c r="DL28">
        <f>((8/14)*100)</f>
        <v>57.142857142857139</v>
      </c>
      <c r="DM28">
        <f>((3/14)*100)</f>
        <v>21.428571428571427</v>
      </c>
      <c r="DN28">
        <f>((8/14)*100)</f>
        <v>57.142857142857139</v>
      </c>
      <c r="DP28">
        <f>((1/11)*100)</f>
        <v>9.0909090909090917</v>
      </c>
      <c r="DQ28">
        <f>((0/11)*100)</f>
        <v>0</v>
      </c>
      <c r="DR28">
        <f>((8/11)*100)</f>
        <v>72.727272727272734</v>
      </c>
      <c r="DS28">
        <f>((1/12)*100)</f>
        <v>8.3333333333333321</v>
      </c>
      <c r="DT28">
        <f>((9/12)*100)</f>
        <v>75</v>
      </c>
      <c r="DU28">
        <f>((0/12)*100)</f>
        <v>0</v>
      </c>
      <c r="DV28">
        <f>((0/9)*100)</f>
        <v>0</v>
      </c>
      <c r="DW28">
        <f>((9/9)*100)</f>
        <v>100</v>
      </c>
      <c r="DX28">
        <f>((0/9)*100)</f>
        <v>0</v>
      </c>
      <c r="DY28">
        <f>((8/12)*100)</f>
        <v>66.666666666666657</v>
      </c>
      <c r="DZ28">
        <f>((1/12)*100)</f>
        <v>8.3333333333333321</v>
      </c>
      <c r="EA28">
        <f>((4/12)*100)</f>
        <v>33.333333333333329</v>
      </c>
    </row>
    <row r="29" spans="1:131" x14ac:dyDescent="0.25">
      <c r="A29">
        <v>158.89877300000001</v>
      </c>
      <c r="B29">
        <v>6.9972060000000003</v>
      </c>
      <c r="C29">
        <v>164.731866</v>
      </c>
      <c r="D29">
        <v>8.4625909999999998</v>
      </c>
      <c r="E29">
        <v>179.00595199999998</v>
      </c>
      <c r="F29">
        <v>6.7275289999999996</v>
      </c>
      <c r="G29">
        <v>163.25967499999999</v>
      </c>
      <c r="H29">
        <v>10.146523</v>
      </c>
      <c r="K29">
        <f>(12/200)</f>
        <v>0.06</v>
      </c>
      <c r="L29">
        <f>(12/200)</f>
        <v>0.06</v>
      </c>
      <c r="M29">
        <f>(12/200)</f>
        <v>0.06</v>
      </c>
      <c r="N29">
        <f>(12/200)</f>
        <v>0.06</v>
      </c>
      <c r="P29">
        <f>(11/200)</f>
        <v>5.5E-2</v>
      </c>
      <c r="Q29">
        <f>(12/200)</f>
        <v>0.06</v>
      </c>
      <c r="R29">
        <f>(10/200)</f>
        <v>0.05</v>
      </c>
      <c r="S29">
        <f>(11/200)</f>
        <v>5.5E-2</v>
      </c>
      <c r="U29">
        <f>0.06+0.055</f>
        <v>0.11499999999999999</v>
      </c>
      <c r="V29">
        <f>0.06+0.06</f>
        <v>0.12</v>
      </c>
      <c r="W29">
        <f>0.06+0.05</f>
        <v>0.11</v>
      </c>
      <c r="X29">
        <f>0.06+0.055</f>
        <v>0.11499999999999999</v>
      </c>
      <c r="Z29">
        <f>SQRT((ABS($A$30-$A$29)^2+(ABS($B$30-$B$29)^2)))</f>
        <v>26.237247889935905</v>
      </c>
      <c r="AA29">
        <f>SQRT((ABS($C$30-$C$29)^2+(ABS($D$30-$D$29)^2)))</f>
        <v>14.840259149011013</v>
      </c>
      <c r="AB29">
        <f>SQRT((ABS($E$30-$E$29)^2+(ABS($F$30-$F$29)^2)))</f>
        <v>18.483880482392482</v>
      </c>
      <c r="AC29">
        <f>SQRT((ABS($G$30-$G$29)^2+(ABS($H$30-$H$29)^2)))</f>
        <v>27.531501290882112</v>
      </c>
      <c r="AJ29">
        <f>1/0.115</f>
        <v>8.695652173913043</v>
      </c>
      <c r="AK29">
        <f>1/0.12</f>
        <v>8.3333333333333339</v>
      </c>
      <c r="AL29">
        <f>1/0.11</f>
        <v>9.0909090909090917</v>
      </c>
      <c r="AM29">
        <f>1/0.115</f>
        <v>8.695652173913043</v>
      </c>
      <c r="AO29">
        <f t="shared" si="9"/>
        <v>228.14998165161657</v>
      </c>
      <c r="AP29">
        <f t="shared" si="10"/>
        <v>123.66882624175845</v>
      </c>
      <c r="AQ29">
        <f t="shared" si="11"/>
        <v>168.03527711265892</v>
      </c>
      <c r="AR29">
        <f t="shared" si="12"/>
        <v>239.40435905114882</v>
      </c>
      <c r="AV29">
        <f>((0.06/0.115)*100)</f>
        <v>52.173913043478258</v>
      </c>
      <c r="AW29">
        <f>((0.06/0.12)*100)</f>
        <v>50</v>
      </c>
      <c r="AX29">
        <f>((0.06/0.11)*100)</f>
        <v>54.54545454545454</v>
      </c>
      <c r="AY29">
        <f>((0.06/0.115)*100)</f>
        <v>52.173913043478258</v>
      </c>
      <c r="BA29">
        <f>((0.055/0.115)*100)</f>
        <v>47.826086956521735</v>
      </c>
      <c r="BB29">
        <f>((0.06/0.12)*100)</f>
        <v>50</v>
      </c>
      <c r="BC29">
        <f>((0.05/0.11)*100)</f>
        <v>45.45454545454546</v>
      </c>
      <c r="BD29">
        <f>((0.055/0.115)*100)</f>
        <v>47.826086956521735</v>
      </c>
      <c r="BF29">
        <f>ABS($B$29-$D$29)</f>
        <v>1.4653849999999995</v>
      </c>
      <c r="BG29">
        <f>ABS($F$29-$H$29)</f>
        <v>3.4189940000000005</v>
      </c>
      <c r="BL29">
        <f>SQRT((ABS($A$29-$E$30)^2+(ABS($B$29-$F$30)^2)))</f>
        <v>1.9391504401793933</v>
      </c>
      <c r="BM29">
        <f>SQRT((ABS($C$29-$G$29)^2+(ABS($D$29-$H$29)^2)))</f>
        <v>2.2367327334988034</v>
      </c>
      <c r="BO29">
        <f>SQRT((ABS($A$29-$G$29)^2+(ABS($B$29-$H$29)^2)))</f>
        <v>5.3791880260958376</v>
      </c>
      <c r="BP29">
        <f>SQRT((ABS($C$29-$E$30)^2+(ABS($D$29-$F$30)^2)))</f>
        <v>4.8832235863587172</v>
      </c>
      <c r="BR29">
        <f>DEGREES(ACOS((23.0948083104374^2+23.4253076035813^2-4.24466530864625^2)/(2*23.0948083104374*23.4253076035813)))</f>
        <v>10.438704373879968</v>
      </c>
      <c r="BS29">
        <f>DEGREES(ACOS((4.24466530864625^2+19.546809406292^2-19.0046632936753^2)/(2*4.24466530864625*19.546809406292)))</f>
        <v>76.436093223058947</v>
      </c>
      <c r="BU29">
        <v>12</v>
      </c>
      <c r="BV29">
        <v>4</v>
      </c>
      <c r="BW29">
        <v>2</v>
      </c>
      <c r="BX29">
        <v>6</v>
      </c>
      <c r="BY29">
        <v>12</v>
      </c>
      <c r="BZ29">
        <v>4</v>
      </c>
      <c r="CA29">
        <v>7</v>
      </c>
      <c r="CB29">
        <v>3</v>
      </c>
      <c r="CC29">
        <v>12</v>
      </c>
      <c r="CD29">
        <v>2</v>
      </c>
      <c r="CE29">
        <v>7</v>
      </c>
      <c r="CF29">
        <v>8</v>
      </c>
      <c r="CG29">
        <v>12</v>
      </c>
      <c r="CH29">
        <v>6</v>
      </c>
      <c r="CI29">
        <v>2</v>
      </c>
      <c r="CJ29">
        <v>8</v>
      </c>
      <c r="CL29">
        <v>11</v>
      </c>
      <c r="CM29">
        <v>3</v>
      </c>
      <c r="CN29">
        <v>1</v>
      </c>
      <c r="CO29">
        <v>5</v>
      </c>
      <c r="CP29">
        <v>12</v>
      </c>
      <c r="CQ29">
        <v>3</v>
      </c>
      <c r="CR29">
        <v>7</v>
      </c>
      <c r="CS29">
        <v>1</v>
      </c>
      <c r="CT29">
        <v>10</v>
      </c>
      <c r="CU29">
        <v>0</v>
      </c>
      <c r="CV29">
        <v>7</v>
      </c>
      <c r="CW29">
        <v>4</v>
      </c>
      <c r="CX29">
        <v>11</v>
      </c>
      <c r="CY29">
        <v>5</v>
      </c>
      <c r="CZ29">
        <v>2</v>
      </c>
      <c r="DA29">
        <v>7</v>
      </c>
      <c r="DC29">
        <f>((4/12)*100)</f>
        <v>33.333333333333329</v>
      </c>
      <c r="DD29">
        <f>((2/12)*100)</f>
        <v>16.666666666666664</v>
      </c>
      <c r="DE29">
        <f>((6/12)*100)</f>
        <v>50</v>
      </c>
      <c r="DF29">
        <f>((4/12)*100)</f>
        <v>33.333333333333329</v>
      </c>
      <c r="DG29">
        <f>((7/12)*100)</f>
        <v>58.333333333333336</v>
      </c>
      <c r="DH29">
        <f>((3/12)*100)</f>
        <v>25</v>
      </c>
      <c r="DI29">
        <f>((2/12)*100)</f>
        <v>16.666666666666664</v>
      </c>
      <c r="DJ29">
        <f>((7/12)*100)</f>
        <v>58.333333333333336</v>
      </c>
      <c r="DK29">
        <f>((8/12)*100)</f>
        <v>66.666666666666657</v>
      </c>
      <c r="DL29">
        <f>((6/12)*100)</f>
        <v>50</v>
      </c>
      <c r="DM29">
        <f>((2/12)*100)</f>
        <v>16.666666666666664</v>
      </c>
      <c r="DN29">
        <f>((8/12)*100)</f>
        <v>66.666666666666657</v>
      </c>
      <c r="DP29">
        <f>((3/11)*100)</f>
        <v>27.27272727272727</v>
      </c>
      <c r="DQ29">
        <f>((1/11)*100)</f>
        <v>9.0909090909090917</v>
      </c>
      <c r="DR29">
        <f>((5/11)*100)</f>
        <v>45.454545454545453</v>
      </c>
      <c r="DS29">
        <f>((3/12)*100)</f>
        <v>25</v>
      </c>
      <c r="DT29">
        <f>((7/12)*100)</f>
        <v>58.333333333333336</v>
      </c>
      <c r="DU29">
        <f>((1/12)*100)</f>
        <v>8.3333333333333321</v>
      </c>
      <c r="DV29">
        <f>((0/10)*100)</f>
        <v>0</v>
      </c>
      <c r="DW29">
        <f>((7/10)*100)</f>
        <v>70</v>
      </c>
      <c r="DX29">
        <f>((4/10)*100)</f>
        <v>40</v>
      </c>
      <c r="DY29">
        <f>((5/11)*100)</f>
        <v>45.454545454545453</v>
      </c>
      <c r="DZ29">
        <f>((2/11)*100)</f>
        <v>18.181818181818183</v>
      </c>
      <c r="EA29">
        <f>((7/11)*100)</f>
        <v>63.636363636363633</v>
      </c>
    </row>
    <row r="30" spans="1:131" x14ac:dyDescent="0.25">
      <c r="A30">
        <v>132.694962</v>
      </c>
      <c r="B30">
        <v>5.6730210000000003</v>
      </c>
      <c r="C30">
        <v>149.89497299999999</v>
      </c>
      <c r="D30">
        <v>8.7786570000000008</v>
      </c>
      <c r="E30">
        <v>160.53796499999999</v>
      </c>
      <c r="F30">
        <v>5.9611780000000003</v>
      </c>
      <c r="G30">
        <v>135.766785</v>
      </c>
      <c r="H30">
        <v>8.6889350000000007</v>
      </c>
      <c r="K30">
        <f>(14/200)</f>
        <v>7.0000000000000007E-2</v>
      </c>
      <c r="L30">
        <f>(14/200)</f>
        <v>7.0000000000000007E-2</v>
      </c>
      <c r="M30">
        <f>(10/200)</f>
        <v>0.05</v>
      </c>
      <c r="N30">
        <f>(13/200)</f>
        <v>6.5000000000000002E-2</v>
      </c>
      <c r="P30">
        <f>(10/200)</f>
        <v>0.05</v>
      </c>
      <c r="Q30">
        <f>(12/200)</f>
        <v>0.06</v>
      </c>
      <c r="R30">
        <f>(11/200)</f>
        <v>5.5E-2</v>
      </c>
      <c r="S30">
        <f>(11/200)</f>
        <v>5.5E-2</v>
      </c>
      <c r="U30">
        <f>0.07+0.05</f>
        <v>0.12000000000000001</v>
      </c>
      <c r="V30">
        <f>0.07+0.06</f>
        <v>0.13</v>
      </c>
      <c r="W30">
        <f>0.05+0.055</f>
        <v>0.10500000000000001</v>
      </c>
      <c r="X30">
        <f>0.065+0.055</f>
        <v>0.12</v>
      </c>
      <c r="Z30">
        <f>SQRT((ABS($A$31-$A$30)^2+(ABS($B$31-$B$30)^2)))</f>
        <v>20.821085526976969</v>
      </c>
      <c r="AA30">
        <f>SQRT((ABS($C$31-$C$30)^2+(ABS($D$31-$D$30)^2)))</f>
        <v>32.596449354986149</v>
      </c>
      <c r="AB30">
        <f>SQRT((ABS($E$31-$E$30)^2+(ABS($F$31-$F$30)^2)))</f>
        <v>25.111538170093912</v>
      </c>
      <c r="AC30">
        <f>SQRT((ABS($G$31-$G$30)^2+(ABS($H$31-$H$30)^2)))</f>
        <v>20.862293107837132</v>
      </c>
      <c r="AJ30">
        <f>1/0.12</f>
        <v>8.3333333333333339</v>
      </c>
      <c r="AK30">
        <f>1/0.13</f>
        <v>7.6923076923076916</v>
      </c>
      <c r="AL30">
        <f>1/0.105</f>
        <v>9.5238095238095237</v>
      </c>
      <c r="AM30">
        <f>1/0.12</f>
        <v>8.3333333333333339</v>
      </c>
      <c r="AO30">
        <f t="shared" si="9"/>
        <v>173.50904605814139</v>
      </c>
      <c r="AP30">
        <f t="shared" si="10"/>
        <v>250.74191811527805</v>
      </c>
      <c r="AQ30">
        <f t="shared" si="11"/>
        <v>239.15750638184676</v>
      </c>
      <c r="AR30">
        <f t="shared" si="12"/>
        <v>173.85244256530945</v>
      </c>
      <c r="AV30">
        <f>((0.07/0.12)*100)</f>
        <v>58.333333333333336</v>
      </c>
      <c r="AW30">
        <f>((0.07/0.13)*100)</f>
        <v>53.846153846153854</v>
      </c>
      <c r="AX30">
        <f>((0.05/0.105)*100)</f>
        <v>47.61904761904762</v>
      </c>
      <c r="AY30">
        <f>((0.065/0.12)*100)</f>
        <v>54.166666666666671</v>
      </c>
      <c r="BA30">
        <f>((0.05/0.12)*100)</f>
        <v>41.666666666666671</v>
      </c>
      <c r="BB30">
        <f>((0.06/0.13)*100)</f>
        <v>46.153846153846153</v>
      </c>
      <c r="BC30">
        <f>((0.055/0.105)*100)</f>
        <v>52.380952380952387</v>
      </c>
      <c r="BD30">
        <f>((0.055/0.12)*100)</f>
        <v>45.833333333333336</v>
      </c>
      <c r="BF30">
        <f>ABS($B$30-$D$30)</f>
        <v>3.1056360000000005</v>
      </c>
      <c r="BG30">
        <f>ABS($F$30-$H$30)</f>
        <v>2.7277570000000004</v>
      </c>
      <c r="BL30">
        <f>SQRT((ABS($A$30-$E$31)^2+(ABS($B$30-$F$31)^2)))</f>
        <v>2.8954507638288507</v>
      </c>
      <c r="BM30">
        <f>SQRT((ABS($C$30-$G$30)^2+(ABS($D$30-$H$30)^2)))</f>
        <v>14.128472889899596</v>
      </c>
      <c r="BO30">
        <f>SQRT((ABS($A$30-$G$30)^2+(ABS($B$30-$H$30)^2)))</f>
        <v>4.3048616468737961</v>
      </c>
      <c r="BP30">
        <f>SQRT((ABS($C$30-$E$31)^2+(ABS($D$30-$F$31)^2)))</f>
        <v>14.981161158036025</v>
      </c>
      <c r="BR30">
        <f>DEGREES(ACOS((19.0046632936753^2+19.0520860626085^2-4.0825752380718^2)/(2*19.0046632936753*19.0520860626085)))</f>
        <v>12.315798734234532</v>
      </c>
      <c r="BS30">
        <f>DEGREES(ACOS((4.46587601748022^2+21.1130527219141^2-20.4835380172767^2)/(2*4.46587601748022*21.1130527219141)))</f>
        <v>75.840584969637263</v>
      </c>
      <c r="BU30">
        <v>14</v>
      </c>
      <c r="BV30">
        <v>8</v>
      </c>
      <c r="BW30">
        <v>7</v>
      </c>
      <c r="BX30">
        <v>7</v>
      </c>
      <c r="BY30">
        <v>14</v>
      </c>
      <c r="BZ30">
        <v>8</v>
      </c>
      <c r="CA30">
        <v>5</v>
      </c>
      <c r="CB30">
        <v>3</v>
      </c>
      <c r="CC30">
        <v>10</v>
      </c>
      <c r="CD30">
        <v>2</v>
      </c>
      <c r="CE30">
        <v>4</v>
      </c>
      <c r="CF30">
        <v>8</v>
      </c>
      <c r="CG30">
        <v>13</v>
      </c>
      <c r="CH30">
        <v>7</v>
      </c>
      <c r="CI30">
        <v>3</v>
      </c>
      <c r="CJ30">
        <v>13</v>
      </c>
      <c r="CL30">
        <v>10</v>
      </c>
      <c r="CM30">
        <v>4</v>
      </c>
      <c r="CN30">
        <v>2</v>
      </c>
      <c r="CO30">
        <v>4</v>
      </c>
      <c r="CP30">
        <v>12</v>
      </c>
      <c r="CQ30">
        <v>4</v>
      </c>
      <c r="CR30">
        <v>6</v>
      </c>
      <c r="CS30">
        <v>2</v>
      </c>
      <c r="CT30">
        <v>11</v>
      </c>
      <c r="CU30">
        <v>1</v>
      </c>
      <c r="CV30">
        <v>6</v>
      </c>
      <c r="CW30">
        <v>7</v>
      </c>
      <c r="CX30">
        <v>11</v>
      </c>
      <c r="CY30">
        <v>4</v>
      </c>
      <c r="CZ30">
        <v>0</v>
      </c>
      <c r="DA30">
        <v>9</v>
      </c>
      <c r="DC30">
        <f>((8/14)*100)</f>
        <v>57.142857142857139</v>
      </c>
      <c r="DD30">
        <f>((7/14)*100)</f>
        <v>50</v>
      </c>
      <c r="DE30">
        <f>((7/14)*100)</f>
        <v>50</v>
      </c>
      <c r="DF30">
        <f>((8/14)*100)</f>
        <v>57.142857142857139</v>
      </c>
      <c r="DG30">
        <f>((5/14)*100)</f>
        <v>35.714285714285715</v>
      </c>
      <c r="DH30">
        <f>((3/14)*100)</f>
        <v>21.428571428571427</v>
      </c>
      <c r="DI30">
        <f>((2/10)*100)</f>
        <v>20</v>
      </c>
      <c r="DJ30">
        <f>((4/10)*100)</f>
        <v>40</v>
      </c>
      <c r="DK30">
        <f>((8/10)*100)</f>
        <v>80</v>
      </c>
      <c r="DL30">
        <f>((7/13)*100)</f>
        <v>53.846153846153847</v>
      </c>
      <c r="DM30">
        <f>((3/13)*100)</f>
        <v>23.076923076923077</v>
      </c>
      <c r="DN30">
        <f>((13/13)*100)</f>
        <v>100</v>
      </c>
      <c r="DP30">
        <f>((4/10)*100)</f>
        <v>40</v>
      </c>
      <c r="DQ30">
        <f>((2/10)*100)</f>
        <v>20</v>
      </c>
      <c r="DR30">
        <f>((4/10)*100)</f>
        <v>40</v>
      </c>
      <c r="DS30">
        <f>((4/12)*100)</f>
        <v>33.333333333333329</v>
      </c>
      <c r="DT30">
        <f>((6/12)*100)</f>
        <v>50</v>
      </c>
      <c r="DU30">
        <f>((2/12)*100)</f>
        <v>16.666666666666664</v>
      </c>
      <c r="DV30">
        <f>((1/11)*100)</f>
        <v>9.0909090909090917</v>
      </c>
      <c r="DW30">
        <f>((6/11)*100)</f>
        <v>54.54545454545454</v>
      </c>
      <c r="DX30">
        <f>((7/11)*100)</f>
        <v>63.636363636363633</v>
      </c>
      <c r="DY30">
        <f>((4/11)*100)</f>
        <v>36.363636363636367</v>
      </c>
      <c r="DZ30">
        <f>((0/11)*100)</f>
        <v>0</v>
      </c>
      <c r="EA30">
        <f>((9/11)*100)</f>
        <v>81.818181818181827</v>
      </c>
    </row>
    <row r="31" spans="1:131" x14ac:dyDescent="0.25">
      <c r="A31">
        <v>111.90129900000001</v>
      </c>
      <c r="B31">
        <v>6.741282</v>
      </c>
      <c r="C31">
        <v>117.30510000000001</v>
      </c>
      <c r="D31">
        <v>8.1239139999999992</v>
      </c>
      <c r="E31">
        <v>135.45359100000002</v>
      </c>
      <c r="F31">
        <v>4.7934749999999999</v>
      </c>
      <c r="G31">
        <v>114.95695500000001</v>
      </c>
      <c r="H31">
        <v>10.167532</v>
      </c>
      <c r="K31">
        <f>(12/200)</f>
        <v>0.06</v>
      </c>
      <c r="L31">
        <f>(11/200)</f>
        <v>5.5E-2</v>
      </c>
      <c r="M31">
        <f>(14/200)</f>
        <v>7.0000000000000007E-2</v>
      </c>
      <c r="N31">
        <f>(11/200)</f>
        <v>5.5E-2</v>
      </c>
      <c r="P31">
        <f>(9/200)</f>
        <v>4.4999999999999998E-2</v>
      </c>
      <c r="Q31">
        <f>(10/200)</f>
        <v>0.05</v>
      </c>
      <c r="R31">
        <f>(9/200)</f>
        <v>4.4999999999999998E-2</v>
      </c>
      <c r="S31">
        <f>(10/200)</f>
        <v>0.05</v>
      </c>
      <c r="U31">
        <f>0.06+0.045</f>
        <v>0.105</v>
      </c>
      <c r="V31">
        <f>0.055+0.05</f>
        <v>0.10500000000000001</v>
      </c>
      <c r="W31">
        <f>0.07+0.045</f>
        <v>0.115</v>
      </c>
      <c r="X31">
        <f>0.055+0.05</f>
        <v>0.10500000000000001</v>
      </c>
      <c r="Z31">
        <f>SQRT((ABS($A$32-$A$31)^2+(ABS($B$32-$B$31)^2)))</f>
        <v>22.334778811682572</v>
      </c>
      <c r="AA31">
        <f>SQRT((ABS($C$32-$C$31)^2+(ABS($D$32-$D$31)^2)))</f>
        <v>21.85943127673659</v>
      </c>
      <c r="AB31">
        <f>SQRT((ABS($E$32-$E$31)^2+(ABS($F$32-$F$31)^2)))</f>
        <v>21.4222802022433</v>
      </c>
      <c r="AC31">
        <f>SQRT((ABS($G$32-$G$31)^2+(ABS($H$32-$H$31)^2)))</f>
        <v>23.462445046014487</v>
      </c>
      <c r="AJ31">
        <f>1/0.105</f>
        <v>9.5238095238095237</v>
      </c>
      <c r="AK31">
        <f>1/0.105</f>
        <v>9.5238095238095237</v>
      </c>
      <c r="AL31">
        <f>1/0.115</f>
        <v>8.695652173913043</v>
      </c>
      <c r="AM31">
        <f>1/0.105</f>
        <v>9.5238095238095237</v>
      </c>
      <c r="AO31">
        <f t="shared" si="9"/>
        <v>212.71217915888164</v>
      </c>
      <c r="AP31">
        <f t="shared" si="10"/>
        <v>208.1850597784437</v>
      </c>
      <c r="AQ31">
        <f t="shared" si="11"/>
        <v>186.28069741081129</v>
      </c>
      <c r="AR31">
        <f t="shared" si="12"/>
        <v>223.45185758109034</v>
      </c>
      <c r="AV31">
        <f>((0.06/0.105)*100)</f>
        <v>57.142857142857139</v>
      </c>
      <c r="AW31">
        <f>((0.055/0.105)*100)</f>
        <v>52.380952380952387</v>
      </c>
      <c r="AX31">
        <f>((0.07/0.115)*100)</f>
        <v>60.869565217391312</v>
      </c>
      <c r="AY31">
        <f>((0.055/0.105)*100)</f>
        <v>52.380952380952387</v>
      </c>
      <c r="BA31">
        <f>((0.045/0.105)*100)</f>
        <v>42.857142857142854</v>
      </c>
      <c r="BB31">
        <f>((0.05/0.105)*100)</f>
        <v>47.61904761904762</v>
      </c>
      <c r="BC31">
        <f>((0.045/0.115)*100)</f>
        <v>39.130434782608688</v>
      </c>
      <c r="BD31">
        <f>((0.05/0.105)*100)</f>
        <v>47.61904761904762</v>
      </c>
      <c r="BF31">
        <f>ABS($B$31-$D$31)</f>
        <v>1.3826319999999992</v>
      </c>
      <c r="BG31">
        <f>ABS($F$31-$H$31)</f>
        <v>5.3740569999999996</v>
      </c>
      <c r="BL31">
        <f>SQRT((ABS($A$31-$E$32)^2+(ABS($B$31-$F$32)^2)))</f>
        <v>2.3240814207329348</v>
      </c>
      <c r="BM31">
        <f>SQRT((ABS($C$31-$G$31)^2+(ABS($D$31-$H$31)^2)))</f>
        <v>3.1129020978741062</v>
      </c>
      <c r="BO31">
        <f>SQRT((ABS($A$31-$G$31)^2+(ABS($B$31-$H$31)^2)))</f>
        <v>4.5908847353027706</v>
      </c>
      <c r="BP31">
        <f>SQRT((ABS($C$31-$E$32)^2+(ABS($D$31-$F$32)^2)))</f>
        <v>3.948049494739013</v>
      </c>
      <c r="BR31">
        <f>DEGREES(ACOS((20.4835380172767^2+22.1207912903058^2-4.78346681675121^2)/(2*20.4835380172767*22.1207912903058)))</f>
        <v>12.120369283162525</v>
      </c>
      <c r="BS31">
        <f>DEGREES(ACOS((4.78346681675121^2+13.9068265851079^2-12.6692758985751^2)/(2*4.78346681675121*13.9068265851079)))</f>
        <v>65.216821853877931</v>
      </c>
      <c r="BU31">
        <v>12</v>
      </c>
      <c r="BV31">
        <v>6</v>
      </c>
      <c r="BW31">
        <v>4</v>
      </c>
      <c r="BX31">
        <v>5</v>
      </c>
      <c r="BY31">
        <v>11</v>
      </c>
      <c r="BZ31">
        <v>6</v>
      </c>
      <c r="CA31">
        <v>3</v>
      </c>
      <c r="CB31">
        <v>2</v>
      </c>
      <c r="CC31">
        <v>14</v>
      </c>
      <c r="CD31">
        <v>7</v>
      </c>
      <c r="CE31">
        <v>4</v>
      </c>
      <c r="CF31">
        <v>13</v>
      </c>
      <c r="CG31">
        <v>11</v>
      </c>
      <c r="CH31">
        <v>5</v>
      </c>
      <c r="CI31">
        <v>2</v>
      </c>
      <c r="CJ31">
        <v>10</v>
      </c>
      <c r="CL31">
        <v>9</v>
      </c>
      <c r="CM31">
        <v>4</v>
      </c>
      <c r="CN31">
        <v>2</v>
      </c>
      <c r="CO31">
        <v>3</v>
      </c>
      <c r="CP31">
        <v>10</v>
      </c>
      <c r="CQ31">
        <v>4</v>
      </c>
      <c r="CR31">
        <v>0</v>
      </c>
      <c r="CS31">
        <v>0</v>
      </c>
      <c r="CT31">
        <v>9</v>
      </c>
      <c r="CU31">
        <v>2</v>
      </c>
      <c r="CV31">
        <v>0</v>
      </c>
      <c r="CW31">
        <v>9</v>
      </c>
      <c r="CX31">
        <v>10</v>
      </c>
      <c r="CY31">
        <v>3</v>
      </c>
      <c r="CZ31">
        <v>1</v>
      </c>
      <c r="DA31">
        <v>9</v>
      </c>
      <c r="DC31">
        <f>((6/12)*100)</f>
        <v>50</v>
      </c>
      <c r="DD31">
        <f>((4/12)*100)</f>
        <v>33.333333333333329</v>
      </c>
      <c r="DE31">
        <f>((5/12)*100)</f>
        <v>41.666666666666671</v>
      </c>
      <c r="DF31">
        <f>((6/11)*100)</f>
        <v>54.54545454545454</v>
      </c>
      <c r="DG31">
        <f>((3/11)*100)</f>
        <v>27.27272727272727</v>
      </c>
      <c r="DH31">
        <f>((2/11)*100)</f>
        <v>18.181818181818183</v>
      </c>
      <c r="DI31">
        <f>((7/14)*100)</f>
        <v>50</v>
      </c>
      <c r="DJ31">
        <f>((4/14)*100)</f>
        <v>28.571428571428569</v>
      </c>
      <c r="DK31">
        <f>((13/14)*100)</f>
        <v>92.857142857142861</v>
      </c>
      <c r="DL31">
        <f>((5/11)*100)</f>
        <v>45.454545454545453</v>
      </c>
      <c r="DM31">
        <f>((2/11)*100)</f>
        <v>18.181818181818183</v>
      </c>
      <c r="DN31">
        <f>((10/11)*100)</f>
        <v>90.909090909090907</v>
      </c>
      <c r="DP31">
        <f>((4/9)*100)</f>
        <v>44.444444444444443</v>
      </c>
      <c r="DQ31">
        <f>((2/9)*100)</f>
        <v>22.222222222222221</v>
      </c>
      <c r="DR31">
        <f>((3/9)*100)</f>
        <v>33.333333333333329</v>
      </c>
      <c r="DS31">
        <f>((4/10)*100)</f>
        <v>40</v>
      </c>
      <c r="DT31">
        <f>((0/10)*100)</f>
        <v>0</v>
      </c>
      <c r="DU31">
        <f>((0/10)*100)</f>
        <v>0</v>
      </c>
      <c r="DV31">
        <f>((2/9)*100)</f>
        <v>22.222222222222221</v>
      </c>
      <c r="DW31">
        <f>((0/9)*100)</f>
        <v>0</v>
      </c>
      <c r="DX31">
        <f>((9/9)*100)</f>
        <v>100</v>
      </c>
      <c r="DY31">
        <f>((3/10)*100)</f>
        <v>30</v>
      </c>
      <c r="DZ31">
        <f>((1/10)*100)</f>
        <v>10</v>
      </c>
      <c r="EA31">
        <f>((9/10)*100)</f>
        <v>90</v>
      </c>
    </row>
    <row r="32" spans="1:131" x14ac:dyDescent="0.25">
      <c r="A32">
        <v>89.582003000000014</v>
      </c>
      <c r="B32">
        <v>7.5727690000000001</v>
      </c>
      <c r="C32">
        <v>95.475623000000013</v>
      </c>
      <c r="D32">
        <v>9.2678849999999997</v>
      </c>
      <c r="E32">
        <v>114.05873500000001</v>
      </c>
      <c r="F32">
        <v>5.8770920000000002</v>
      </c>
      <c r="G32">
        <v>91.504250000000013</v>
      </c>
      <c r="H32">
        <v>10.843517</v>
      </c>
      <c r="K32">
        <f>(11/200)</f>
        <v>5.5E-2</v>
      </c>
      <c r="L32">
        <f>(10/200)</f>
        <v>0.05</v>
      </c>
      <c r="M32">
        <f>(12/200)</f>
        <v>0.06</v>
      </c>
      <c r="N32">
        <f>(11/200)</f>
        <v>5.5E-2</v>
      </c>
      <c r="P32">
        <f>(9/200)</f>
        <v>4.4999999999999998E-2</v>
      </c>
      <c r="Q32">
        <f>(10/200)</f>
        <v>0.05</v>
      </c>
      <c r="R32">
        <f>(10/200)</f>
        <v>0.05</v>
      </c>
      <c r="S32">
        <f>(10/200)</f>
        <v>0.05</v>
      </c>
      <c r="U32">
        <f>0.055+0.045</f>
        <v>0.1</v>
      </c>
      <c r="V32">
        <f>0.05+0.05</f>
        <v>0.1</v>
      </c>
      <c r="W32">
        <f>0.06+0.05</f>
        <v>0.11</v>
      </c>
      <c r="X32">
        <f>0.055+0.05</f>
        <v>0.10500000000000001</v>
      </c>
      <c r="Z32">
        <f>SQRT((ABS($A$33-$A$32)^2+(ABS($B$33-$B$32)^2)))</f>
        <v>17.5295519309797</v>
      </c>
      <c r="AA32">
        <f>SQRT((ABS($C$33-$C$32)^2+(ABS($D$33-$D$32)^2)))</f>
        <v>19.513513001903199</v>
      </c>
      <c r="AB32">
        <f>SQRT((ABS($E$33-$E$32)^2+(ABS($F$33-$F$32)^2)))</f>
        <v>23.425307603581334</v>
      </c>
      <c r="AC32">
        <f>SQRT((ABS($G$33-$G$32)^2+(ABS($H$33-$H$32)^2)))</f>
        <v>19.546809406292017</v>
      </c>
      <c r="AJ32">
        <f>1/0.1</f>
        <v>10</v>
      </c>
      <c r="AK32">
        <f>1/0.1</f>
        <v>10</v>
      </c>
      <c r="AL32">
        <f>1/0.11</f>
        <v>9.0909090909090917</v>
      </c>
      <c r="AM32">
        <f>1/0.105</f>
        <v>9.5238095238095237</v>
      </c>
      <c r="AO32">
        <f t="shared" si="9"/>
        <v>175.29551930979699</v>
      </c>
      <c r="AP32">
        <f t="shared" si="10"/>
        <v>195.13513001903198</v>
      </c>
      <c r="AQ32">
        <f t="shared" si="11"/>
        <v>212.9573418507394</v>
      </c>
      <c r="AR32">
        <f t="shared" si="12"/>
        <v>186.16008958373348</v>
      </c>
      <c r="AV32">
        <f>((0.055/0.1)*100)</f>
        <v>54.999999999999993</v>
      </c>
      <c r="AW32">
        <f>((0.05/0.1)*100)</f>
        <v>50</v>
      </c>
      <c r="AX32">
        <f>((0.06/0.11)*100)</f>
        <v>54.54545454545454</v>
      </c>
      <c r="AY32">
        <f>((0.055/0.105)*100)</f>
        <v>52.380952380952387</v>
      </c>
      <c r="BA32">
        <f>((0.045/0.1)*100)</f>
        <v>44.999999999999993</v>
      </c>
      <c r="BB32">
        <f>((0.05/0.1)*100)</f>
        <v>50</v>
      </c>
      <c r="BC32">
        <f>((0.05/0.11)*100)</f>
        <v>45.45454545454546</v>
      </c>
      <c r="BD32">
        <f>((0.05/0.105)*100)</f>
        <v>47.61904761904762</v>
      </c>
      <c r="BF32">
        <f>ABS($B$32-$D$32)</f>
        <v>1.6951159999999996</v>
      </c>
      <c r="BG32">
        <f>ABS($F$32-$H$32)</f>
        <v>4.9664250000000001</v>
      </c>
      <c r="BL32">
        <f>SQRT((ABS($A$32-$E$33)^2+(ABS($B$32-$F$33)^2)))</f>
        <v>1.3860114929660496</v>
      </c>
      <c r="BM32">
        <f>SQRT((ABS($C$32-$G$32)^2+(ABS($D$32-$H$32)^2)))</f>
        <v>4.2725191286351194</v>
      </c>
      <c r="BO32">
        <f>SQRT((ABS($A$32-$G$32)^2+(ABS($B$32-$H$32)^2)))</f>
        <v>3.7937878180669244</v>
      </c>
      <c r="BP32">
        <f>SQRT((ABS($C$32-$E$33)^2+(ABS($D$32-$F$33)^2)))</f>
        <v>5.4750891577115066</v>
      </c>
      <c r="BU32">
        <v>11</v>
      </c>
      <c r="BV32">
        <v>5</v>
      </c>
      <c r="BW32">
        <v>2</v>
      </c>
      <c r="BX32">
        <v>4</v>
      </c>
      <c r="BY32">
        <v>10</v>
      </c>
      <c r="BZ32">
        <v>5</v>
      </c>
      <c r="CA32">
        <v>4</v>
      </c>
      <c r="CB32">
        <v>2</v>
      </c>
      <c r="CC32">
        <v>12</v>
      </c>
      <c r="CD32">
        <v>4</v>
      </c>
      <c r="CE32">
        <v>4</v>
      </c>
      <c r="CF32">
        <v>10</v>
      </c>
      <c r="CG32">
        <v>11</v>
      </c>
      <c r="CH32">
        <v>4</v>
      </c>
      <c r="CI32">
        <v>2</v>
      </c>
      <c r="CJ32">
        <v>9</v>
      </c>
      <c r="CL32">
        <v>9</v>
      </c>
      <c r="CM32">
        <v>4</v>
      </c>
      <c r="CN32">
        <v>1</v>
      </c>
      <c r="CO32">
        <v>3</v>
      </c>
      <c r="CP32">
        <v>10</v>
      </c>
      <c r="CQ32">
        <v>4</v>
      </c>
      <c r="CR32">
        <v>2</v>
      </c>
      <c r="CS32">
        <v>1</v>
      </c>
      <c r="CT32">
        <v>10</v>
      </c>
      <c r="CU32">
        <v>2</v>
      </c>
      <c r="CV32">
        <v>2</v>
      </c>
      <c r="CW32">
        <v>9</v>
      </c>
      <c r="CX32">
        <v>10</v>
      </c>
      <c r="CY32">
        <v>3</v>
      </c>
      <c r="CZ32">
        <v>2</v>
      </c>
      <c r="DA32">
        <v>8</v>
      </c>
      <c r="DC32">
        <f>((5/11)*100)</f>
        <v>45.454545454545453</v>
      </c>
      <c r="DD32">
        <f>((2/11)*100)</f>
        <v>18.181818181818183</v>
      </c>
      <c r="DE32">
        <f>((4/11)*100)</f>
        <v>36.363636363636367</v>
      </c>
      <c r="DF32">
        <f>((5/10)*100)</f>
        <v>50</v>
      </c>
      <c r="DG32">
        <f>((4/10)*100)</f>
        <v>40</v>
      </c>
      <c r="DH32">
        <f>((2/10)*100)</f>
        <v>20</v>
      </c>
      <c r="DI32">
        <f>((4/12)*100)</f>
        <v>33.333333333333329</v>
      </c>
      <c r="DJ32">
        <f>((4/12)*100)</f>
        <v>33.333333333333329</v>
      </c>
      <c r="DK32">
        <f>((10/12)*100)</f>
        <v>83.333333333333343</v>
      </c>
      <c r="DL32">
        <f>((4/11)*100)</f>
        <v>36.363636363636367</v>
      </c>
      <c r="DM32">
        <f>((2/11)*100)</f>
        <v>18.181818181818183</v>
      </c>
      <c r="DN32">
        <f>((9/11)*100)</f>
        <v>81.818181818181827</v>
      </c>
      <c r="DP32">
        <f>((4/9)*100)</f>
        <v>44.444444444444443</v>
      </c>
      <c r="DQ32">
        <f>((1/9)*100)</f>
        <v>11.111111111111111</v>
      </c>
      <c r="DR32">
        <f>((3/9)*100)</f>
        <v>33.333333333333329</v>
      </c>
      <c r="DS32">
        <f>((4/10)*100)</f>
        <v>40</v>
      </c>
      <c r="DT32">
        <f>((2/10)*100)</f>
        <v>20</v>
      </c>
      <c r="DU32">
        <f>((1/10)*100)</f>
        <v>10</v>
      </c>
      <c r="DV32">
        <f>((2/10)*100)</f>
        <v>20</v>
      </c>
      <c r="DW32">
        <f>((2/10)*100)</f>
        <v>20</v>
      </c>
      <c r="DX32">
        <f>((9/10)*100)</f>
        <v>90</v>
      </c>
      <c r="DY32">
        <f>((3/10)*100)</f>
        <v>30</v>
      </c>
      <c r="DZ32">
        <f>((2/10)*100)</f>
        <v>20</v>
      </c>
      <c r="EA32">
        <f>((8/10)*100)</f>
        <v>80</v>
      </c>
    </row>
    <row r="33" spans="1:131" x14ac:dyDescent="0.25">
      <c r="A33">
        <v>72.06000800000001</v>
      </c>
      <c r="B33">
        <v>7.0581019999999999</v>
      </c>
      <c r="C33">
        <v>75.96664100000001</v>
      </c>
      <c r="D33">
        <v>8.8473959999999998</v>
      </c>
      <c r="E33">
        <v>90.647406000000004</v>
      </c>
      <c r="F33">
        <v>6.6862339999999998</v>
      </c>
      <c r="G33">
        <v>71.968391000000011</v>
      </c>
      <c r="H33">
        <v>10.189322000000001</v>
      </c>
      <c r="K33">
        <f>(13/200)</f>
        <v>6.5000000000000002E-2</v>
      </c>
      <c r="L33">
        <f>(11/200)</f>
        <v>5.5E-2</v>
      </c>
      <c r="M33">
        <f>(10/200)</f>
        <v>0.05</v>
      </c>
      <c r="N33">
        <f>(13/200)</f>
        <v>6.5000000000000002E-2</v>
      </c>
      <c r="P33">
        <f>(9/200)</f>
        <v>4.4999999999999998E-2</v>
      </c>
      <c r="Q33">
        <f>(11/200)</f>
        <v>5.5E-2</v>
      </c>
      <c r="R33">
        <f>(10/200)</f>
        <v>0.05</v>
      </c>
      <c r="S33">
        <f>(10/200)</f>
        <v>0.05</v>
      </c>
      <c r="U33">
        <f>0.065+0.045</f>
        <v>0.11</v>
      </c>
      <c r="V33">
        <f>0.055+0.055</f>
        <v>0.11</v>
      </c>
      <c r="W33">
        <f>0.05+0.05</f>
        <v>0.1</v>
      </c>
      <c r="X33">
        <f>0.065+0.05</f>
        <v>0.115</v>
      </c>
      <c r="Z33">
        <f>SQRT((ABS($A$34-$A$33)^2+(ABS($B$34-$B$33)^2)))</f>
        <v>22.695356737191553</v>
      </c>
      <c r="AA33">
        <f>SQRT((ABS($C$34-$C$33)^2+(ABS($D$34-$D$33)^2)))</f>
        <v>20.307172205145701</v>
      </c>
      <c r="AB33">
        <f>SQRT((ABS($E$34-$E$33)^2+(ABS($F$34-$F$33)^2)))</f>
        <v>19.052086062608513</v>
      </c>
      <c r="AC33">
        <f>SQRT((ABS($G$34-$G$33)^2+(ABS($H$34-$H$33)^2)))</f>
        <v>21.622560161333809</v>
      </c>
      <c r="AJ33">
        <f>1/0.11</f>
        <v>9.0909090909090917</v>
      </c>
      <c r="AK33">
        <f>1/0.11</f>
        <v>9.0909090909090917</v>
      </c>
      <c r="AL33">
        <f>1/0.1</f>
        <v>10</v>
      </c>
      <c r="AM33">
        <f>1/0.115</f>
        <v>8.695652173913043</v>
      </c>
      <c r="AO33">
        <f t="shared" si="9"/>
        <v>206.32142488355956</v>
      </c>
      <c r="AP33">
        <f t="shared" si="10"/>
        <v>184.61065641041546</v>
      </c>
      <c r="AQ33">
        <f t="shared" si="11"/>
        <v>190.52086062608512</v>
      </c>
      <c r="AR33">
        <f t="shared" si="12"/>
        <v>188.02226227246788</v>
      </c>
      <c r="AV33">
        <f>((0.065/0.11)*100)</f>
        <v>59.090909090909093</v>
      </c>
      <c r="AW33">
        <f>((0.055/0.11)*100)</f>
        <v>50</v>
      </c>
      <c r="AX33">
        <f>((0.05/0.1)*100)</f>
        <v>50</v>
      </c>
      <c r="AY33">
        <f>((0.065/0.115)*100)</f>
        <v>56.521739130434781</v>
      </c>
      <c r="BA33">
        <f>((0.045/0.11)*100)</f>
        <v>40.909090909090907</v>
      </c>
      <c r="BB33">
        <f>((0.055/0.11)*100)</f>
        <v>50</v>
      </c>
      <c r="BC33">
        <f>((0.05/0.1)*100)</f>
        <v>50</v>
      </c>
      <c r="BD33">
        <f>((0.05/0.115)*100)</f>
        <v>43.478260869565219</v>
      </c>
      <c r="BF33">
        <f>ABS($B$33-$D$33)</f>
        <v>1.7892939999999999</v>
      </c>
      <c r="BG33">
        <f>ABS($F$33-$H$33)</f>
        <v>3.5030880000000009</v>
      </c>
      <c r="BL33">
        <f>SQRT((ABS($A$33-$E$34)^2+(ABS($B$33-$F$34)^2)))</f>
        <v>1.0404549094554731</v>
      </c>
      <c r="BM33">
        <f>SQRT((ABS($C$33-$G$33)^2+(ABS($D$33-$H$33)^2)))</f>
        <v>4.2174362416017619</v>
      </c>
      <c r="BO33">
        <f>SQRT((ABS($A$33-$G$33)^2+(ABS($B$33-$H$33)^2)))</f>
        <v>3.1325600334373487</v>
      </c>
      <c r="BP33">
        <f>SQRT((ABS($C$33-$E$34)^2+(ABS($D$33-$F$34)^2)))</f>
        <v>5.1437019649611271</v>
      </c>
      <c r="BU33">
        <v>13</v>
      </c>
      <c r="BV33">
        <v>7</v>
      </c>
      <c r="BW33">
        <v>3</v>
      </c>
      <c r="BX33">
        <v>5</v>
      </c>
      <c r="BY33">
        <v>11</v>
      </c>
      <c r="BZ33">
        <v>7</v>
      </c>
      <c r="CA33">
        <v>3</v>
      </c>
      <c r="CB33">
        <v>2</v>
      </c>
      <c r="CC33">
        <v>10</v>
      </c>
      <c r="CD33">
        <v>2</v>
      </c>
      <c r="CE33">
        <v>3</v>
      </c>
      <c r="CF33">
        <v>9</v>
      </c>
      <c r="CG33">
        <v>13</v>
      </c>
      <c r="CH33">
        <v>5</v>
      </c>
      <c r="CI33">
        <v>4</v>
      </c>
      <c r="CJ33">
        <v>11</v>
      </c>
      <c r="CL33">
        <v>9</v>
      </c>
      <c r="CM33">
        <v>5</v>
      </c>
      <c r="CN33">
        <v>1</v>
      </c>
      <c r="CO33">
        <v>2</v>
      </c>
      <c r="CP33">
        <v>11</v>
      </c>
      <c r="CQ33">
        <v>5</v>
      </c>
      <c r="CR33">
        <v>4</v>
      </c>
      <c r="CS33">
        <v>2</v>
      </c>
      <c r="CT33">
        <v>10</v>
      </c>
      <c r="CU33">
        <v>1</v>
      </c>
      <c r="CV33">
        <v>4</v>
      </c>
      <c r="CW33">
        <v>8</v>
      </c>
      <c r="CX33">
        <v>10</v>
      </c>
      <c r="CY33">
        <v>2</v>
      </c>
      <c r="CZ33">
        <v>1</v>
      </c>
      <c r="DA33">
        <v>9</v>
      </c>
      <c r="DC33">
        <f>((7/13)*100)</f>
        <v>53.846153846153847</v>
      </c>
      <c r="DD33">
        <f>((3/13)*100)</f>
        <v>23.076923076923077</v>
      </c>
      <c r="DE33">
        <f>((5/13)*100)</f>
        <v>38.461538461538467</v>
      </c>
      <c r="DF33">
        <f>((7/11)*100)</f>
        <v>63.636363636363633</v>
      </c>
      <c r="DG33">
        <f>((3/11)*100)</f>
        <v>27.27272727272727</v>
      </c>
      <c r="DH33">
        <f>((2/11)*100)</f>
        <v>18.181818181818183</v>
      </c>
      <c r="DI33">
        <f>((2/10)*100)</f>
        <v>20</v>
      </c>
      <c r="DJ33">
        <f>((3/10)*100)</f>
        <v>30</v>
      </c>
      <c r="DK33">
        <f>((9/10)*100)</f>
        <v>90</v>
      </c>
      <c r="DL33">
        <f>((5/13)*100)</f>
        <v>38.461538461538467</v>
      </c>
      <c r="DM33">
        <f>((4/13)*100)</f>
        <v>30.76923076923077</v>
      </c>
      <c r="DN33">
        <f>((11/13)*100)</f>
        <v>84.615384615384613</v>
      </c>
      <c r="DP33">
        <f>((5/9)*100)</f>
        <v>55.555555555555557</v>
      </c>
      <c r="DQ33">
        <f>((1/9)*100)</f>
        <v>11.111111111111111</v>
      </c>
      <c r="DR33">
        <f>((2/9)*100)</f>
        <v>22.222222222222221</v>
      </c>
      <c r="DS33">
        <f>((5/11)*100)</f>
        <v>45.454545454545453</v>
      </c>
      <c r="DT33">
        <f>((4/11)*100)</f>
        <v>36.363636363636367</v>
      </c>
      <c r="DU33">
        <f>((2/11)*100)</f>
        <v>18.181818181818183</v>
      </c>
      <c r="DV33">
        <f>((1/10)*100)</f>
        <v>10</v>
      </c>
      <c r="DW33">
        <f>((4/10)*100)</f>
        <v>40</v>
      </c>
      <c r="DX33">
        <f>((8/10)*100)</f>
        <v>80</v>
      </c>
      <c r="DY33">
        <f>((2/10)*100)</f>
        <v>20</v>
      </c>
      <c r="DZ33">
        <f>((1/10)*100)</f>
        <v>10</v>
      </c>
      <c r="EA33">
        <f>((9/10)*100)</f>
        <v>90</v>
      </c>
    </row>
    <row r="34" spans="1:131" x14ac:dyDescent="0.25">
      <c r="A34">
        <v>49.379013000000008</v>
      </c>
      <c r="B34">
        <v>6.2508330000000001</v>
      </c>
      <c r="C34">
        <v>55.673752000000007</v>
      </c>
      <c r="D34">
        <v>8.0858849999999993</v>
      </c>
      <c r="E34">
        <v>71.603645000000014</v>
      </c>
      <c r="F34">
        <v>6.1230729999999998</v>
      </c>
      <c r="G34">
        <v>50.356823000000013</v>
      </c>
      <c r="H34">
        <v>9.4999479999999998</v>
      </c>
      <c r="K34">
        <f>(13/200)</f>
        <v>6.5000000000000002E-2</v>
      </c>
      <c r="L34">
        <f>(10/200)</f>
        <v>0.05</v>
      </c>
      <c r="M34">
        <f>(12/200)</f>
        <v>0.06</v>
      </c>
      <c r="N34">
        <f>(11/200)</f>
        <v>5.5E-2</v>
      </c>
      <c r="P34">
        <f>(9/200)</f>
        <v>4.4999999999999998E-2</v>
      </c>
      <c r="Q34">
        <f>(10/200)</f>
        <v>0.05</v>
      </c>
      <c r="R34">
        <f>(11/200)</f>
        <v>5.5E-2</v>
      </c>
      <c r="S34">
        <f>(10/200)</f>
        <v>0.05</v>
      </c>
      <c r="U34">
        <f>0.065+0.045</f>
        <v>0.11</v>
      </c>
      <c r="V34">
        <f>0.05+0.05</f>
        <v>0.1</v>
      </c>
      <c r="W34">
        <f>0.06+0.055</f>
        <v>0.11499999999999999</v>
      </c>
      <c r="X34">
        <f>0.055+0.05</f>
        <v>0.10500000000000001</v>
      </c>
      <c r="Z34">
        <f>SQRT((ABS($A$35-$A$34)^2+(ABS($B$35-$B$34)^2)))</f>
        <v>22.245991154272851</v>
      </c>
      <c r="AA34">
        <f>SQRT((ABS($C$35-$C$34)^2+(ABS($D$35-$D$34)^2)))</f>
        <v>22.24126371490037</v>
      </c>
      <c r="AB34">
        <f>SQRT((ABS($E$35-$E$34)^2+(ABS($F$35-$F$34)^2)))</f>
        <v>22.23383816118864</v>
      </c>
      <c r="AC34">
        <f>SQRT((ABS($G$35-$G$34)^2+(ABS($H$35-$H$34)^2)))</f>
        <v>21.113052721914116</v>
      </c>
      <c r="AJ34">
        <f>1/0.11</f>
        <v>9.0909090909090917</v>
      </c>
      <c r="AK34">
        <f>1/0.1</f>
        <v>10</v>
      </c>
      <c r="AL34">
        <f>1/0.115</f>
        <v>8.695652173913043</v>
      </c>
      <c r="AM34">
        <f>1/0.105</f>
        <v>9.5238095238095237</v>
      </c>
      <c r="AO34">
        <f t="shared" si="9"/>
        <v>202.23628322066227</v>
      </c>
      <c r="AP34">
        <f t="shared" si="10"/>
        <v>222.4126371490037</v>
      </c>
      <c r="AQ34">
        <f t="shared" si="11"/>
        <v>193.33772314077081</v>
      </c>
      <c r="AR34">
        <f t="shared" si="12"/>
        <v>201.07669258965822</v>
      </c>
      <c r="AV34">
        <f>((0.065/0.11)*100)</f>
        <v>59.090909090909093</v>
      </c>
      <c r="AW34">
        <f>((0.05/0.1)*100)</f>
        <v>50</v>
      </c>
      <c r="AX34">
        <f>((0.06/0.115)*100)</f>
        <v>52.173913043478258</v>
      </c>
      <c r="AY34">
        <f>((0.055/0.105)*100)</f>
        <v>52.380952380952387</v>
      </c>
      <c r="BA34">
        <f>((0.045/0.11)*100)</f>
        <v>40.909090909090907</v>
      </c>
      <c r="BB34">
        <f>((0.05/0.1)*100)</f>
        <v>50</v>
      </c>
      <c r="BC34">
        <f>((0.055/0.115)*100)</f>
        <v>47.826086956521735</v>
      </c>
      <c r="BD34">
        <f>((0.05/0.105)*100)</f>
        <v>47.61904761904762</v>
      </c>
      <c r="BF34">
        <f>ABS($B$34-$D$34)</f>
        <v>1.8350519999999992</v>
      </c>
      <c r="BG34">
        <f>ABS($F$34-$H$34)</f>
        <v>3.3768750000000001</v>
      </c>
      <c r="BL34">
        <f>SQRT((ABS($A$34-$E$35)^2+(ABS($B$34-$F$35)^2)))</f>
        <v>1.1112689135038376</v>
      </c>
      <c r="BM34">
        <f>SQRT((ABS($C$34-$G$34)^2+(ABS($D$34-$H$34)^2)))</f>
        <v>5.5017550071781587</v>
      </c>
      <c r="BO34">
        <f>SQRT((ABS($A$34-$G$34)^2+(ABS($B$34-$H$34)^2)))</f>
        <v>3.3930606654354132</v>
      </c>
      <c r="BP34">
        <f>SQRT((ABS($C$34-$E$35)^2+(ABS($D$34-$F$35)^2)))</f>
        <v>6.9387489821094537</v>
      </c>
      <c r="BR34">
        <f>DEGREES(ACOS((9.94499309039785^2+18.8342546773846^2-9.83776703451448^2)/(2*9.94499309039785*18.8342546773846)))</f>
        <v>17.714613583159142</v>
      </c>
      <c r="BS34">
        <f>DEGREES(ACOS((9.83776703451448^2+19.1269301896135^2-10.1669372441117^2)/(2*9.83776703451448*19.1269301896135)))</f>
        <v>17.327152981124506</v>
      </c>
      <c r="BU34">
        <v>13</v>
      </c>
      <c r="BV34">
        <v>5</v>
      </c>
      <c r="BW34">
        <v>2</v>
      </c>
      <c r="BX34">
        <v>4</v>
      </c>
      <c r="BY34">
        <v>10</v>
      </c>
      <c r="BZ34">
        <v>5</v>
      </c>
      <c r="CA34">
        <v>5</v>
      </c>
      <c r="CB34">
        <v>4</v>
      </c>
      <c r="CC34">
        <v>12</v>
      </c>
      <c r="CD34">
        <v>3</v>
      </c>
      <c r="CE34">
        <v>5</v>
      </c>
      <c r="CF34">
        <v>11</v>
      </c>
      <c r="CG34">
        <v>11</v>
      </c>
      <c r="CH34">
        <v>4</v>
      </c>
      <c r="CI34">
        <v>3</v>
      </c>
      <c r="CJ34">
        <v>9</v>
      </c>
      <c r="CL34">
        <v>9</v>
      </c>
      <c r="CM34">
        <v>4</v>
      </c>
      <c r="CN34">
        <v>0</v>
      </c>
      <c r="CO34">
        <v>1</v>
      </c>
      <c r="CP34">
        <v>10</v>
      </c>
      <c r="CQ34">
        <v>4</v>
      </c>
      <c r="CR34">
        <v>3</v>
      </c>
      <c r="CS34">
        <v>1</v>
      </c>
      <c r="CT34">
        <v>11</v>
      </c>
      <c r="CU34">
        <v>1</v>
      </c>
      <c r="CV34">
        <v>3</v>
      </c>
      <c r="CW34">
        <v>9</v>
      </c>
      <c r="CX34">
        <v>10</v>
      </c>
      <c r="CY34">
        <v>1</v>
      </c>
      <c r="CZ34">
        <v>4</v>
      </c>
      <c r="DA34">
        <v>9</v>
      </c>
      <c r="DC34">
        <f>((5/13)*100)</f>
        <v>38.461538461538467</v>
      </c>
      <c r="DD34">
        <f>((2/13)*100)</f>
        <v>15.384615384615385</v>
      </c>
      <c r="DE34">
        <f>((4/13)*100)</f>
        <v>30.76923076923077</v>
      </c>
      <c r="DF34">
        <f>((5/10)*100)</f>
        <v>50</v>
      </c>
      <c r="DG34">
        <f>((5/10)*100)</f>
        <v>50</v>
      </c>
      <c r="DH34">
        <f>((4/10)*100)</f>
        <v>40</v>
      </c>
      <c r="DI34">
        <f>((3/12)*100)</f>
        <v>25</v>
      </c>
      <c r="DJ34">
        <f>((5/12)*100)</f>
        <v>41.666666666666671</v>
      </c>
      <c r="DK34">
        <f>((11/12)*100)</f>
        <v>91.666666666666657</v>
      </c>
      <c r="DL34">
        <f>((4/11)*100)</f>
        <v>36.363636363636367</v>
      </c>
      <c r="DM34">
        <f>((3/11)*100)</f>
        <v>27.27272727272727</v>
      </c>
      <c r="DN34">
        <f>((9/11)*100)</f>
        <v>81.818181818181827</v>
      </c>
      <c r="DP34">
        <f>((4/9)*100)</f>
        <v>44.444444444444443</v>
      </c>
      <c r="DQ34">
        <f>((0/9)*100)</f>
        <v>0</v>
      </c>
      <c r="DR34">
        <f>((1/9)*100)</f>
        <v>11.111111111111111</v>
      </c>
      <c r="DS34">
        <f>((4/10)*100)</f>
        <v>40</v>
      </c>
      <c r="DT34">
        <f>((3/10)*100)</f>
        <v>30</v>
      </c>
      <c r="DU34">
        <f>((1/10)*100)</f>
        <v>10</v>
      </c>
      <c r="DV34">
        <f>((1/11)*100)</f>
        <v>9.0909090909090917</v>
      </c>
      <c r="DW34">
        <f>((3/11)*100)</f>
        <v>27.27272727272727</v>
      </c>
      <c r="DX34">
        <f>((9/11)*100)</f>
        <v>81.818181818181827</v>
      </c>
      <c r="DY34">
        <f>((1/10)*100)</f>
        <v>10</v>
      </c>
      <c r="DZ34">
        <f>((4/10)*100)</f>
        <v>40</v>
      </c>
      <c r="EA34">
        <f>((9/10)*100)</f>
        <v>90</v>
      </c>
    </row>
    <row r="35" spans="1:131" x14ac:dyDescent="0.25">
      <c r="A35">
        <v>27.135158000000011</v>
      </c>
      <c r="B35">
        <v>5.9425520000000001</v>
      </c>
      <c r="C35">
        <v>33.442972000000012</v>
      </c>
      <c r="D35">
        <v>7.403073</v>
      </c>
      <c r="E35">
        <v>49.391567000000009</v>
      </c>
      <c r="F35">
        <v>5.1396350000000002</v>
      </c>
      <c r="G35">
        <v>29.25281300000001</v>
      </c>
      <c r="H35">
        <v>8.8820829999999997</v>
      </c>
      <c r="K35">
        <f>(14/200)</f>
        <v>7.0000000000000007E-2</v>
      </c>
      <c r="L35">
        <f>(10/200)</f>
        <v>0.05</v>
      </c>
      <c r="M35">
        <f>(12/200)</f>
        <v>0.06</v>
      </c>
      <c r="P35">
        <f>(10/200)</f>
        <v>0.05</v>
      </c>
      <c r="Q35">
        <f>(12/200)</f>
        <v>0.06</v>
      </c>
      <c r="R35">
        <f>(11/200)</f>
        <v>5.5E-2</v>
      </c>
      <c r="S35">
        <f>(12/200)</f>
        <v>0.06</v>
      </c>
      <c r="U35">
        <f>0.07+0.05</f>
        <v>0.12000000000000001</v>
      </c>
      <c r="V35">
        <f>0.05+0.06</f>
        <v>0.11</v>
      </c>
      <c r="W35">
        <f>0.06+0.055</f>
        <v>0.11499999999999999</v>
      </c>
      <c r="Z35">
        <f>SQRT((ABS($A$36-$A$35)^2+(ABS($B$36-$B$35)^2)))</f>
        <v>15.897906502396848</v>
      </c>
      <c r="AA35">
        <f>SQRT((ABS($C$36-$C$35)^2+(ABS($D$36-$D$35)^2)))</f>
        <v>17.706850660077446</v>
      </c>
      <c r="AB35">
        <f>SQRT((ABS($E$36-$E$35)^2+(ABS($F$36-$F$35)^2)))</f>
        <v>22.120791290305775</v>
      </c>
      <c r="AJ35">
        <f>1/0.12</f>
        <v>8.3333333333333339</v>
      </c>
      <c r="AK35">
        <f>1/0.11</f>
        <v>9.0909090909090917</v>
      </c>
      <c r="AL35">
        <f>1/0.115</f>
        <v>8.695652173913043</v>
      </c>
      <c r="AO35">
        <f t="shared" si="9"/>
        <v>132.48255418664039</v>
      </c>
      <c r="AP35">
        <f t="shared" si="10"/>
        <v>160.97136963706768</v>
      </c>
      <c r="AQ35">
        <f t="shared" si="11"/>
        <v>192.35470687222414</v>
      </c>
      <c r="AV35">
        <f>((0.07/0.12)*100)</f>
        <v>58.333333333333336</v>
      </c>
      <c r="AW35">
        <f>((0.05/0.11)*100)</f>
        <v>45.45454545454546</v>
      </c>
      <c r="AX35">
        <f>((0.06/0.115)*100)</f>
        <v>52.173913043478258</v>
      </c>
      <c r="BA35">
        <f>((0.05/0.12)*100)</f>
        <v>41.666666666666671</v>
      </c>
      <c r="BB35">
        <f>((0.06/0.11)*100)</f>
        <v>54.54545454545454</v>
      </c>
      <c r="BC35">
        <f>((0.055/0.115)*100)</f>
        <v>47.826086956521735</v>
      </c>
      <c r="BF35">
        <f>ABS($B$35-$D$35)</f>
        <v>1.460521</v>
      </c>
      <c r="BG35">
        <f>ABS($F$35-$H$35)</f>
        <v>3.7424479999999996</v>
      </c>
      <c r="BI35">
        <v>2.7545320000000002</v>
      </c>
      <c r="BJ35">
        <v>2.5734084999999993</v>
      </c>
      <c r="BL35">
        <f>SQRT((ABS($A$35-$E$36)^2+(ABS($B$35-$F$36)^2)))</f>
        <v>1.4251755267734569</v>
      </c>
      <c r="BM35">
        <f>SQRT((ABS($C$35-$G$35)^2+(ABS($D$35-$H$35)^2)))</f>
        <v>4.4435237172069879</v>
      </c>
      <c r="BO35">
        <f>SQRT((ABS($A$35-$G$35)^2+(ABS($B$35-$H$35)^2)))</f>
        <v>3.6228863077642934</v>
      </c>
      <c r="BP35">
        <f>SQRT((ABS($C$35-$E$36)^2+(ABS($D$35-$F$36)^2)))</f>
        <v>6.8026208409410094</v>
      </c>
      <c r="BR35">
        <f>DEGREES(ACOS((10.1669372441117^2+15.5606698875503^2-6.44917713556242^2)/(2*10.1669372441117*15.5606698875503)))</f>
        <v>16.158480038780677</v>
      </c>
      <c r="BS35">
        <f>DEGREES(ACOS((6.44917713556242^2+19.7619436854663^2-14.4445766517497^2)/(2*6.44917713556242*19.7619436854663)))</f>
        <v>28.747250421340354</v>
      </c>
      <c r="BU35">
        <v>14</v>
      </c>
      <c r="BV35">
        <v>4</v>
      </c>
      <c r="BW35">
        <v>0</v>
      </c>
      <c r="BX35">
        <v>5</v>
      </c>
      <c r="BY35">
        <v>10</v>
      </c>
      <c r="BZ35">
        <v>4</v>
      </c>
      <c r="CA35">
        <v>6</v>
      </c>
      <c r="CB35">
        <v>3</v>
      </c>
      <c r="CC35">
        <v>12</v>
      </c>
      <c r="CD35">
        <v>2</v>
      </c>
      <c r="CE35">
        <v>6</v>
      </c>
      <c r="CF35">
        <v>9</v>
      </c>
      <c r="CL35">
        <v>10</v>
      </c>
      <c r="CM35">
        <v>4</v>
      </c>
      <c r="CN35">
        <v>0</v>
      </c>
      <c r="CO35">
        <v>3</v>
      </c>
      <c r="CP35">
        <v>12</v>
      </c>
      <c r="CQ35">
        <v>4</v>
      </c>
      <c r="CR35">
        <v>6</v>
      </c>
      <c r="CS35">
        <v>4</v>
      </c>
      <c r="CT35">
        <v>11</v>
      </c>
      <c r="CU35">
        <v>0</v>
      </c>
      <c r="CV35">
        <v>6</v>
      </c>
      <c r="CW35">
        <v>9</v>
      </c>
      <c r="CX35">
        <v>12</v>
      </c>
      <c r="CY35">
        <v>3</v>
      </c>
      <c r="CZ35">
        <v>5</v>
      </c>
      <c r="DA35">
        <v>9</v>
      </c>
      <c r="DC35">
        <f>((4/14)*100)</f>
        <v>28.571428571428569</v>
      </c>
      <c r="DD35">
        <f>((0/14)*100)</f>
        <v>0</v>
      </c>
      <c r="DE35">
        <f>((5/14)*100)</f>
        <v>35.714285714285715</v>
      </c>
      <c r="DF35">
        <f>((4/10)*100)</f>
        <v>40</v>
      </c>
      <c r="DG35">
        <f>((6/10)*100)</f>
        <v>60</v>
      </c>
      <c r="DH35">
        <f>((3/10)*100)</f>
        <v>30</v>
      </c>
      <c r="DI35">
        <f>((2/12)*100)</f>
        <v>16.666666666666664</v>
      </c>
      <c r="DJ35">
        <f>((6/12)*100)</f>
        <v>50</v>
      </c>
      <c r="DK35">
        <f>((9/12)*100)</f>
        <v>75</v>
      </c>
      <c r="DP35">
        <f>((4/10)*100)</f>
        <v>40</v>
      </c>
      <c r="DQ35">
        <f>((0/10)*100)</f>
        <v>0</v>
      </c>
      <c r="DR35">
        <f>((3/10)*100)</f>
        <v>30</v>
      </c>
      <c r="DS35">
        <f>((4/12)*100)</f>
        <v>33.333333333333329</v>
      </c>
      <c r="DT35">
        <f>((6/12)*100)</f>
        <v>50</v>
      </c>
      <c r="DU35">
        <f>((4/12)*100)</f>
        <v>33.333333333333329</v>
      </c>
      <c r="DV35">
        <f>((0/11)*100)</f>
        <v>0</v>
      </c>
      <c r="DW35">
        <f>((6/11)*100)</f>
        <v>54.54545454545454</v>
      </c>
      <c r="DX35">
        <f>((9/11)*100)</f>
        <v>81.818181818181827</v>
      </c>
      <c r="DY35">
        <f>((3/12)*100)</f>
        <v>25</v>
      </c>
      <c r="DZ35">
        <f>((5/12)*100)</f>
        <v>41.666666666666671</v>
      </c>
      <c r="EA35">
        <f>((9/12)*100)</f>
        <v>75</v>
      </c>
    </row>
    <row r="36" spans="1:131" x14ac:dyDescent="0.25">
      <c r="A36">
        <v>11.237292000000011</v>
      </c>
      <c r="B36">
        <v>5.9066660000000004</v>
      </c>
      <c r="C36">
        <v>15.743490000000008</v>
      </c>
      <c r="D36">
        <v>6.8922920000000003</v>
      </c>
      <c r="E36">
        <v>27.279325000000014</v>
      </c>
      <c r="F36">
        <v>4.5246870000000001</v>
      </c>
      <c r="Q36">
        <f>(15/200)</f>
        <v>7.4999999999999997E-2</v>
      </c>
      <c r="R36">
        <f>(14/200)</f>
        <v>7.0000000000000007E-2</v>
      </c>
      <c r="BF36">
        <f>ABS($B$36-$D$36)</f>
        <v>0.98562599999999989</v>
      </c>
      <c r="BR36">
        <f>DEGREES(ACOS((14.4445766517497^2+19.0609563653803^2-6.44328159256338^2)/(2*14.4445766517497*19.0609563653803)))</f>
        <v>15.569095257765492</v>
      </c>
      <c r="BS36">
        <f>DEGREES(ACOS((6.44328159256338^2+23.0930942939084^2-18.5540811931934^2)/(2*6.44328159256338*23.0930942939084)))</f>
        <v>39.219265742897676</v>
      </c>
      <c r="CP36">
        <v>15</v>
      </c>
      <c r="CQ36">
        <v>5</v>
      </c>
      <c r="CR36">
        <v>10</v>
      </c>
      <c r="CS36">
        <v>5</v>
      </c>
      <c r="CT36">
        <v>14</v>
      </c>
      <c r="CU36">
        <v>0</v>
      </c>
      <c r="CV36">
        <v>10</v>
      </c>
      <c r="CW36">
        <v>9</v>
      </c>
      <c r="DS36">
        <f>((5/15)*100)</f>
        <v>33.333333333333329</v>
      </c>
      <c r="DT36">
        <f>((10/15)*100)</f>
        <v>66.666666666666657</v>
      </c>
      <c r="DU36">
        <f>((5/15)*100)</f>
        <v>33.333333333333329</v>
      </c>
      <c r="DV36">
        <f>((0/14)*100)</f>
        <v>0</v>
      </c>
      <c r="DW36">
        <f>((10/14)*100)</f>
        <v>71.428571428571431</v>
      </c>
      <c r="DX36">
        <f>((9/14)*100)</f>
        <v>64.285714285714292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>
        <f>DEGREES(ACOS((18.5540811931934^2+20.7464852407088^2-5.34042244987539^2)/(2*18.5540811931934*20.7464852407088)))</f>
        <v>14.257696655166379</v>
      </c>
      <c r="BS37">
        <f>DEGREES(ACOS((5.34042244987539^2+31.1300738535012^2-28.4990731824136^2)/(2*5.34042244987539*31.1300738535012)))</f>
        <v>56.108988251727162</v>
      </c>
    </row>
    <row r="38" spans="1:131" x14ac:dyDescent="0.25">
      <c r="A38">
        <v>66.939480000000003</v>
      </c>
      <c r="B38">
        <v>5.1335420000000003</v>
      </c>
      <c r="C38">
        <v>58.243961000000013</v>
      </c>
      <c r="D38">
        <v>3.278594</v>
      </c>
      <c r="E38">
        <v>46.882553000000009</v>
      </c>
      <c r="F38">
        <v>5.6569789999999998</v>
      </c>
      <c r="G38">
        <v>56.402347000000013</v>
      </c>
      <c r="H38">
        <v>2.7801040000000001</v>
      </c>
      <c r="K38">
        <f>(12/200)</f>
        <v>0.06</v>
      </c>
      <c r="L38">
        <f>(13/200)</f>
        <v>6.5000000000000002E-2</v>
      </c>
      <c r="M38">
        <f>(14/200)</f>
        <v>7.0000000000000007E-2</v>
      </c>
      <c r="N38">
        <f>(14/200)</f>
        <v>7.0000000000000007E-2</v>
      </c>
      <c r="P38">
        <f>(13/200)</f>
        <v>6.5000000000000002E-2</v>
      </c>
      <c r="Q38">
        <f>(15/200)</f>
        <v>7.4999999999999997E-2</v>
      </c>
      <c r="R38">
        <f>(14/200)</f>
        <v>7.0000000000000007E-2</v>
      </c>
      <c r="S38">
        <f>(13/200)</f>
        <v>6.5000000000000002E-2</v>
      </c>
      <c r="U38">
        <f>0.06+0.065</f>
        <v>0.125</v>
      </c>
      <c r="V38">
        <f>0.065+0.075</f>
        <v>0.14000000000000001</v>
      </c>
      <c r="W38">
        <f>0.07+0.07</f>
        <v>0.14000000000000001</v>
      </c>
      <c r="X38">
        <f>0.07+0.065</f>
        <v>0.13500000000000001</v>
      </c>
      <c r="Z38">
        <f>SQRT((ABS($A$39-$A$38)^2+(ABS($B$39-$B$38)^2)))</f>
        <v>16.236758609981809</v>
      </c>
      <c r="AA38">
        <f>SQRT((ABS($C$39-$C$38)^2+(ABS($D$39-$D$38)^2)))</f>
        <v>17.424918784110297</v>
      </c>
      <c r="AB38">
        <f>SQRT((ABS($E$39-$E$38)^2+(ABS($F$39-$F$38)^2)))</f>
        <v>18.834254677384635</v>
      </c>
      <c r="AC38">
        <f>SQRT((ABS($G$39-$G$38)^2+(ABS($H$39-$H$38)^2)))</f>
        <v>19.126930189613514</v>
      </c>
      <c r="AJ38">
        <f>1/0.125</f>
        <v>8</v>
      </c>
      <c r="AK38">
        <f>1/0.14</f>
        <v>7.1428571428571423</v>
      </c>
      <c r="AL38">
        <f>1/0.14</f>
        <v>7.1428571428571423</v>
      </c>
      <c r="AM38">
        <f>1/0.135</f>
        <v>7.4074074074074066</v>
      </c>
      <c r="AO38">
        <f t="shared" ref="AO38:AO47" si="13">$Z38/$U38</f>
        <v>129.89406887985447</v>
      </c>
      <c r="AP38">
        <f t="shared" ref="AP38:AP47" si="14">$AA38/$V38</f>
        <v>124.46370560078782</v>
      </c>
      <c r="AQ38">
        <f t="shared" ref="AQ38:AQ47" si="15">$AB38/$W38</f>
        <v>134.53039055274738</v>
      </c>
      <c r="AR38">
        <f t="shared" ref="AR38:AR46" si="16">$AC38/$X38</f>
        <v>141.6809643675075</v>
      </c>
      <c r="AV38">
        <f>((0.06/0.125)*100)</f>
        <v>48</v>
      </c>
      <c r="AW38">
        <f>((0.065/0.14)*100)</f>
        <v>46.428571428571423</v>
      </c>
      <c r="AX38">
        <f>((0.07/0.14)*100)</f>
        <v>50</v>
      </c>
      <c r="AY38">
        <f>((0.07/0.135)*100)</f>
        <v>51.851851851851848</v>
      </c>
      <c r="BA38">
        <f>((0.065/0.125)*100)</f>
        <v>52</v>
      </c>
      <c r="BB38">
        <f>((0.075/0.14)*100)</f>
        <v>53.571428571428569</v>
      </c>
      <c r="BC38">
        <f>((0.07/0.14)*100)</f>
        <v>50</v>
      </c>
      <c r="BD38">
        <f>((0.065/0.135)*100)</f>
        <v>48.148148148148145</v>
      </c>
      <c r="BF38">
        <f>ABS($B$38-$D$38)</f>
        <v>1.8549480000000003</v>
      </c>
      <c r="BG38">
        <f>ABS($F$38-$H$38)</f>
        <v>2.8768749999999996</v>
      </c>
      <c r="BL38">
        <f>SQRT((ABS($A$38-$E$39)^2+(ABS($B$38-$F$39)^2)))</f>
        <v>1.4736793686378937</v>
      </c>
      <c r="BM38">
        <f>SQRT((ABS($C$38-$G$38)^2+(ABS($D$38-$H$38)^2)))</f>
        <v>1.9078874193976958</v>
      </c>
      <c r="BO38">
        <f>SQRT((ABS($A$38-$G$38)^2+(ABS($B$38-$H$38)^2)))</f>
        <v>10.796751468823055</v>
      </c>
      <c r="BP38">
        <f>SQRT((ABS($C$38-$E$38)^2+(ABS($D$38-$F$38)^2)))</f>
        <v>11.607683100028579</v>
      </c>
      <c r="BR38">
        <f>DEGREES(ACOS((28.4990731824136^2+29.3310359833341^2-3.96105479102335^2)/(2*28.4990731824136*29.3310359833341)))</f>
        <v>7.6803753503198164</v>
      </c>
      <c r="BS38">
        <f>DEGREES(ACOS((3.96105479102335^2+16.3124575472942^2-15.9787514217094^2)/(2*3.96105479102335*16.3124575472942)))</f>
        <v>78.182383135973936</v>
      </c>
      <c r="BU38">
        <v>12</v>
      </c>
      <c r="BV38">
        <v>0</v>
      </c>
      <c r="BW38">
        <v>1</v>
      </c>
      <c r="BX38">
        <v>12</v>
      </c>
      <c r="BY38">
        <v>13</v>
      </c>
      <c r="BZ38">
        <v>0</v>
      </c>
      <c r="CA38">
        <v>13</v>
      </c>
      <c r="CB38">
        <v>0</v>
      </c>
      <c r="CC38">
        <v>14</v>
      </c>
      <c r="CD38">
        <v>1</v>
      </c>
      <c r="CE38">
        <v>13</v>
      </c>
      <c r="CF38">
        <v>1</v>
      </c>
      <c r="CG38">
        <v>14</v>
      </c>
      <c r="CH38">
        <v>12</v>
      </c>
      <c r="CI38">
        <v>2</v>
      </c>
      <c r="CJ38">
        <v>3</v>
      </c>
      <c r="CL38">
        <v>13</v>
      </c>
      <c r="CM38">
        <v>0</v>
      </c>
      <c r="CN38">
        <v>0</v>
      </c>
      <c r="CO38">
        <v>13</v>
      </c>
      <c r="CP38">
        <v>15</v>
      </c>
      <c r="CQ38">
        <v>0</v>
      </c>
      <c r="CR38">
        <v>14</v>
      </c>
      <c r="CS38">
        <v>0</v>
      </c>
      <c r="CT38">
        <v>14</v>
      </c>
      <c r="CU38">
        <v>0</v>
      </c>
      <c r="CV38">
        <v>14</v>
      </c>
      <c r="CW38">
        <v>0</v>
      </c>
      <c r="CX38">
        <v>13</v>
      </c>
      <c r="CY38">
        <v>13</v>
      </c>
      <c r="CZ38">
        <v>0</v>
      </c>
      <c r="DA38">
        <v>0</v>
      </c>
      <c r="DC38">
        <f>((0/12)*100)</f>
        <v>0</v>
      </c>
      <c r="DD38">
        <f>((1/12)*100)</f>
        <v>8.3333333333333321</v>
      </c>
      <c r="DE38">
        <f>((12/12)*100)</f>
        <v>100</v>
      </c>
      <c r="DF38">
        <f>((0/13)*100)</f>
        <v>0</v>
      </c>
      <c r="DG38">
        <f>((13/13)*100)</f>
        <v>100</v>
      </c>
      <c r="DH38">
        <f>((0/13)*100)</f>
        <v>0</v>
      </c>
      <c r="DI38">
        <f>((1/14)*100)</f>
        <v>7.1428571428571423</v>
      </c>
      <c r="DJ38">
        <f>((13/14)*100)</f>
        <v>92.857142857142861</v>
      </c>
      <c r="DK38">
        <f>((1/14)*100)</f>
        <v>7.1428571428571423</v>
      </c>
      <c r="DL38">
        <f>((12/14)*100)</f>
        <v>85.714285714285708</v>
      </c>
      <c r="DM38">
        <f>((2/14)*100)</f>
        <v>14.285714285714285</v>
      </c>
      <c r="DN38">
        <f>((3/14)*100)</f>
        <v>21.428571428571427</v>
      </c>
      <c r="DP38">
        <f>((0/13)*100)</f>
        <v>0</v>
      </c>
      <c r="DQ38">
        <f>((0/13)*100)</f>
        <v>0</v>
      </c>
      <c r="DR38">
        <f>((13/13)*100)</f>
        <v>100</v>
      </c>
      <c r="DS38">
        <f>((0/15)*100)</f>
        <v>0</v>
      </c>
      <c r="DT38">
        <f>((14/15)*100)</f>
        <v>93.333333333333329</v>
      </c>
      <c r="DU38">
        <f>((0/15)*100)</f>
        <v>0</v>
      </c>
      <c r="DV38">
        <f>((0/14)*100)</f>
        <v>0</v>
      </c>
      <c r="DW38">
        <f>((14/14)*100)</f>
        <v>100</v>
      </c>
      <c r="DX38">
        <f>((0/14)*100)</f>
        <v>0</v>
      </c>
      <c r="DY38">
        <f>((13/13)*100)</f>
        <v>100</v>
      </c>
      <c r="DZ38">
        <f>((0/13)*100)</f>
        <v>0</v>
      </c>
      <c r="EA38">
        <f>((0/13)*100)</f>
        <v>0</v>
      </c>
    </row>
    <row r="39" spans="1:131" x14ac:dyDescent="0.25">
      <c r="A39">
        <v>83.166623000000016</v>
      </c>
      <c r="B39">
        <v>5.6922550000000003</v>
      </c>
      <c r="C39">
        <v>75.648035000000007</v>
      </c>
      <c r="D39">
        <v>4.1306520000000004</v>
      </c>
      <c r="E39">
        <v>65.71448500000001</v>
      </c>
      <c r="F39">
        <v>5.9527599999999996</v>
      </c>
      <c r="G39">
        <v>75.52283700000001</v>
      </c>
      <c r="H39">
        <v>3.276411</v>
      </c>
      <c r="K39">
        <f>(12/200)</f>
        <v>0.06</v>
      </c>
      <c r="L39">
        <f>(13/200)</f>
        <v>6.5000000000000002E-2</v>
      </c>
      <c r="M39">
        <f>(11/200)</f>
        <v>5.5E-2</v>
      </c>
      <c r="N39">
        <f>(14/200)</f>
        <v>7.0000000000000007E-2</v>
      </c>
      <c r="P39">
        <f>(12/200)</f>
        <v>0.06</v>
      </c>
      <c r="Q39">
        <f>(12/200)</f>
        <v>0.06</v>
      </c>
      <c r="R39">
        <f>(11/200)</f>
        <v>5.5E-2</v>
      </c>
      <c r="S39">
        <f>(11/200)</f>
        <v>5.5E-2</v>
      </c>
      <c r="U39">
        <f>0.06+0.06</f>
        <v>0.12</v>
      </c>
      <c r="V39">
        <f>0.065+0.06</f>
        <v>0.125</v>
      </c>
      <c r="W39">
        <f>0.055+0.055</f>
        <v>0.11</v>
      </c>
      <c r="X39">
        <f>0.07+0.055</f>
        <v>0.125</v>
      </c>
      <c r="Z39">
        <f>SQRT((ABS($A$40-$A$39)^2+(ABS($B$40-$B$39)^2)))</f>
        <v>19.622686710956497</v>
      </c>
      <c r="AA39">
        <f>SQRT((ABS($C$40-$C$39)^2+(ABS($D$40-$D$39)^2)))</f>
        <v>18.172308175374091</v>
      </c>
      <c r="AB39">
        <f>SQRT((ABS($E$40-$E$39)^2+(ABS($F$40-$F$39)^2)))</f>
        <v>15.560669887550281</v>
      </c>
      <c r="AC39">
        <f>SQRT((ABS($G$40-$G$39)^2+(ABS($H$40-$H$39)^2)))</f>
        <v>19.761943685466292</v>
      </c>
      <c r="AJ39">
        <f>1/0.12</f>
        <v>8.3333333333333339</v>
      </c>
      <c r="AK39">
        <f>1/0.125</f>
        <v>8</v>
      </c>
      <c r="AL39">
        <f>1/0.11</f>
        <v>9.0909090909090917</v>
      </c>
      <c r="AM39">
        <f>1/0.125</f>
        <v>8</v>
      </c>
      <c r="AO39">
        <f t="shared" si="13"/>
        <v>163.52238925797081</v>
      </c>
      <c r="AP39">
        <f t="shared" si="14"/>
        <v>145.37846540299273</v>
      </c>
      <c r="AQ39">
        <f t="shared" si="15"/>
        <v>141.46063534136619</v>
      </c>
      <c r="AR39">
        <f t="shared" si="16"/>
        <v>158.09554948373034</v>
      </c>
      <c r="AV39">
        <f>((0.06/0.12)*100)</f>
        <v>50</v>
      </c>
      <c r="AW39">
        <f>((0.065/0.125)*100)</f>
        <v>52</v>
      </c>
      <c r="AX39">
        <f>((0.055/0.11)*100)</f>
        <v>50</v>
      </c>
      <c r="AY39">
        <f>((0.07/0.125)*100)</f>
        <v>56.000000000000007</v>
      </c>
      <c r="BA39">
        <f>((0.06/0.12)*100)</f>
        <v>50</v>
      </c>
      <c r="BB39">
        <f>((0.06/0.125)*100)</f>
        <v>48</v>
      </c>
      <c r="BC39">
        <f>((0.055/0.11)*100)</f>
        <v>50</v>
      </c>
      <c r="BD39">
        <f>((0.055/0.125)*100)</f>
        <v>44</v>
      </c>
      <c r="BF39">
        <f>ABS($B$39-$D$39)</f>
        <v>1.5616029999999999</v>
      </c>
      <c r="BG39">
        <f>ABS($F$39-$H$39)</f>
        <v>2.6763489999999996</v>
      </c>
      <c r="BL39">
        <f>SQRT((ABS($A$39-$E$40)^2+(ABS($B$39-$F$40)^2)))</f>
        <v>1.9592648024555044</v>
      </c>
      <c r="BM39">
        <f>SQRT((ABS($C$39-$G$39)^2+(ABS($D$39-$H$39)^2)))</f>
        <v>0.86336679649208203</v>
      </c>
      <c r="BO39">
        <f>SQRT((ABS($A$39-$G$39)^2+(ABS($B$39-$H$39)^2)))</f>
        <v>8.0164684647375797</v>
      </c>
      <c r="BP39">
        <f>SQRT((ABS($C$39-$E$39)^2+(ABS($D$39-$F$39)^2)))</f>
        <v>10.099281814374919</v>
      </c>
      <c r="BR39">
        <f>DEGREES(ACOS((15.9787514217094^2+16.6830491301326^2-4.27142209130929^2)/(2*15.9787514217094*16.6830491301326)))</f>
        <v>14.825619262336106</v>
      </c>
      <c r="BS39">
        <f>DEGREES(ACOS((4.27142209130929^2+20.8785841902621^2-19.8456038791814^2)/(2*4.27142209130929*20.8785841902621)))</f>
        <v>70.236120594547259</v>
      </c>
      <c r="BU39">
        <v>12</v>
      </c>
      <c r="BV39">
        <v>1</v>
      </c>
      <c r="BW39">
        <v>3</v>
      </c>
      <c r="BX39">
        <v>11</v>
      </c>
      <c r="BY39">
        <v>13</v>
      </c>
      <c r="BZ39">
        <v>1</v>
      </c>
      <c r="CA39">
        <v>11</v>
      </c>
      <c r="CB39">
        <v>2</v>
      </c>
      <c r="CC39">
        <v>11</v>
      </c>
      <c r="CD39">
        <v>0</v>
      </c>
      <c r="CE39">
        <v>11</v>
      </c>
      <c r="CF39">
        <v>2</v>
      </c>
      <c r="CG39">
        <v>14</v>
      </c>
      <c r="CH39">
        <v>11</v>
      </c>
      <c r="CI39">
        <v>2</v>
      </c>
      <c r="CJ39">
        <v>6</v>
      </c>
      <c r="CL39">
        <v>12</v>
      </c>
      <c r="CM39">
        <v>0</v>
      </c>
      <c r="CN39">
        <v>1</v>
      </c>
      <c r="CO39">
        <v>10</v>
      </c>
      <c r="CP39">
        <v>12</v>
      </c>
      <c r="CQ39">
        <v>0</v>
      </c>
      <c r="CR39">
        <v>11</v>
      </c>
      <c r="CS39">
        <v>0</v>
      </c>
      <c r="CT39">
        <v>11</v>
      </c>
      <c r="CU39">
        <v>0</v>
      </c>
      <c r="CV39">
        <v>11</v>
      </c>
      <c r="CW39">
        <v>0</v>
      </c>
      <c r="CX39">
        <v>11</v>
      </c>
      <c r="CY39">
        <v>10</v>
      </c>
      <c r="CZ39">
        <v>0</v>
      </c>
      <c r="DA39">
        <v>2</v>
      </c>
      <c r="DC39">
        <f>((1/12)*100)</f>
        <v>8.3333333333333321</v>
      </c>
      <c r="DD39">
        <f>((3/12)*100)</f>
        <v>25</v>
      </c>
      <c r="DE39">
        <f>((11/12)*100)</f>
        <v>91.666666666666657</v>
      </c>
      <c r="DF39">
        <f>((1/13)*100)</f>
        <v>7.6923076923076925</v>
      </c>
      <c r="DG39">
        <f>((11/13)*100)</f>
        <v>84.615384615384613</v>
      </c>
      <c r="DH39">
        <f>((2/13)*100)</f>
        <v>15.384615384615385</v>
      </c>
      <c r="DI39">
        <f>((0/11)*100)</f>
        <v>0</v>
      </c>
      <c r="DJ39">
        <f>((11/11)*100)</f>
        <v>100</v>
      </c>
      <c r="DK39">
        <f>((2/11)*100)</f>
        <v>18.181818181818183</v>
      </c>
      <c r="DL39">
        <f>((11/14)*100)</f>
        <v>78.571428571428569</v>
      </c>
      <c r="DM39">
        <f>((2/14)*100)</f>
        <v>14.285714285714285</v>
      </c>
      <c r="DN39">
        <f>((6/14)*100)</f>
        <v>42.857142857142854</v>
      </c>
      <c r="DP39">
        <f>((0/12)*100)</f>
        <v>0</v>
      </c>
      <c r="DQ39">
        <f>((1/12)*100)</f>
        <v>8.3333333333333321</v>
      </c>
      <c r="DR39">
        <f>((10/12)*100)</f>
        <v>83.333333333333343</v>
      </c>
      <c r="DS39">
        <f>((0/12)*100)</f>
        <v>0</v>
      </c>
      <c r="DT39">
        <f>((11/12)*100)</f>
        <v>91.666666666666657</v>
      </c>
      <c r="DU39">
        <f>((0/12)*100)</f>
        <v>0</v>
      </c>
      <c r="DV39">
        <f>((0/11)*100)</f>
        <v>0</v>
      </c>
      <c r="DW39">
        <f>((11/11)*100)</f>
        <v>100</v>
      </c>
      <c r="DX39">
        <f>((0/11)*100)</f>
        <v>0</v>
      </c>
      <c r="DY39">
        <f>((10/11)*100)</f>
        <v>90.909090909090907</v>
      </c>
      <c r="DZ39">
        <f>((0/11)*100)</f>
        <v>0</v>
      </c>
      <c r="EA39">
        <f>((2/11)*100)</f>
        <v>18.181818181818183</v>
      </c>
    </row>
    <row r="40" spans="1:131" x14ac:dyDescent="0.25">
      <c r="A40">
        <v>102.78927300000001</v>
      </c>
      <c r="B40">
        <v>5.7302119999999999</v>
      </c>
      <c r="C40">
        <v>93.82030300000001</v>
      </c>
      <c r="D40">
        <v>4.1688640000000001</v>
      </c>
      <c r="E40">
        <v>81.273252000000014</v>
      </c>
      <c r="F40">
        <v>6.1961050000000002</v>
      </c>
      <c r="G40">
        <v>95.274716000000012</v>
      </c>
      <c r="H40">
        <v>2.6457809999999999</v>
      </c>
      <c r="K40">
        <f>(12/200)</f>
        <v>0.06</v>
      </c>
      <c r="L40">
        <f>(12/200)</f>
        <v>0.06</v>
      </c>
      <c r="M40">
        <f>(12/200)</f>
        <v>0.06</v>
      </c>
      <c r="N40">
        <f>(14/200)</f>
        <v>7.0000000000000007E-2</v>
      </c>
      <c r="P40">
        <f>(9/200)</f>
        <v>4.4999999999999998E-2</v>
      </c>
      <c r="Q40">
        <f>(12/200)</f>
        <v>0.06</v>
      </c>
      <c r="R40">
        <f>(10/200)</f>
        <v>0.05</v>
      </c>
      <c r="S40">
        <f>(10/200)</f>
        <v>0.05</v>
      </c>
      <c r="U40">
        <f>0.06+0.045</f>
        <v>0.105</v>
      </c>
      <c r="V40">
        <f>0.06+0.06</f>
        <v>0.12</v>
      </c>
      <c r="W40">
        <f>0.06+0.05</f>
        <v>0.11</v>
      </c>
      <c r="X40">
        <f>0.07+0.05</f>
        <v>0.12000000000000001</v>
      </c>
      <c r="Z40">
        <f>SQRT((ABS($A$41-$A$40)^2+(ABS($B$41-$B$40)^2)))</f>
        <v>19.86187646428365</v>
      </c>
      <c r="AA40">
        <f>SQRT((ABS($C$41-$C$40)^2+(ABS($D$41-$D$40)^2)))</f>
        <v>22.130972684895749</v>
      </c>
      <c r="AB40">
        <f>SQRT((ABS($E$41-$E$40)^2+(ABS($F$41-$F$40)^2)))</f>
        <v>19.060956365380243</v>
      </c>
      <c r="AC40">
        <f>SQRT((ABS($G$41-$G$40)^2+(ABS($H$41-$H$40)^2)))</f>
        <v>23.093094293908408</v>
      </c>
      <c r="AJ40">
        <f>1/0.105</f>
        <v>9.5238095238095237</v>
      </c>
      <c r="AK40">
        <f>1/0.12</f>
        <v>8.3333333333333339</v>
      </c>
      <c r="AL40">
        <f>1/0.11</f>
        <v>9.0909090909090917</v>
      </c>
      <c r="AM40">
        <f>1/0.12</f>
        <v>8.3333333333333339</v>
      </c>
      <c r="AO40">
        <f t="shared" si="13"/>
        <v>189.16072823127286</v>
      </c>
      <c r="AP40">
        <f t="shared" si="14"/>
        <v>184.42477237413124</v>
      </c>
      <c r="AQ40">
        <f t="shared" si="15"/>
        <v>173.28142150345676</v>
      </c>
      <c r="AR40">
        <f t="shared" si="16"/>
        <v>192.44245244923673</v>
      </c>
      <c r="AV40">
        <f>((0.06/0.105)*100)</f>
        <v>57.142857142857139</v>
      </c>
      <c r="AW40">
        <f>((0.06/0.12)*100)</f>
        <v>50</v>
      </c>
      <c r="AX40">
        <f>((0.06/0.11)*100)</f>
        <v>54.54545454545454</v>
      </c>
      <c r="AY40">
        <f>((0.07/0.12)*100)</f>
        <v>58.333333333333336</v>
      </c>
      <c r="BA40">
        <f>((0.045/0.105)*100)</f>
        <v>42.857142857142854</v>
      </c>
      <c r="BB40">
        <f>((0.06/0.12)*100)</f>
        <v>50</v>
      </c>
      <c r="BC40">
        <f>((0.05/0.11)*100)</f>
        <v>45.45454545454546</v>
      </c>
      <c r="BD40">
        <f>((0.05/0.12)*100)</f>
        <v>41.666666666666671</v>
      </c>
      <c r="BF40">
        <f>ABS($B$40-$D$40)</f>
        <v>1.5613479999999997</v>
      </c>
      <c r="BG40">
        <f>ABS($F$40-$H$40)</f>
        <v>3.5503240000000003</v>
      </c>
      <c r="BL40">
        <f>SQRT((ABS($A$40-$E$41)^2+(ABS($B$40-$F$41)^2)))</f>
        <v>2.6238215840876133</v>
      </c>
      <c r="BM40">
        <f>SQRT((ABS($C$40-$G$40)^2+(ABS($D$40-$H$40)^2)))</f>
        <v>2.1059674735042817</v>
      </c>
      <c r="BO40">
        <f>SQRT((ABS($A$40-$G$40)^2+(ABS($B$40-$H$40)^2)))</f>
        <v>8.1229478331459166</v>
      </c>
      <c r="BP40">
        <f>SQRT((ABS($C$40-$E$41)^2+(ABS($D$40-$F$41)^2)))</f>
        <v>6.9627349773410083</v>
      </c>
      <c r="BR40">
        <f>DEGREES(ACOS((19.8456038791814^2+20.3766257462142^2-4.61251195375243^2)/(2*19.8456038791814*20.3766257462142)))</f>
        <v>13.08303273037958</v>
      </c>
      <c r="BS40">
        <f>DEGREES(ACOS((4.61251195375243^2+20.2795904967475^2-20.1656320582591^2)/(2*4.61251195375243*20.2795904967475)))</f>
        <v>82.047044658067477</v>
      </c>
      <c r="BU40">
        <v>12</v>
      </c>
      <c r="BV40">
        <v>4</v>
      </c>
      <c r="BW40">
        <v>3</v>
      </c>
      <c r="BX40">
        <v>8</v>
      </c>
      <c r="BY40">
        <v>12</v>
      </c>
      <c r="BZ40">
        <v>4</v>
      </c>
      <c r="CA40">
        <v>8</v>
      </c>
      <c r="CB40">
        <v>2</v>
      </c>
      <c r="CC40">
        <v>12</v>
      </c>
      <c r="CD40">
        <v>3</v>
      </c>
      <c r="CE40">
        <v>8</v>
      </c>
      <c r="CF40">
        <v>6</v>
      </c>
      <c r="CG40">
        <v>14</v>
      </c>
      <c r="CH40">
        <v>8</v>
      </c>
      <c r="CI40">
        <v>4</v>
      </c>
      <c r="CJ40">
        <v>9</v>
      </c>
      <c r="CL40">
        <v>9</v>
      </c>
      <c r="CM40">
        <v>1</v>
      </c>
      <c r="CN40">
        <v>0</v>
      </c>
      <c r="CO40">
        <v>6</v>
      </c>
      <c r="CP40">
        <v>12</v>
      </c>
      <c r="CQ40">
        <v>1</v>
      </c>
      <c r="CR40">
        <v>8</v>
      </c>
      <c r="CS40">
        <v>0</v>
      </c>
      <c r="CT40">
        <v>10</v>
      </c>
      <c r="CU40">
        <v>1</v>
      </c>
      <c r="CV40">
        <v>8</v>
      </c>
      <c r="CW40">
        <v>2</v>
      </c>
      <c r="CX40">
        <v>10</v>
      </c>
      <c r="CY40">
        <v>6</v>
      </c>
      <c r="CZ40">
        <v>0</v>
      </c>
      <c r="DA40">
        <v>4</v>
      </c>
      <c r="DC40">
        <f>((4/12)*100)</f>
        <v>33.333333333333329</v>
      </c>
      <c r="DD40">
        <f>((3/12)*100)</f>
        <v>25</v>
      </c>
      <c r="DE40">
        <f>((8/12)*100)</f>
        <v>66.666666666666657</v>
      </c>
      <c r="DF40">
        <f>((4/12)*100)</f>
        <v>33.333333333333329</v>
      </c>
      <c r="DG40">
        <f>((8/12)*100)</f>
        <v>66.666666666666657</v>
      </c>
      <c r="DH40">
        <f>((2/12)*100)</f>
        <v>16.666666666666664</v>
      </c>
      <c r="DI40">
        <f>((3/12)*100)</f>
        <v>25</v>
      </c>
      <c r="DJ40">
        <f>((8/12)*100)</f>
        <v>66.666666666666657</v>
      </c>
      <c r="DK40">
        <f>((6/12)*100)</f>
        <v>50</v>
      </c>
      <c r="DL40">
        <f>((8/14)*100)</f>
        <v>57.142857142857139</v>
      </c>
      <c r="DM40">
        <f>((4/14)*100)</f>
        <v>28.571428571428569</v>
      </c>
      <c r="DN40">
        <f>((9/14)*100)</f>
        <v>64.285714285714292</v>
      </c>
      <c r="DP40">
        <f>((1/9)*100)</f>
        <v>11.111111111111111</v>
      </c>
      <c r="DQ40">
        <f>((0/9)*100)</f>
        <v>0</v>
      </c>
      <c r="DR40">
        <f>((6/9)*100)</f>
        <v>66.666666666666657</v>
      </c>
      <c r="DS40">
        <f>((1/12)*100)</f>
        <v>8.3333333333333321</v>
      </c>
      <c r="DT40">
        <f>((8/12)*100)</f>
        <v>66.666666666666657</v>
      </c>
      <c r="DU40">
        <f>((0/12)*100)</f>
        <v>0</v>
      </c>
      <c r="DV40">
        <f>((1/10)*100)</f>
        <v>10</v>
      </c>
      <c r="DW40">
        <f>((8/10)*100)</f>
        <v>80</v>
      </c>
      <c r="DX40">
        <f>((2/10)*100)</f>
        <v>20</v>
      </c>
      <c r="DY40">
        <f>((6/10)*100)</f>
        <v>60</v>
      </c>
      <c r="DZ40">
        <f>((0/10)*100)</f>
        <v>0</v>
      </c>
      <c r="EA40">
        <f>((4/10)*100)</f>
        <v>40</v>
      </c>
    </row>
    <row r="41" spans="1:131" x14ac:dyDescent="0.25">
      <c r="A41">
        <v>122.648392</v>
      </c>
      <c r="B41">
        <v>5.3992599999999999</v>
      </c>
      <c r="C41">
        <v>115.948182</v>
      </c>
      <c r="D41">
        <v>3.7988330000000001</v>
      </c>
      <c r="E41">
        <v>100.328991</v>
      </c>
      <c r="F41">
        <v>6.6420519999999996</v>
      </c>
      <c r="G41">
        <v>118.36504400000001</v>
      </c>
      <c r="H41">
        <v>2.2883499999999999</v>
      </c>
      <c r="K41">
        <f>(11/200)</f>
        <v>5.5E-2</v>
      </c>
      <c r="L41">
        <f>(12/200)</f>
        <v>0.06</v>
      </c>
      <c r="M41">
        <f>(11/200)</f>
        <v>5.5E-2</v>
      </c>
      <c r="N41">
        <f>(12/200)</f>
        <v>0.06</v>
      </c>
      <c r="P41">
        <f>(10/200)</f>
        <v>0.05</v>
      </c>
      <c r="Q41">
        <f>(10/200)</f>
        <v>0.05</v>
      </c>
      <c r="R41">
        <f>(9/200)</f>
        <v>4.4999999999999998E-2</v>
      </c>
      <c r="S41">
        <f>(9/200)</f>
        <v>4.4999999999999998E-2</v>
      </c>
      <c r="U41">
        <f>0.055+0.05</f>
        <v>0.10500000000000001</v>
      </c>
      <c r="V41">
        <f>0.06+0.05</f>
        <v>0.11</v>
      </c>
      <c r="W41">
        <f>0.055+0.045</f>
        <v>0.1</v>
      </c>
      <c r="X41">
        <f>0.06+0.045</f>
        <v>0.105</v>
      </c>
      <c r="Z41">
        <f>SQRT((ABS($A$42-$A$41)^2+(ABS($B$42-$B$41)^2)))</f>
        <v>28.570149499302591</v>
      </c>
      <c r="AA41">
        <f>SQRT((ABS($C$42-$C$41)^2+(ABS($D$42-$D$41)^2)))</f>
        <v>18.836221003636386</v>
      </c>
      <c r="AB41">
        <f>SQRT((ABS($E$42-$E$41)^2+(ABS($F$42-$F$41)^2)))</f>
        <v>20.746485240708754</v>
      </c>
      <c r="AC41">
        <f>SQRT((ABS($G$42-$G$41)^2+(ABS($H$42-$H$41)^2)))</f>
        <v>31.130073853501138</v>
      </c>
      <c r="AJ41">
        <f>1/0.105</f>
        <v>9.5238095238095237</v>
      </c>
      <c r="AK41">
        <f>1/0.11</f>
        <v>9.0909090909090917</v>
      </c>
      <c r="AL41">
        <f>1/0.1</f>
        <v>10</v>
      </c>
      <c r="AM41">
        <f>1/0.105</f>
        <v>9.5238095238095237</v>
      </c>
      <c r="AO41">
        <f t="shared" si="13"/>
        <v>272.09666189811986</v>
      </c>
      <c r="AP41">
        <f t="shared" si="14"/>
        <v>171.23837276033078</v>
      </c>
      <c r="AQ41">
        <f t="shared" si="15"/>
        <v>207.46485240708753</v>
      </c>
      <c r="AR41">
        <f t="shared" si="16"/>
        <v>296.47689384286798</v>
      </c>
      <c r="AV41">
        <f>((0.055/0.105)*100)</f>
        <v>52.380952380952387</v>
      </c>
      <c r="AW41">
        <f>((0.06/0.11)*100)</f>
        <v>54.54545454545454</v>
      </c>
      <c r="AX41">
        <f>((0.055/0.1)*100)</f>
        <v>54.999999999999993</v>
      </c>
      <c r="AY41">
        <f>((0.06/0.105)*100)</f>
        <v>57.142857142857139</v>
      </c>
      <c r="BA41">
        <f>((0.05/0.105)*100)</f>
        <v>47.61904761904762</v>
      </c>
      <c r="BB41">
        <f>((0.05/0.11)*100)</f>
        <v>45.45454545454546</v>
      </c>
      <c r="BC41">
        <f>((0.045/0.1)*100)</f>
        <v>44.999999999999993</v>
      </c>
      <c r="BD41">
        <f>((0.045/0.105)*100)</f>
        <v>42.857142857142854</v>
      </c>
      <c r="BF41">
        <f>ABS($B$41-$D$41)</f>
        <v>1.6004269999999998</v>
      </c>
      <c r="BG41">
        <f>ABS($F$41-$H$41)</f>
        <v>4.3537020000000002</v>
      </c>
      <c r="BL41">
        <f>SQRT((ABS($A$41-$E$42)^2+(ABS($B$41-$F$42)^2)))</f>
        <v>2.168683080591765</v>
      </c>
      <c r="BM41">
        <f>SQRT((ABS($C$41-$G$41)^2+(ABS($D$41-$H$41)^2)))</f>
        <v>2.8500492662992767</v>
      </c>
      <c r="BO41">
        <f>SQRT((ABS($A$41-$G$41)^2+(ABS($B$41-$H$41)^2)))</f>
        <v>5.2938484221975894</v>
      </c>
      <c r="BP41">
        <f>SQRT((ABS($C$41-$E$42)^2+(ABS($D$41-$F$42)^2)))</f>
        <v>5.9861163186840951</v>
      </c>
      <c r="BR41">
        <f>DEGREES(ACOS((20.1656320582591^2+21.4135748852648^2-4.3762863148375^2)/(2*20.1656320582591*21.4135748852648)))</f>
        <v>11.585130285849868</v>
      </c>
      <c r="BS41">
        <f>DEGREES(ACOS((4.3762863148375^2+20.0410042125692^2-18.7242740296733^2)/(2*4.3762863148375*20.0410042125692)))</f>
        <v>66.410717363187715</v>
      </c>
      <c r="BU41">
        <v>11</v>
      </c>
      <c r="BV41">
        <v>4</v>
      </c>
      <c r="BW41">
        <v>3</v>
      </c>
      <c r="BX41">
        <v>6</v>
      </c>
      <c r="BY41">
        <v>12</v>
      </c>
      <c r="BZ41">
        <v>4</v>
      </c>
      <c r="CA41">
        <v>6</v>
      </c>
      <c r="CB41">
        <v>4</v>
      </c>
      <c r="CC41">
        <v>11</v>
      </c>
      <c r="CD41">
        <v>3</v>
      </c>
      <c r="CE41">
        <v>6</v>
      </c>
      <c r="CF41">
        <v>9</v>
      </c>
      <c r="CG41">
        <v>12</v>
      </c>
      <c r="CH41">
        <v>6</v>
      </c>
      <c r="CI41">
        <v>3</v>
      </c>
      <c r="CJ41">
        <v>9</v>
      </c>
      <c r="CL41">
        <v>10</v>
      </c>
      <c r="CM41">
        <v>2</v>
      </c>
      <c r="CN41">
        <v>2</v>
      </c>
      <c r="CO41">
        <v>4</v>
      </c>
      <c r="CP41">
        <v>10</v>
      </c>
      <c r="CQ41">
        <v>2</v>
      </c>
      <c r="CR41">
        <v>5</v>
      </c>
      <c r="CS41">
        <v>0</v>
      </c>
      <c r="CT41">
        <v>9</v>
      </c>
      <c r="CU41">
        <v>0</v>
      </c>
      <c r="CV41">
        <v>5</v>
      </c>
      <c r="CW41">
        <v>4</v>
      </c>
      <c r="CX41">
        <v>9</v>
      </c>
      <c r="CY41">
        <v>4</v>
      </c>
      <c r="CZ41">
        <v>1</v>
      </c>
      <c r="DA41">
        <v>7</v>
      </c>
      <c r="DC41">
        <f>((4/11)*100)</f>
        <v>36.363636363636367</v>
      </c>
      <c r="DD41">
        <f>((3/11)*100)</f>
        <v>27.27272727272727</v>
      </c>
      <c r="DE41">
        <f>((6/11)*100)</f>
        <v>54.54545454545454</v>
      </c>
      <c r="DF41">
        <f>((4/12)*100)</f>
        <v>33.333333333333329</v>
      </c>
      <c r="DG41">
        <f>((6/12)*100)</f>
        <v>50</v>
      </c>
      <c r="DH41">
        <f>((4/12)*100)</f>
        <v>33.333333333333329</v>
      </c>
      <c r="DI41">
        <f>((3/11)*100)</f>
        <v>27.27272727272727</v>
      </c>
      <c r="DJ41">
        <f>((6/11)*100)</f>
        <v>54.54545454545454</v>
      </c>
      <c r="DK41">
        <f>((9/11)*100)</f>
        <v>81.818181818181827</v>
      </c>
      <c r="DL41">
        <f>((6/12)*100)</f>
        <v>50</v>
      </c>
      <c r="DM41">
        <f>((3/12)*100)</f>
        <v>25</v>
      </c>
      <c r="DN41">
        <f>((9/12)*100)</f>
        <v>75</v>
      </c>
      <c r="DP41">
        <f>((2/10)*100)</f>
        <v>20</v>
      </c>
      <c r="DQ41">
        <f>((2/10)*100)</f>
        <v>20</v>
      </c>
      <c r="DR41">
        <f>((4/10)*100)</f>
        <v>40</v>
      </c>
      <c r="DS41">
        <f>((2/10)*100)</f>
        <v>20</v>
      </c>
      <c r="DT41">
        <f>((5/10)*100)</f>
        <v>50</v>
      </c>
      <c r="DU41">
        <f>((0/10)*100)</f>
        <v>0</v>
      </c>
      <c r="DV41">
        <f>((0/9)*100)</f>
        <v>0</v>
      </c>
      <c r="DW41">
        <f>((5/9)*100)</f>
        <v>55.555555555555557</v>
      </c>
      <c r="DX41">
        <f>((4/9)*100)</f>
        <v>44.444444444444443</v>
      </c>
      <c r="DY41">
        <f>((4/9)*100)</f>
        <v>44.444444444444443</v>
      </c>
      <c r="DZ41">
        <f>((1/9)*100)</f>
        <v>11.111111111111111</v>
      </c>
      <c r="EA41">
        <f>((7/9)*100)</f>
        <v>77.777777777777786</v>
      </c>
    </row>
    <row r="42" spans="1:131" x14ac:dyDescent="0.25">
      <c r="A42">
        <v>151.170524</v>
      </c>
      <c r="B42">
        <v>7.0549860000000004</v>
      </c>
      <c r="C42">
        <v>134.78372999999999</v>
      </c>
      <c r="D42">
        <v>3.6396060000000001</v>
      </c>
      <c r="E42">
        <v>121.073986</v>
      </c>
      <c r="F42">
        <v>6.8907129999999999</v>
      </c>
      <c r="G42">
        <v>149.44</v>
      </c>
      <c r="H42">
        <v>4.1399999999999997</v>
      </c>
      <c r="K42">
        <f>(12/200)</f>
        <v>0.06</v>
      </c>
      <c r="L42">
        <f>(11/200)</f>
        <v>5.5E-2</v>
      </c>
      <c r="M42">
        <f>(11/200)</f>
        <v>5.5E-2</v>
      </c>
      <c r="N42">
        <f>(12/200)</f>
        <v>0.06</v>
      </c>
      <c r="P42">
        <f>(8/200)</f>
        <v>0.04</v>
      </c>
      <c r="Q42">
        <f>(10/200)</f>
        <v>0.05</v>
      </c>
      <c r="R42">
        <f>(10/200)</f>
        <v>0.05</v>
      </c>
      <c r="S42">
        <f>(9/200)</f>
        <v>4.4999999999999998E-2</v>
      </c>
      <c r="U42">
        <f>0.06+0.04</f>
        <v>0.1</v>
      </c>
      <c r="V42">
        <f>0.055+0.05</f>
        <v>0.10500000000000001</v>
      </c>
      <c r="W42">
        <f>0.055+0.05</f>
        <v>0.10500000000000001</v>
      </c>
      <c r="X42">
        <f>0.06+0.045</f>
        <v>0.105</v>
      </c>
      <c r="Z42">
        <f>SQRT((ABS($A$43-$A$42)^2+(ABS($B$43-$B$42)^2)))</f>
        <v>16.466397299569479</v>
      </c>
      <c r="AA42">
        <f>SQRT((ABS($C$43-$C$42)^2+(ABS($D$43-$D$42)^2)))</f>
        <v>28.137434005544865</v>
      </c>
      <c r="AB42">
        <f>SQRT((ABS($E$43-$E$42)^2+(ABS($F$43-$F$42)^2)))</f>
        <v>29.331035983334132</v>
      </c>
      <c r="AC42">
        <f>SQRT((ABS($G$43-$G$42)^2+(ABS($H$43-$H$42)^2)))</f>
        <v>16.312457547294215</v>
      </c>
      <c r="AJ42">
        <f>1/0.1</f>
        <v>10</v>
      </c>
      <c r="AK42">
        <f>1/0.105</f>
        <v>9.5238095238095237</v>
      </c>
      <c r="AL42">
        <f>1/0.105</f>
        <v>9.5238095238095237</v>
      </c>
      <c r="AM42">
        <f>1/0.105</f>
        <v>9.5238095238095237</v>
      </c>
      <c r="AO42">
        <f t="shared" si="13"/>
        <v>164.66397299569479</v>
      </c>
      <c r="AP42">
        <f t="shared" si="14"/>
        <v>267.97556195757011</v>
      </c>
      <c r="AQ42">
        <f t="shared" si="15"/>
        <v>279.3431998412774</v>
      </c>
      <c r="AR42">
        <f t="shared" si="16"/>
        <v>155.3567385456592</v>
      </c>
      <c r="AV42">
        <f>((0.06/0.1)*100)</f>
        <v>60</v>
      </c>
      <c r="AW42">
        <f>((0.055/0.105)*100)</f>
        <v>52.380952380952387</v>
      </c>
      <c r="AX42">
        <f>((0.055/0.105)*100)</f>
        <v>52.380952380952387</v>
      </c>
      <c r="AY42">
        <f>((0.06/0.105)*100)</f>
        <v>57.142857142857139</v>
      </c>
      <c r="BA42">
        <f>((0.04/0.1)*100)</f>
        <v>40</v>
      </c>
      <c r="BB42">
        <f>((0.05/0.105)*100)</f>
        <v>47.61904761904762</v>
      </c>
      <c r="BC42">
        <f>((0.05/0.105)*100)</f>
        <v>47.61904761904762</v>
      </c>
      <c r="BD42">
        <f>((0.045/0.105)*100)</f>
        <v>42.857142857142854</v>
      </c>
      <c r="BF42">
        <f>ABS($B$42-$D$42)</f>
        <v>3.4153800000000003</v>
      </c>
      <c r="BG42">
        <f>ABS($F$42-$H$42)</f>
        <v>2.7507130000000002</v>
      </c>
      <c r="BL42">
        <f>SQRT((ABS($A$42-$E$43)^2+(ABS($B$42-$F$43)^2)))</f>
        <v>1.2190328665614396</v>
      </c>
      <c r="BM42">
        <f>SQRT((ABS($C$42-$G$42)^2+(ABS($D$42-$H$42)^2)))</f>
        <v>14.664809731739998</v>
      </c>
      <c r="BO42">
        <f>SQRT((ABS($A$42-$G$42)^2+(ABS($B$42-$H$42)^2)))</f>
        <v>3.3899641140832175</v>
      </c>
      <c r="BP42">
        <f>SQRT((ABS($C$42-$E$43)^2+(ABS($D$42-$F$43)^2)))</f>
        <v>16.195158003755978</v>
      </c>
      <c r="BR42">
        <f>DEGREES(ACOS((18.7242740296733^2+19.9018962532678^2-4.78310789534013^2)/(2*18.7242740296733*19.9018962532678)))</f>
        <v>13.792839855313771</v>
      </c>
      <c r="BS42">
        <f>DEGREES(ACOS((4.78310789534013^2+20.6492942333978^2-19.3245140635964^2)/(2*4.78310789534013*20.6492942333978)))</f>
        <v>67.424308748593134</v>
      </c>
      <c r="BU42">
        <v>12</v>
      </c>
      <c r="BV42">
        <v>6</v>
      </c>
      <c r="BW42">
        <v>3</v>
      </c>
      <c r="BX42">
        <v>5</v>
      </c>
      <c r="BY42">
        <v>11</v>
      </c>
      <c r="BZ42">
        <v>6</v>
      </c>
      <c r="CA42">
        <v>5</v>
      </c>
      <c r="CB42">
        <v>3</v>
      </c>
      <c r="CC42">
        <v>11</v>
      </c>
      <c r="CD42">
        <v>3</v>
      </c>
      <c r="CE42">
        <v>5</v>
      </c>
      <c r="CF42">
        <v>9</v>
      </c>
      <c r="CG42">
        <v>12</v>
      </c>
      <c r="CH42">
        <v>5</v>
      </c>
      <c r="CI42">
        <v>3</v>
      </c>
      <c r="CJ42">
        <v>10</v>
      </c>
      <c r="CL42">
        <v>8</v>
      </c>
      <c r="CM42">
        <v>3</v>
      </c>
      <c r="CN42">
        <v>0</v>
      </c>
      <c r="CO42">
        <v>2</v>
      </c>
      <c r="CP42">
        <v>10</v>
      </c>
      <c r="CQ42">
        <v>3</v>
      </c>
      <c r="CR42">
        <v>4</v>
      </c>
      <c r="CS42">
        <v>1</v>
      </c>
      <c r="CT42">
        <v>10</v>
      </c>
      <c r="CU42">
        <v>2</v>
      </c>
      <c r="CV42">
        <v>4</v>
      </c>
      <c r="CW42">
        <v>7</v>
      </c>
      <c r="CX42">
        <v>9</v>
      </c>
      <c r="CY42">
        <v>2</v>
      </c>
      <c r="CZ42">
        <v>1</v>
      </c>
      <c r="DA42">
        <v>7</v>
      </c>
      <c r="DC42">
        <f>((6/12)*100)</f>
        <v>50</v>
      </c>
      <c r="DD42">
        <f>((3/12)*100)</f>
        <v>25</v>
      </c>
      <c r="DE42">
        <f>((5/12)*100)</f>
        <v>41.666666666666671</v>
      </c>
      <c r="DF42">
        <f>((6/11)*100)</f>
        <v>54.54545454545454</v>
      </c>
      <c r="DG42">
        <f>((5/11)*100)</f>
        <v>45.454545454545453</v>
      </c>
      <c r="DH42">
        <f>((3/11)*100)</f>
        <v>27.27272727272727</v>
      </c>
      <c r="DI42">
        <f>((3/11)*100)</f>
        <v>27.27272727272727</v>
      </c>
      <c r="DJ42">
        <f>((5/11)*100)</f>
        <v>45.454545454545453</v>
      </c>
      <c r="DK42">
        <f>((9/11)*100)</f>
        <v>81.818181818181827</v>
      </c>
      <c r="DL42">
        <f>((5/12)*100)</f>
        <v>41.666666666666671</v>
      </c>
      <c r="DM42">
        <f>((3/12)*100)</f>
        <v>25</v>
      </c>
      <c r="DN42">
        <f>((10/12)*100)</f>
        <v>83.333333333333343</v>
      </c>
      <c r="DP42">
        <f>((3/8)*100)</f>
        <v>37.5</v>
      </c>
      <c r="DQ42">
        <f>((0/8)*100)</f>
        <v>0</v>
      </c>
      <c r="DR42">
        <f>((2/8)*100)</f>
        <v>25</v>
      </c>
      <c r="DS42">
        <f>((3/10)*100)</f>
        <v>30</v>
      </c>
      <c r="DT42">
        <f>((4/10)*100)</f>
        <v>40</v>
      </c>
      <c r="DU42">
        <f>((1/10)*100)</f>
        <v>10</v>
      </c>
      <c r="DV42">
        <f>((2/10)*100)</f>
        <v>20</v>
      </c>
      <c r="DW42">
        <f>((4/10)*100)</f>
        <v>40</v>
      </c>
      <c r="DX42">
        <f>((7/10)*100)</f>
        <v>70</v>
      </c>
      <c r="DY42">
        <f>((2/9)*100)</f>
        <v>22.222222222222221</v>
      </c>
      <c r="DZ42">
        <f>((1/9)*100)</f>
        <v>11.111111111111111</v>
      </c>
      <c r="EA42">
        <f>((7/9)*100)</f>
        <v>77.777777777777786</v>
      </c>
    </row>
    <row r="43" spans="1:131" x14ac:dyDescent="0.25">
      <c r="A43">
        <v>167.619754</v>
      </c>
      <c r="B43">
        <v>6.3032729999999999</v>
      </c>
      <c r="C43">
        <v>162.905056</v>
      </c>
      <c r="D43">
        <v>4.5915600000000003</v>
      </c>
      <c r="E43">
        <v>150.384535</v>
      </c>
      <c r="F43">
        <v>7.9867920000000003</v>
      </c>
      <c r="G43">
        <v>165.74274</v>
      </c>
      <c r="H43">
        <v>3.577026</v>
      </c>
      <c r="K43">
        <f>(13/200)</f>
        <v>6.5000000000000002E-2</v>
      </c>
      <c r="L43">
        <f>(11/200)</f>
        <v>5.5E-2</v>
      </c>
      <c r="M43">
        <f>(12/200)</f>
        <v>0.06</v>
      </c>
      <c r="N43">
        <f>(13/200)</f>
        <v>6.5000000000000002E-2</v>
      </c>
      <c r="P43">
        <f>(9/200)</f>
        <v>4.4999999999999998E-2</v>
      </c>
      <c r="Q43">
        <f>(10/200)</f>
        <v>0.05</v>
      </c>
      <c r="R43">
        <f>(9/200)</f>
        <v>4.4999999999999998E-2</v>
      </c>
      <c r="S43">
        <f>(10/200)</f>
        <v>0.05</v>
      </c>
      <c r="U43">
        <f>0.065+0.045</f>
        <v>0.11</v>
      </c>
      <c r="V43">
        <f>0.055+0.05</f>
        <v>0.10500000000000001</v>
      </c>
      <c r="W43">
        <f>0.06+0.045</f>
        <v>0.105</v>
      </c>
      <c r="X43">
        <f>0.065+0.05</f>
        <v>0.115</v>
      </c>
      <c r="Z43">
        <f>SQRT((ABS($A$44-$A$43)^2+(ABS($B$44-$B$43)^2)))</f>
        <v>21.476584998927006</v>
      </c>
      <c r="AA43">
        <f>SQRT((ABS($C$44-$C$43)^2+(ABS($D$44-$D$43)^2)))</f>
        <v>19.788867659337164</v>
      </c>
      <c r="AB43">
        <f>SQRT((ABS($E$44-$E$43)^2+(ABS($F$44-$F$43)^2)))</f>
        <v>16.683049130132613</v>
      </c>
      <c r="AC43">
        <f>SQRT((ABS($G$44-$G$43)^2+(ABS($H$44-$H$43)^2)))</f>
        <v>20.878584190262149</v>
      </c>
      <c r="AJ43">
        <f>1/0.11</f>
        <v>9.0909090909090917</v>
      </c>
      <c r="AK43">
        <f>1/0.105</f>
        <v>9.5238095238095237</v>
      </c>
      <c r="AL43">
        <f>1/0.105</f>
        <v>9.5238095238095237</v>
      </c>
      <c r="AM43">
        <f>1/0.115</f>
        <v>8.695652173913043</v>
      </c>
      <c r="AO43">
        <f t="shared" si="13"/>
        <v>195.24168180842733</v>
      </c>
      <c r="AP43">
        <f t="shared" si="14"/>
        <v>188.46540627940155</v>
      </c>
      <c r="AQ43">
        <f t="shared" si="15"/>
        <v>158.88618219173918</v>
      </c>
      <c r="AR43">
        <f t="shared" si="16"/>
        <v>181.55290600227954</v>
      </c>
      <c r="AV43">
        <f>((0.065/0.11)*100)</f>
        <v>59.090909090909093</v>
      </c>
      <c r="AW43">
        <f>((0.055/0.105)*100)</f>
        <v>52.380952380952387</v>
      </c>
      <c r="AX43">
        <f>((0.06/0.105)*100)</f>
        <v>57.142857142857139</v>
      </c>
      <c r="AY43">
        <f>((0.065/0.115)*100)</f>
        <v>56.521739130434781</v>
      </c>
      <c r="BA43">
        <f>((0.045/0.11)*100)</f>
        <v>40.909090909090907</v>
      </c>
      <c r="BB43">
        <f>((0.05/0.105)*100)</f>
        <v>47.61904761904762</v>
      </c>
      <c r="BC43">
        <f>((0.045/0.105)*100)</f>
        <v>42.857142857142854</v>
      </c>
      <c r="BD43">
        <f>((0.05/0.115)*100)</f>
        <v>43.478260869565219</v>
      </c>
      <c r="BF43">
        <f>ABS($B$43-$D$43)</f>
        <v>1.7117129999999996</v>
      </c>
      <c r="BG43">
        <f>ABS($F$43-$H$43)</f>
        <v>4.4097660000000003</v>
      </c>
      <c r="BL43">
        <f>SQRT((ABS($A$43-$E$44)^2+(ABS($B$43-$F$44)^2)))</f>
        <v>1.446723548719653</v>
      </c>
      <c r="BM43">
        <f>SQRT((ABS($C$43-$G$43)^2+(ABS($D$43-$H$43)^2)))</f>
        <v>3.013590835035834</v>
      </c>
      <c r="BO43">
        <f>SQRT((ABS($A$43-$G$43)^2+(ABS($B$43-$H$43)^2)))</f>
        <v>3.3099251141385371</v>
      </c>
      <c r="BP43">
        <f>SQRT((ABS($C$43-$E$44)^2+(ABS($D$43-$F$44)^2)))</f>
        <v>5.1558902265107527</v>
      </c>
      <c r="BR43">
        <f>DEGREES(ACOS((19.3245140635964^2+21.498267433777^2-5.54600464157794^2)/(2*19.3245140635964*21.498267433777)))</f>
        <v>14.380332038429737</v>
      </c>
      <c r="BU43">
        <v>13</v>
      </c>
      <c r="BV43">
        <v>6</v>
      </c>
      <c r="BW43">
        <v>3</v>
      </c>
      <c r="BX43">
        <v>5</v>
      </c>
      <c r="BY43">
        <v>11</v>
      </c>
      <c r="BZ43">
        <v>6</v>
      </c>
      <c r="CA43">
        <v>5</v>
      </c>
      <c r="CB43">
        <v>3</v>
      </c>
      <c r="CC43">
        <v>12</v>
      </c>
      <c r="CD43">
        <v>3</v>
      </c>
      <c r="CE43">
        <v>5</v>
      </c>
      <c r="CF43">
        <v>10</v>
      </c>
      <c r="CG43">
        <v>13</v>
      </c>
      <c r="CH43">
        <v>5</v>
      </c>
      <c r="CI43">
        <v>5</v>
      </c>
      <c r="CJ43">
        <v>11</v>
      </c>
      <c r="CL43">
        <v>9</v>
      </c>
      <c r="CM43">
        <v>4</v>
      </c>
      <c r="CN43">
        <v>0</v>
      </c>
      <c r="CO43">
        <v>2</v>
      </c>
      <c r="CP43">
        <v>10</v>
      </c>
      <c r="CQ43">
        <v>4</v>
      </c>
      <c r="CR43">
        <v>3</v>
      </c>
      <c r="CS43">
        <v>1</v>
      </c>
      <c r="CT43">
        <v>9</v>
      </c>
      <c r="CU43">
        <v>0</v>
      </c>
      <c r="CV43">
        <v>3</v>
      </c>
      <c r="CW43">
        <v>7</v>
      </c>
      <c r="CX43">
        <v>10</v>
      </c>
      <c r="CY43">
        <v>2</v>
      </c>
      <c r="CZ43">
        <v>2</v>
      </c>
      <c r="DA43">
        <v>8</v>
      </c>
      <c r="DC43">
        <f>((6/13)*100)</f>
        <v>46.153846153846153</v>
      </c>
      <c r="DD43">
        <f>((3/13)*100)</f>
        <v>23.076923076923077</v>
      </c>
      <c r="DE43">
        <f>((5/13)*100)</f>
        <v>38.461538461538467</v>
      </c>
      <c r="DF43">
        <f>((6/11)*100)</f>
        <v>54.54545454545454</v>
      </c>
      <c r="DG43">
        <f>((5/11)*100)</f>
        <v>45.454545454545453</v>
      </c>
      <c r="DH43">
        <f>((3/11)*100)</f>
        <v>27.27272727272727</v>
      </c>
      <c r="DI43">
        <f>((3/12)*100)</f>
        <v>25</v>
      </c>
      <c r="DJ43">
        <f>((5/12)*100)</f>
        <v>41.666666666666671</v>
      </c>
      <c r="DK43">
        <f>((10/12)*100)</f>
        <v>83.333333333333343</v>
      </c>
      <c r="DL43">
        <f>((5/13)*100)</f>
        <v>38.461538461538467</v>
      </c>
      <c r="DM43">
        <f>((5/13)*100)</f>
        <v>38.461538461538467</v>
      </c>
      <c r="DN43">
        <f>((11/13)*100)</f>
        <v>84.615384615384613</v>
      </c>
      <c r="DP43">
        <f>((4/9)*100)</f>
        <v>44.444444444444443</v>
      </c>
      <c r="DQ43">
        <f>((0/9)*100)</f>
        <v>0</v>
      </c>
      <c r="DR43">
        <f>((2/9)*100)</f>
        <v>22.222222222222221</v>
      </c>
      <c r="DS43">
        <f>((4/10)*100)</f>
        <v>40</v>
      </c>
      <c r="DT43">
        <f>((3/10)*100)</f>
        <v>30</v>
      </c>
      <c r="DU43">
        <f>((1/10)*100)</f>
        <v>10</v>
      </c>
      <c r="DV43">
        <f>((0/9)*100)</f>
        <v>0</v>
      </c>
      <c r="DW43">
        <f>((3/9)*100)</f>
        <v>33.333333333333329</v>
      </c>
      <c r="DX43">
        <f>((7/9)*100)</f>
        <v>77.777777777777786</v>
      </c>
      <c r="DY43">
        <f>((2/10)*100)</f>
        <v>20</v>
      </c>
      <c r="DZ43">
        <f>((2/10)*100)</f>
        <v>20</v>
      </c>
      <c r="EA43">
        <f>((8/10)*100)</f>
        <v>80</v>
      </c>
    </row>
    <row r="44" spans="1:131" x14ac:dyDescent="0.25">
      <c r="A44">
        <v>189.08856499999999</v>
      </c>
      <c r="B44">
        <v>6.8810770000000003</v>
      </c>
      <c r="C44">
        <v>182.68879999999999</v>
      </c>
      <c r="D44">
        <v>5.0418450000000004</v>
      </c>
      <c r="E44">
        <v>167.06395800000001</v>
      </c>
      <c r="F44">
        <v>7.6389750000000003</v>
      </c>
      <c r="G44">
        <v>186.61163199999999</v>
      </c>
      <c r="H44">
        <v>4.2131270000000001</v>
      </c>
      <c r="K44">
        <f>(13/200)</f>
        <v>6.5000000000000002E-2</v>
      </c>
      <c r="L44">
        <f>(12/200)</f>
        <v>0.06</v>
      </c>
      <c r="M44">
        <f>(12/200)</f>
        <v>0.06</v>
      </c>
      <c r="N44">
        <f>(12/200)</f>
        <v>0.06</v>
      </c>
      <c r="P44">
        <f>(10/200)</f>
        <v>0.05</v>
      </c>
      <c r="Q44">
        <f>(10/200)</f>
        <v>0.05</v>
      </c>
      <c r="R44">
        <f>(10/200)</f>
        <v>0.05</v>
      </c>
      <c r="S44">
        <f>(9/200)</f>
        <v>4.4999999999999998E-2</v>
      </c>
      <c r="U44">
        <f>0.065+0.05</f>
        <v>0.115</v>
      </c>
      <c r="V44">
        <f>0.06+0.05</f>
        <v>0.11</v>
      </c>
      <c r="W44">
        <f>0.06+0.05</f>
        <v>0.11</v>
      </c>
      <c r="X44">
        <f>0.06+0.045</f>
        <v>0.105</v>
      </c>
      <c r="Z44">
        <f>SQRT((ABS($A$45-$A$44)^2+(ABS($B$45-$B$44)^2)))</f>
        <v>21.352338239172894</v>
      </c>
      <c r="AA44">
        <f>SQRT((ABS($C$45-$C$44)^2+(ABS($D$45-$D$44)^2)))</f>
        <v>21.137317252125303</v>
      </c>
      <c r="AB44">
        <f>SQRT((ABS($E$45-$E$44)^2+(ABS($F$45-$F$44)^2)))</f>
        <v>20.376625746214227</v>
      </c>
      <c r="AC44">
        <f>SQRT((ABS($G$45-$G$44)^2+(ABS($H$45-$H$44)^2)))</f>
        <v>20.27959049674746</v>
      </c>
      <c r="AJ44">
        <f>1/0.115</f>
        <v>8.695652173913043</v>
      </c>
      <c r="AK44">
        <f>1/0.11</f>
        <v>9.0909090909090917</v>
      </c>
      <c r="AL44">
        <f>1/0.11</f>
        <v>9.0909090909090917</v>
      </c>
      <c r="AM44">
        <f>1/0.105</f>
        <v>9.5238095238095237</v>
      </c>
      <c r="AO44">
        <f t="shared" si="13"/>
        <v>185.67250642759038</v>
      </c>
      <c r="AP44">
        <f t="shared" si="14"/>
        <v>192.15742956477547</v>
      </c>
      <c r="AQ44">
        <f t="shared" si="15"/>
        <v>185.24205223831115</v>
      </c>
      <c r="AR44">
        <f t="shared" si="16"/>
        <v>193.13895711188059</v>
      </c>
      <c r="AV44">
        <f>((0.065/0.115)*100)</f>
        <v>56.521739130434781</v>
      </c>
      <c r="AW44">
        <f>((0.06/0.11)*100)</f>
        <v>54.54545454545454</v>
      </c>
      <c r="AX44">
        <f>((0.06/0.11)*100)</f>
        <v>54.54545454545454</v>
      </c>
      <c r="AY44">
        <f>((0.06/0.105)*100)</f>
        <v>57.142857142857139</v>
      </c>
      <c r="BA44">
        <f>((0.05/0.115)*100)</f>
        <v>43.478260869565219</v>
      </c>
      <c r="BB44">
        <f>((0.05/0.11)*100)</f>
        <v>45.45454545454546</v>
      </c>
      <c r="BC44">
        <f>((0.05/0.11)*100)</f>
        <v>45.45454545454546</v>
      </c>
      <c r="BD44">
        <f>((0.045/0.105)*100)</f>
        <v>42.857142857142854</v>
      </c>
      <c r="BF44">
        <f>ABS($B$44-$D$44)</f>
        <v>1.839232</v>
      </c>
      <c r="BG44">
        <f>ABS($F$44-$H$44)</f>
        <v>3.4258480000000002</v>
      </c>
      <c r="BL44">
        <f>SQRT((ABS($A$44-$E$45)^2+(ABS($B$44-$F$45)^2)))</f>
        <v>2.5165897417612508</v>
      </c>
      <c r="BM44">
        <f>SQRT((ABS($C$44-$G$44)^2+(ABS($D$44-$H$44)^2)))</f>
        <v>4.0094119797980348</v>
      </c>
      <c r="BO44">
        <f>SQRT((ABS($A$44-$G$44)^2+(ABS($B$44-$H$44)^2)))</f>
        <v>3.6404881937714086</v>
      </c>
      <c r="BP44">
        <f>SQRT((ABS($C$44-$E$45)^2+(ABS($D$44-$F$45)^2)))</f>
        <v>6.0070252203889689</v>
      </c>
      <c r="BU44">
        <v>13</v>
      </c>
      <c r="BV44">
        <v>5</v>
      </c>
      <c r="BW44">
        <v>5</v>
      </c>
      <c r="BX44">
        <v>6</v>
      </c>
      <c r="BY44">
        <v>12</v>
      </c>
      <c r="BZ44">
        <v>5</v>
      </c>
      <c r="CA44">
        <v>6</v>
      </c>
      <c r="CB44">
        <v>5</v>
      </c>
      <c r="CC44">
        <v>12</v>
      </c>
      <c r="CD44">
        <v>3</v>
      </c>
      <c r="CE44">
        <v>6</v>
      </c>
      <c r="CF44">
        <v>11</v>
      </c>
      <c r="CG44">
        <v>12</v>
      </c>
      <c r="CH44">
        <v>6</v>
      </c>
      <c r="CI44">
        <v>3</v>
      </c>
      <c r="CJ44">
        <v>11</v>
      </c>
      <c r="CL44">
        <v>10</v>
      </c>
      <c r="CM44">
        <v>3</v>
      </c>
      <c r="CN44">
        <v>1</v>
      </c>
      <c r="CO44">
        <v>2</v>
      </c>
      <c r="CP44">
        <v>10</v>
      </c>
      <c r="CQ44">
        <v>3</v>
      </c>
      <c r="CR44">
        <v>4</v>
      </c>
      <c r="CS44">
        <v>2</v>
      </c>
      <c r="CT44">
        <v>10</v>
      </c>
      <c r="CU44">
        <v>0</v>
      </c>
      <c r="CV44">
        <v>4</v>
      </c>
      <c r="CW44">
        <v>8</v>
      </c>
      <c r="CX44">
        <v>9</v>
      </c>
      <c r="CY44">
        <v>2</v>
      </c>
      <c r="CZ44">
        <v>2</v>
      </c>
      <c r="DA44">
        <v>8</v>
      </c>
      <c r="DC44">
        <f>((5/13)*100)</f>
        <v>38.461538461538467</v>
      </c>
      <c r="DD44">
        <f>((5/13)*100)</f>
        <v>38.461538461538467</v>
      </c>
      <c r="DE44">
        <f>((6/13)*100)</f>
        <v>46.153846153846153</v>
      </c>
      <c r="DF44">
        <f>((5/12)*100)</f>
        <v>41.666666666666671</v>
      </c>
      <c r="DG44">
        <f>((6/12)*100)</f>
        <v>50</v>
      </c>
      <c r="DH44">
        <f>((5/12)*100)</f>
        <v>41.666666666666671</v>
      </c>
      <c r="DI44">
        <f>((3/12)*100)</f>
        <v>25</v>
      </c>
      <c r="DJ44">
        <f>((6/12)*100)</f>
        <v>50</v>
      </c>
      <c r="DK44">
        <f>((11/12)*100)</f>
        <v>91.666666666666657</v>
      </c>
      <c r="DL44">
        <f>((6/12)*100)</f>
        <v>50</v>
      </c>
      <c r="DM44">
        <f>((3/12)*100)</f>
        <v>25</v>
      </c>
      <c r="DN44">
        <f>((11/12)*100)</f>
        <v>91.666666666666657</v>
      </c>
      <c r="DP44">
        <f>((3/10)*100)</f>
        <v>30</v>
      </c>
      <c r="DQ44">
        <f>((1/10)*100)</f>
        <v>10</v>
      </c>
      <c r="DR44">
        <f>((2/10)*100)</f>
        <v>20</v>
      </c>
      <c r="DS44">
        <f>((3/10)*100)</f>
        <v>30</v>
      </c>
      <c r="DT44">
        <f>((4/10)*100)</f>
        <v>40</v>
      </c>
      <c r="DU44">
        <f>((2/10)*100)</f>
        <v>20</v>
      </c>
      <c r="DV44">
        <f>((0/10)*100)</f>
        <v>0</v>
      </c>
      <c r="DW44">
        <f>((4/10)*100)</f>
        <v>40</v>
      </c>
      <c r="DX44">
        <f>((8/10)*100)</f>
        <v>80</v>
      </c>
      <c r="DY44">
        <f>((2/9)*100)</f>
        <v>22.222222222222221</v>
      </c>
      <c r="DZ44">
        <f>((2/9)*100)</f>
        <v>22.222222222222221</v>
      </c>
      <c r="EA44">
        <f>((8/9)*100)</f>
        <v>88.888888888888886</v>
      </c>
    </row>
    <row r="45" spans="1:131" x14ac:dyDescent="0.25">
      <c r="A45">
        <v>210.43346299999999</v>
      </c>
      <c r="B45">
        <v>6.3174479999999997</v>
      </c>
      <c r="C45">
        <v>203.82386299999999</v>
      </c>
      <c r="D45">
        <v>5.3505399999999996</v>
      </c>
      <c r="E45">
        <v>187.409942</v>
      </c>
      <c r="F45">
        <v>8.7560300000000009</v>
      </c>
      <c r="G45">
        <v>206.87869899999998</v>
      </c>
      <c r="H45">
        <v>3.5005359999999999</v>
      </c>
      <c r="K45">
        <f>(11/200)</f>
        <v>5.5E-2</v>
      </c>
      <c r="L45">
        <f>(10/200)</f>
        <v>0.05</v>
      </c>
      <c r="M45">
        <f>(14/200)</f>
        <v>7.0000000000000007E-2</v>
      </c>
      <c r="N45">
        <f>(12/200)</f>
        <v>0.06</v>
      </c>
      <c r="P45">
        <f>(10/200)</f>
        <v>0.05</v>
      </c>
      <c r="Q45">
        <f>(11/200)</f>
        <v>5.5E-2</v>
      </c>
      <c r="R45">
        <f>(9/200)</f>
        <v>4.4999999999999998E-2</v>
      </c>
      <c r="S45">
        <f>(10/200)</f>
        <v>0.05</v>
      </c>
      <c r="U45">
        <f>0.055+0.05</f>
        <v>0.10500000000000001</v>
      </c>
      <c r="V45">
        <f>0.05+0.055</f>
        <v>0.10500000000000001</v>
      </c>
      <c r="W45">
        <f>0.07+0.045</f>
        <v>0.115</v>
      </c>
      <c r="X45">
        <f>0.06+0.05</f>
        <v>0.11</v>
      </c>
      <c r="Z45">
        <f>SQRT((ABS($A$46-$A$45)^2+(ABS($B$46-$B$45)^2)))</f>
        <v>19.458304133643733</v>
      </c>
      <c r="AA45">
        <f>SQRT((ABS($C$46-$C$45)^2+(ABS($D$46-$D$45)^2)))</f>
        <v>19.450891637475138</v>
      </c>
      <c r="AB45">
        <f>SQRT((ABS($E$46-$E$45)^2+(ABS($F$46-$F$45)^2)))</f>
        <v>21.41357488526484</v>
      </c>
      <c r="AC45">
        <f>SQRT((ABS($G$46-$G$45)^2+(ABS($H$46-$H$45)^2)))</f>
        <v>20.04100421256922</v>
      </c>
      <c r="AJ45">
        <f>1/0.105</f>
        <v>9.5238095238095237</v>
      </c>
      <c r="AK45">
        <f>1/0.105</f>
        <v>9.5238095238095237</v>
      </c>
      <c r="AL45">
        <f>1/0.115</f>
        <v>8.695652173913043</v>
      </c>
      <c r="AM45">
        <f>1/0.11</f>
        <v>9.0909090909090917</v>
      </c>
      <c r="AO45">
        <f t="shared" si="13"/>
        <v>185.31718222517839</v>
      </c>
      <c r="AP45">
        <f t="shared" si="14"/>
        <v>185.24658702357272</v>
      </c>
      <c r="AQ45">
        <f t="shared" si="15"/>
        <v>186.20499900230294</v>
      </c>
      <c r="AR45">
        <f t="shared" si="16"/>
        <v>182.19094738699292</v>
      </c>
      <c r="AV45">
        <f>((0.055/0.105)*100)</f>
        <v>52.380952380952387</v>
      </c>
      <c r="AW45">
        <f>((0.05/0.105)*100)</f>
        <v>47.61904761904762</v>
      </c>
      <c r="AX45">
        <f>((0.07/0.115)*100)</f>
        <v>60.869565217391312</v>
      </c>
      <c r="AY45">
        <f>((0.06/0.11)*100)</f>
        <v>54.54545454545454</v>
      </c>
      <c r="BA45">
        <f>((0.05/0.105)*100)</f>
        <v>47.61904761904762</v>
      </c>
      <c r="BB45">
        <f>((0.055/0.105)*100)</f>
        <v>52.380952380952387</v>
      </c>
      <c r="BC45">
        <f>((0.045/0.115)*100)</f>
        <v>39.130434782608688</v>
      </c>
      <c r="BD45">
        <f>((0.05/0.11)*100)</f>
        <v>45.45454545454546</v>
      </c>
      <c r="BF45">
        <f>ABS($B$45-$D$45)</f>
        <v>0.9669080000000001</v>
      </c>
      <c r="BG45">
        <f>ABS($F$45-$H$45)</f>
        <v>5.2554940000000006</v>
      </c>
      <c r="BL45">
        <f>SQRT((ABS($A$45-$E$46)^2+(ABS($B$45-$F$46)^2)))</f>
        <v>1.9963801026663124</v>
      </c>
      <c r="BM45">
        <f>SQRT((ABS($C$45-$G$45)^2+(ABS($D$45-$H$45)^2)))</f>
        <v>3.5713495750083002</v>
      </c>
      <c r="BO45">
        <f>SQRT((ABS($A$45-$G$45)^2+(ABS($B$45-$H$45)^2)))</f>
        <v>4.5355639463511084</v>
      </c>
      <c r="BP45">
        <f>SQRT((ABS($C$45-$E$46)^2+(ABS($D$45-$F$46)^2)))</f>
        <v>5.3817102101880341</v>
      </c>
      <c r="BS45">
        <f>DEGREES(ACOS((7.34687521987531^2+17.0270205589201^2-10.8995343721183^2)/(2*7.34687521987531*17.0270205589201)))</f>
        <v>25.881600462096106</v>
      </c>
      <c r="BU45">
        <v>11</v>
      </c>
      <c r="BV45">
        <v>3</v>
      </c>
      <c r="BW45">
        <v>3</v>
      </c>
      <c r="BX45">
        <v>5</v>
      </c>
      <c r="BY45">
        <v>10</v>
      </c>
      <c r="BZ45">
        <v>3</v>
      </c>
      <c r="CA45">
        <v>6</v>
      </c>
      <c r="CB45">
        <v>3</v>
      </c>
      <c r="CC45">
        <v>14</v>
      </c>
      <c r="CD45">
        <v>5</v>
      </c>
      <c r="CE45">
        <v>6</v>
      </c>
      <c r="CF45">
        <v>11</v>
      </c>
      <c r="CG45">
        <v>12</v>
      </c>
      <c r="CH45">
        <v>5</v>
      </c>
      <c r="CI45">
        <v>4</v>
      </c>
      <c r="CJ45">
        <v>10</v>
      </c>
      <c r="CL45">
        <v>10</v>
      </c>
      <c r="CM45">
        <v>3</v>
      </c>
      <c r="CN45">
        <v>1</v>
      </c>
      <c r="CO45">
        <v>4</v>
      </c>
      <c r="CP45">
        <v>11</v>
      </c>
      <c r="CQ45">
        <v>3</v>
      </c>
      <c r="CR45">
        <v>3</v>
      </c>
      <c r="CS45">
        <v>2</v>
      </c>
      <c r="CT45">
        <v>9</v>
      </c>
      <c r="CU45">
        <v>1</v>
      </c>
      <c r="CV45">
        <v>3</v>
      </c>
      <c r="CW45">
        <v>8</v>
      </c>
      <c r="CX45">
        <v>10</v>
      </c>
      <c r="CY45">
        <v>4</v>
      </c>
      <c r="CZ45">
        <v>3</v>
      </c>
      <c r="DA45">
        <v>7</v>
      </c>
      <c r="DC45">
        <f>((3/11)*100)</f>
        <v>27.27272727272727</v>
      </c>
      <c r="DD45">
        <f>((3/11)*100)</f>
        <v>27.27272727272727</v>
      </c>
      <c r="DE45">
        <f>((5/11)*100)</f>
        <v>45.454545454545453</v>
      </c>
      <c r="DF45">
        <f>((3/10)*100)</f>
        <v>30</v>
      </c>
      <c r="DG45">
        <f>((6/10)*100)</f>
        <v>60</v>
      </c>
      <c r="DH45">
        <f>((3/10)*100)</f>
        <v>30</v>
      </c>
      <c r="DI45">
        <f>((5/14)*100)</f>
        <v>35.714285714285715</v>
      </c>
      <c r="DJ45">
        <f>((6/14)*100)</f>
        <v>42.857142857142854</v>
      </c>
      <c r="DK45">
        <f>((11/14)*100)</f>
        <v>78.571428571428569</v>
      </c>
      <c r="DL45">
        <f>((5/12)*100)</f>
        <v>41.666666666666671</v>
      </c>
      <c r="DM45">
        <f>((4/12)*100)</f>
        <v>33.333333333333329</v>
      </c>
      <c r="DN45">
        <f>((10/12)*100)</f>
        <v>83.333333333333343</v>
      </c>
      <c r="DP45">
        <f>((3/10)*100)</f>
        <v>30</v>
      </c>
      <c r="DQ45">
        <f>((1/10)*100)</f>
        <v>10</v>
      </c>
      <c r="DR45">
        <f>((4/10)*100)</f>
        <v>40</v>
      </c>
      <c r="DS45">
        <f>((3/11)*100)</f>
        <v>27.27272727272727</v>
      </c>
      <c r="DT45">
        <f>((3/11)*100)</f>
        <v>27.27272727272727</v>
      </c>
      <c r="DU45">
        <f>((2/11)*100)</f>
        <v>18.181818181818183</v>
      </c>
      <c r="DV45">
        <f>((1/9)*100)</f>
        <v>11.111111111111111</v>
      </c>
      <c r="DW45">
        <f>((3/9)*100)</f>
        <v>33.333333333333329</v>
      </c>
      <c r="DX45">
        <f>((8/9)*100)</f>
        <v>88.888888888888886</v>
      </c>
      <c r="DY45">
        <f>((4/10)*100)</f>
        <v>40</v>
      </c>
      <c r="DZ45">
        <f>((3/10)*100)</f>
        <v>30</v>
      </c>
      <c r="EA45">
        <f>((7/10)*100)</f>
        <v>70</v>
      </c>
    </row>
    <row r="46" spans="1:131" x14ac:dyDescent="0.25">
      <c r="A46">
        <v>229.88454300000001</v>
      </c>
      <c r="B46">
        <v>5.7872719999999997</v>
      </c>
      <c r="C46">
        <v>223.249191</v>
      </c>
      <c r="D46">
        <v>4.3536359999999998</v>
      </c>
      <c r="E46">
        <v>208.783084</v>
      </c>
      <c r="F46">
        <v>7.4407389999999998</v>
      </c>
      <c r="G46">
        <v>226.90484799999999</v>
      </c>
      <c r="H46">
        <v>2.7290399999999999</v>
      </c>
      <c r="K46">
        <f>(12/200)</f>
        <v>0.06</v>
      </c>
      <c r="L46">
        <f>(11/200)</f>
        <v>5.5E-2</v>
      </c>
      <c r="M46">
        <f>(12/200)</f>
        <v>0.06</v>
      </c>
      <c r="N46">
        <f>(12/200)</f>
        <v>0.06</v>
      </c>
      <c r="P46">
        <f>(10/200)</f>
        <v>0.05</v>
      </c>
      <c r="Q46">
        <f>(11/200)</f>
        <v>5.5E-2</v>
      </c>
      <c r="R46">
        <f>(9/200)</f>
        <v>4.4999999999999998E-2</v>
      </c>
      <c r="S46">
        <f>(10/200)</f>
        <v>0.05</v>
      </c>
      <c r="U46">
        <f>0.06+0.05</f>
        <v>0.11</v>
      </c>
      <c r="V46">
        <f>0.055+0.055</f>
        <v>0.11</v>
      </c>
      <c r="W46">
        <f>0.06+0.045</f>
        <v>0.105</v>
      </c>
      <c r="X46">
        <f>0.06+0.05</f>
        <v>0.11</v>
      </c>
      <c r="Z46">
        <f>SQRT((ABS($A$47-$A$46)^2+(ABS($B$47-$B$46)^2)))</f>
        <v>21.672242341354629</v>
      </c>
      <c r="AA46">
        <f>SQRT((ABS($C$47-$C$46)^2+(ABS($D$47-$D$46)^2)))</f>
        <v>21.270350388087419</v>
      </c>
      <c r="AB46">
        <f>SQRT((ABS($E$47-$E$46)^2+(ABS($F$47-$F$46)^2)))</f>
        <v>19.901896253267783</v>
      </c>
      <c r="AC46">
        <f>SQRT((ABS($G$47-$G$46)^2+(ABS($H$47-$H$46)^2)))</f>
        <v>20.649294233397764</v>
      </c>
      <c r="AJ46">
        <f>1/0.11</f>
        <v>9.0909090909090917</v>
      </c>
      <c r="AK46">
        <f>1/0.11</f>
        <v>9.0909090909090917</v>
      </c>
      <c r="AL46">
        <f>1/0.105</f>
        <v>9.5238095238095237</v>
      </c>
      <c r="AM46">
        <f>1/0.11</f>
        <v>9.0909090909090917</v>
      </c>
      <c r="AO46">
        <f t="shared" si="13"/>
        <v>197.02038492140571</v>
      </c>
      <c r="AP46">
        <f t="shared" si="14"/>
        <v>193.36682170988561</v>
      </c>
      <c r="AQ46">
        <f t="shared" si="15"/>
        <v>189.5418690787408</v>
      </c>
      <c r="AR46">
        <f t="shared" si="16"/>
        <v>187.72085666725241</v>
      </c>
      <c r="AV46">
        <f>((0.06/0.11)*100)</f>
        <v>54.54545454545454</v>
      </c>
      <c r="AW46">
        <f>((0.055/0.11)*100)</f>
        <v>50</v>
      </c>
      <c r="AX46">
        <f>((0.06/0.105)*100)</f>
        <v>57.142857142857139</v>
      </c>
      <c r="AY46">
        <f>((0.06/0.11)*100)</f>
        <v>54.54545454545454</v>
      </c>
      <c r="BA46">
        <f>((0.05/0.11)*100)</f>
        <v>45.45454545454546</v>
      </c>
      <c r="BB46">
        <f>((0.055/0.11)*100)</f>
        <v>50</v>
      </c>
      <c r="BC46">
        <f>((0.045/0.105)*100)</f>
        <v>42.857142857142854</v>
      </c>
      <c r="BD46">
        <f>((0.05/0.11)*100)</f>
        <v>45.45454545454546</v>
      </c>
      <c r="BF46">
        <f>ABS($B$46-$D$46)</f>
        <v>1.4336359999999999</v>
      </c>
      <c r="BG46">
        <f>ABS($F$46-$H$46)</f>
        <v>4.7116989999999994</v>
      </c>
      <c r="BL46">
        <f>SQRT((ABS($A$46-$E$47)^2+(ABS($B$46-$F$47)^2)))</f>
        <v>1.8312222365939099</v>
      </c>
      <c r="BM46">
        <f>SQRT((ABS($C$46-$G$46)^2+(ABS($D$46-$H$46)^2)))</f>
        <v>4.0003925138497261</v>
      </c>
      <c r="BO46">
        <f>SQRT((ABS($A$46-$G$46)^2+(ABS($B$46-$H$46)^2)))</f>
        <v>4.2698202841395005</v>
      </c>
      <c r="BP46">
        <f>SQRT((ABS($C$46-$E$47)^2+(ABS($D$46-$F$47)^2)))</f>
        <v>6.120098111809984</v>
      </c>
      <c r="BR46">
        <f>DEGREES(ACOS((10.8995343721183^2+19.3224619122288^2-9.3239277500075^2)/(2*10.8995343721183*19.3224619122288)))</f>
        <v>15.837773344265356</v>
      </c>
      <c r="BS46">
        <f>DEGREES(ACOS((9.3239277500075^2+19.6145802704168^2-11.1904975763969^2)/(2*9.3239277500075*19.6145802704168)))</f>
        <v>18.710168284332287</v>
      </c>
      <c r="BU46">
        <v>12</v>
      </c>
      <c r="BV46">
        <v>4</v>
      </c>
      <c r="BW46">
        <v>2</v>
      </c>
      <c r="BX46">
        <v>5</v>
      </c>
      <c r="BY46">
        <v>11</v>
      </c>
      <c r="BZ46">
        <v>4</v>
      </c>
      <c r="CA46">
        <v>6</v>
      </c>
      <c r="CB46">
        <v>4</v>
      </c>
      <c r="CC46">
        <v>12</v>
      </c>
      <c r="CD46">
        <v>3</v>
      </c>
      <c r="CE46">
        <v>6</v>
      </c>
      <c r="CF46">
        <v>10</v>
      </c>
      <c r="CG46">
        <v>12</v>
      </c>
      <c r="CH46">
        <v>5</v>
      </c>
      <c r="CI46">
        <v>3</v>
      </c>
      <c r="CJ46">
        <v>9</v>
      </c>
      <c r="CL46">
        <v>10</v>
      </c>
      <c r="CM46">
        <v>3</v>
      </c>
      <c r="CN46">
        <v>1</v>
      </c>
      <c r="CO46">
        <v>3</v>
      </c>
      <c r="CP46">
        <v>11</v>
      </c>
      <c r="CQ46">
        <v>3</v>
      </c>
      <c r="CR46">
        <v>5</v>
      </c>
      <c r="CS46">
        <v>3</v>
      </c>
      <c r="CT46">
        <v>9</v>
      </c>
      <c r="CU46">
        <v>1</v>
      </c>
      <c r="CV46">
        <v>5</v>
      </c>
      <c r="CW46">
        <v>7</v>
      </c>
      <c r="CX46">
        <v>10</v>
      </c>
      <c r="CY46">
        <v>3</v>
      </c>
      <c r="CZ46">
        <v>3</v>
      </c>
      <c r="DA46">
        <v>8</v>
      </c>
      <c r="DC46">
        <f>((4/12)*100)</f>
        <v>33.333333333333329</v>
      </c>
      <c r="DD46">
        <f>((2/12)*100)</f>
        <v>16.666666666666664</v>
      </c>
      <c r="DE46">
        <f>((5/12)*100)</f>
        <v>41.666666666666671</v>
      </c>
      <c r="DF46">
        <f>((4/11)*100)</f>
        <v>36.363636363636367</v>
      </c>
      <c r="DG46">
        <f>((6/11)*100)</f>
        <v>54.54545454545454</v>
      </c>
      <c r="DH46">
        <f>((4/11)*100)</f>
        <v>36.363636363636367</v>
      </c>
      <c r="DI46">
        <f>((3/12)*100)</f>
        <v>25</v>
      </c>
      <c r="DJ46">
        <f>((6/12)*100)</f>
        <v>50</v>
      </c>
      <c r="DK46">
        <f>((10/12)*100)</f>
        <v>83.333333333333343</v>
      </c>
      <c r="DL46">
        <f>((5/12)*100)</f>
        <v>41.666666666666671</v>
      </c>
      <c r="DM46">
        <f>((3/12)*100)</f>
        <v>25</v>
      </c>
      <c r="DN46">
        <f>((9/12)*100)</f>
        <v>75</v>
      </c>
      <c r="DP46">
        <f>((3/10)*100)</f>
        <v>30</v>
      </c>
      <c r="DQ46">
        <f>((1/10)*100)</f>
        <v>10</v>
      </c>
      <c r="DR46">
        <f>((3/10)*100)</f>
        <v>30</v>
      </c>
      <c r="DS46">
        <f>((3/11)*100)</f>
        <v>27.27272727272727</v>
      </c>
      <c r="DT46">
        <f>((5/11)*100)</f>
        <v>45.454545454545453</v>
      </c>
      <c r="DU46">
        <f>((3/11)*100)</f>
        <v>27.27272727272727</v>
      </c>
      <c r="DV46">
        <f>((1/9)*100)</f>
        <v>11.111111111111111</v>
      </c>
      <c r="DW46">
        <f>((5/9)*100)</f>
        <v>55.555555555555557</v>
      </c>
      <c r="DX46">
        <f>((7/9)*100)</f>
        <v>77.777777777777786</v>
      </c>
      <c r="DY46">
        <f>((3/10)*100)</f>
        <v>30</v>
      </c>
      <c r="DZ46">
        <f>((3/10)*100)</f>
        <v>30</v>
      </c>
      <c r="EA46">
        <f>((8/10)*100)</f>
        <v>80</v>
      </c>
    </row>
    <row r="47" spans="1:131" x14ac:dyDescent="0.25">
      <c r="A47">
        <v>251.55226999999999</v>
      </c>
      <c r="B47">
        <v>6.2296459999999998</v>
      </c>
      <c r="C47">
        <v>244.51949400000001</v>
      </c>
      <c r="D47">
        <v>4.3985349999999999</v>
      </c>
      <c r="E47">
        <v>228.68312900000001</v>
      </c>
      <c r="F47">
        <v>7.1692920000000004</v>
      </c>
      <c r="G47">
        <v>247.55237299999999</v>
      </c>
      <c r="H47">
        <v>2.9993430000000001</v>
      </c>
      <c r="K47">
        <f>(12/200)</f>
        <v>0.06</v>
      </c>
      <c r="L47">
        <f>(10/200)</f>
        <v>0.05</v>
      </c>
      <c r="M47">
        <f>(12/200)</f>
        <v>0.06</v>
      </c>
      <c r="P47">
        <f>(11/200)</f>
        <v>5.5E-2</v>
      </c>
      <c r="Q47">
        <f>(12/200)</f>
        <v>0.06</v>
      </c>
      <c r="R47">
        <f>(11/200)</f>
        <v>5.5E-2</v>
      </c>
      <c r="S47">
        <f>(11/200)</f>
        <v>5.5E-2</v>
      </c>
      <c r="U47">
        <f>0.06+0.055</f>
        <v>0.11499999999999999</v>
      </c>
      <c r="V47">
        <f>0.05+0.06</f>
        <v>0.11</v>
      </c>
      <c r="W47">
        <f>0.06+0.055</f>
        <v>0.11499999999999999</v>
      </c>
      <c r="Z47">
        <f>SQRT((ABS($A$48-$A$47)^2+(ABS($B$48-$B$47)^2)))</f>
        <v>19.188946279993406</v>
      </c>
      <c r="AA47">
        <f>SQRT((ABS($C$48-$C$47)^2+(ABS($D$48-$D$47)^2)))</f>
        <v>20.605914631308348</v>
      </c>
      <c r="AB47">
        <f>SQRT((ABS($E$48-$E$47)^2+(ABS($F$48-$F$47)^2)))</f>
        <v>21.498267433776995</v>
      </c>
      <c r="AJ47">
        <f>1/0.115</f>
        <v>8.695652173913043</v>
      </c>
      <c r="AK47">
        <f>1/0.11</f>
        <v>9.0909090909090917</v>
      </c>
      <c r="AL47">
        <f>1/0.115</f>
        <v>8.695652173913043</v>
      </c>
      <c r="AO47">
        <f t="shared" si="13"/>
        <v>166.86040243472527</v>
      </c>
      <c r="AP47">
        <f t="shared" si="14"/>
        <v>187.32649664825772</v>
      </c>
      <c r="AQ47">
        <f t="shared" si="15"/>
        <v>186.94145594588693</v>
      </c>
      <c r="AV47">
        <f>((0.06/0.115)*100)</f>
        <v>52.173913043478258</v>
      </c>
      <c r="AW47">
        <f>((0.05/0.11)*100)</f>
        <v>45.45454545454546</v>
      </c>
      <c r="AX47">
        <f>((0.06/0.115)*100)</f>
        <v>52.173913043478258</v>
      </c>
      <c r="BA47">
        <f>((0.055/0.115)*100)</f>
        <v>47.826086956521735</v>
      </c>
      <c r="BB47">
        <f>((0.06/0.11)*100)</f>
        <v>54.54545454545454</v>
      </c>
      <c r="BC47">
        <f>((0.055/0.115)*100)</f>
        <v>47.826086956521735</v>
      </c>
      <c r="BF47">
        <f>ABS($B$47-$D$47)</f>
        <v>1.8311109999999999</v>
      </c>
      <c r="BG47">
        <f>ABS($F$47-$H$47)</f>
        <v>4.1699490000000008</v>
      </c>
      <c r="BI47">
        <v>2.1806919999999996</v>
      </c>
      <c r="BJ47">
        <v>2.5679664999999998</v>
      </c>
      <c r="BL47">
        <f>SQRT((ABS($A$47-$E$48)^2+(ABS($B$47-$F$48)^2)))</f>
        <v>2.1601492530272037</v>
      </c>
      <c r="BM47">
        <f>SQRT((ABS($C$47-$G$47)^2+(ABS($D$47-$H$47)^2)))</f>
        <v>3.3400738437203565</v>
      </c>
      <c r="BO47">
        <f>SQRT((ABS($A$47-$G$47)^2+(ABS($B$47-$H$47)^2)))</f>
        <v>5.141403843544877</v>
      </c>
      <c r="BP47">
        <f>SQRT((ABS($C$47-$E$48)^2+(ABS($D$47-$F$48)^2)))</f>
        <v>6.6411425908451083</v>
      </c>
      <c r="BR47">
        <f>DEGREES(ACOS((11.1904975763969^2+16.050756645127^2-6.03444675795097^2)/(2*11.1904975763969*16.050756645127)))</f>
        <v>15.336419473859774</v>
      </c>
      <c r="BS47">
        <f>DEGREES(ACOS((6.03444675795097^2+16.519896525687^2-11.7944790668863^2)/(2*6.03444675795097*16.519896525687)))</f>
        <v>31.381515070250735</v>
      </c>
      <c r="BU47">
        <v>12</v>
      </c>
      <c r="BV47">
        <v>3</v>
      </c>
      <c r="BW47">
        <v>0</v>
      </c>
      <c r="BX47">
        <v>5</v>
      </c>
      <c r="BY47">
        <v>10</v>
      </c>
      <c r="BZ47">
        <v>3</v>
      </c>
      <c r="CA47">
        <v>6</v>
      </c>
      <c r="CB47">
        <v>3</v>
      </c>
      <c r="CC47">
        <v>12</v>
      </c>
      <c r="CD47">
        <v>2</v>
      </c>
      <c r="CE47">
        <v>6</v>
      </c>
      <c r="CF47">
        <v>9</v>
      </c>
      <c r="CL47">
        <v>11</v>
      </c>
      <c r="CM47">
        <v>4</v>
      </c>
      <c r="CN47">
        <v>1</v>
      </c>
      <c r="CO47">
        <v>4</v>
      </c>
      <c r="CP47">
        <v>12</v>
      </c>
      <c r="CQ47">
        <v>4</v>
      </c>
      <c r="CR47">
        <v>6</v>
      </c>
      <c r="CS47">
        <v>3</v>
      </c>
      <c r="CT47">
        <v>11</v>
      </c>
      <c r="CU47">
        <v>1</v>
      </c>
      <c r="CV47">
        <v>6</v>
      </c>
      <c r="CW47">
        <v>8</v>
      </c>
      <c r="CX47">
        <v>11</v>
      </c>
      <c r="CY47">
        <v>4</v>
      </c>
      <c r="CZ47">
        <v>4</v>
      </c>
      <c r="DA47">
        <v>8</v>
      </c>
      <c r="DC47">
        <f>((3/12)*100)</f>
        <v>25</v>
      </c>
      <c r="DD47">
        <f>((0/12)*100)</f>
        <v>0</v>
      </c>
      <c r="DE47">
        <f>((5/12)*100)</f>
        <v>41.666666666666671</v>
      </c>
      <c r="DF47">
        <f>((3/10)*100)</f>
        <v>30</v>
      </c>
      <c r="DG47">
        <f>((6/10)*100)</f>
        <v>60</v>
      </c>
      <c r="DH47">
        <f>((3/10)*100)</f>
        <v>30</v>
      </c>
      <c r="DI47">
        <f>((2/12)*100)</f>
        <v>16.666666666666664</v>
      </c>
      <c r="DJ47">
        <f>((6/12)*100)</f>
        <v>50</v>
      </c>
      <c r="DK47">
        <f>((9/12)*100)</f>
        <v>75</v>
      </c>
      <c r="DP47">
        <f>((4/11)*100)</f>
        <v>36.363636363636367</v>
      </c>
      <c r="DQ47">
        <f>((1/11)*100)</f>
        <v>9.0909090909090917</v>
      </c>
      <c r="DR47">
        <f>((4/11)*100)</f>
        <v>36.363636363636367</v>
      </c>
      <c r="DS47">
        <f>((4/12)*100)</f>
        <v>33.333333333333329</v>
      </c>
      <c r="DT47">
        <f>((6/12)*100)</f>
        <v>50</v>
      </c>
      <c r="DU47">
        <f>((3/12)*100)</f>
        <v>25</v>
      </c>
      <c r="DV47">
        <f>((1/11)*100)</f>
        <v>9.0909090909090917</v>
      </c>
      <c r="DW47">
        <f>((6/11)*100)</f>
        <v>54.54545454545454</v>
      </c>
      <c r="DX47">
        <f>((8/11)*100)</f>
        <v>72.727272727272734</v>
      </c>
      <c r="DY47">
        <f>((4/11)*100)</f>
        <v>36.363636363636367</v>
      </c>
      <c r="DZ47">
        <f>((4/11)*100)</f>
        <v>36.363636363636367</v>
      </c>
      <c r="EA47">
        <f>((8/11)*100)</f>
        <v>72.727272727272734</v>
      </c>
    </row>
    <row r="48" spans="1:131" x14ac:dyDescent="0.25">
      <c r="A48">
        <v>270.71393699999999</v>
      </c>
      <c r="B48">
        <v>7.2524740000000003</v>
      </c>
      <c r="C48">
        <v>265.09888599999999</v>
      </c>
      <c r="D48">
        <v>5.4436869999999997</v>
      </c>
      <c r="E48">
        <v>250.169343</v>
      </c>
      <c r="F48">
        <v>7.8890909999999996</v>
      </c>
      <c r="Q48">
        <f>(14/200)</f>
        <v>7.0000000000000007E-2</v>
      </c>
      <c r="R48">
        <f>(13/200)</f>
        <v>6.5000000000000002E-2</v>
      </c>
      <c r="BF48">
        <f>ABS($B$48-$D$48)</f>
        <v>1.8087870000000006</v>
      </c>
      <c r="BR48">
        <f>DEGREES(ACOS((11.7944790668863^2+16.2384449103134^2-6.35691228381327^2)/(2*11.7944790668863*16.2384449103134)))</f>
        <v>18.904435379829497</v>
      </c>
      <c r="BS48">
        <f>DEGREES(ACOS((6.35691228381327^2+21.9691960966835^2-17.5863234589295^2)/(2*6.35691228381327*21.9691960966835)))</f>
        <v>40.060167204370501</v>
      </c>
      <c r="CP48">
        <v>14</v>
      </c>
      <c r="CQ48">
        <v>5</v>
      </c>
      <c r="CR48">
        <v>9</v>
      </c>
      <c r="CS48">
        <v>4</v>
      </c>
      <c r="CT48">
        <v>13</v>
      </c>
      <c r="CU48">
        <v>1</v>
      </c>
      <c r="CV48">
        <v>9</v>
      </c>
      <c r="CW48">
        <v>8</v>
      </c>
      <c r="DS48">
        <f>((5/14)*100)</f>
        <v>35.714285714285715</v>
      </c>
      <c r="DT48">
        <f>((9/14)*100)</f>
        <v>64.285714285714292</v>
      </c>
      <c r="DU48">
        <f>((4/14)*100)</f>
        <v>28.571428571428569</v>
      </c>
      <c r="DV48">
        <f>((1/13)*100)</f>
        <v>7.6923076923076925</v>
      </c>
      <c r="DW48">
        <f>((9/13)*100)</f>
        <v>69.230769230769226</v>
      </c>
      <c r="DX48">
        <f>((8/13)*100)</f>
        <v>61.53846153846154</v>
      </c>
    </row>
    <row r="49" spans="1:131" x14ac:dyDescent="0.25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BR49">
        <f>DEGREES(ACOS((17.5863234589295^2+20.6453067244975^2-5.76295273975634^2)/(2*17.5863234589295*20.6453067244975)))</f>
        <v>14.726630682252281</v>
      </c>
      <c r="BS49">
        <f>DEGREES(ACOS((5.76295273975634^2+21.7375552578318^2-18.5539524693852^2)/(2*5.76295273975634*21.7375552578318)))</f>
        <v>49.869552248987745</v>
      </c>
    </row>
    <row r="50" spans="1:131" x14ac:dyDescent="0.25">
      <c r="A50">
        <v>42.79375000000001</v>
      </c>
      <c r="B50">
        <v>7.2278640000000003</v>
      </c>
      <c r="C50">
        <v>52.51224100000001</v>
      </c>
      <c r="D50">
        <v>6.1058859999999999</v>
      </c>
      <c r="E50">
        <v>40.853283000000012</v>
      </c>
      <c r="F50">
        <v>7.9834370000000003</v>
      </c>
      <c r="G50">
        <v>34.300316000000009</v>
      </c>
      <c r="H50">
        <v>4.6615099999999998</v>
      </c>
      <c r="K50">
        <f>(14/200)</f>
        <v>7.0000000000000007E-2</v>
      </c>
      <c r="L50">
        <f>(13/200)</f>
        <v>6.5000000000000002E-2</v>
      </c>
      <c r="M50">
        <f>(15/200)</f>
        <v>7.4999999999999997E-2</v>
      </c>
      <c r="N50">
        <f>(12/200)</f>
        <v>0.06</v>
      </c>
      <c r="P50">
        <f>(20/200)</f>
        <v>0.1</v>
      </c>
      <c r="Q50">
        <f>(17/200)</f>
        <v>8.5000000000000006E-2</v>
      </c>
      <c r="R50">
        <f>(15/200)</f>
        <v>7.4999999999999997E-2</v>
      </c>
      <c r="S50">
        <f>(20/200)</f>
        <v>0.1</v>
      </c>
      <c r="U50">
        <f>0.07+0.1</f>
        <v>0.17</v>
      </c>
      <c r="V50">
        <f>0.065+0.085</f>
        <v>0.15000000000000002</v>
      </c>
      <c r="W50">
        <f>0.075+0.075</f>
        <v>0.15</v>
      </c>
      <c r="X50">
        <f>0.06+0.1</f>
        <v>0.16</v>
      </c>
      <c r="Z50">
        <f>SQRT((ABS($A$51-$A$50)^2+(ABS($B$51-$B$50)^2)))</f>
        <v>18.531829853610603</v>
      </c>
      <c r="AA50">
        <f>SQRT((ABS($C$51-$C$50)^2+(ABS($D$51-$D$50)^2)))</f>
        <v>18.548787695730947</v>
      </c>
      <c r="AB50">
        <f>SQRT((ABS($E$51-$E$50)^2+(ABS($F$51-$F$50)^2)))</f>
        <v>19.322461912228803</v>
      </c>
      <c r="AC50">
        <f>SQRT((ABS($G$51-$G$50)^2+(ABS($H$51-$H$50)^2)))</f>
        <v>17.027020558920135</v>
      </c>
      <c r="AJ50">
        <f>1/0.17</f>
        <v>5.8823529411764701</v>
      </c>
      <c r="AK50">
        <f>1/0.15</f>
        <v>6.666666666666667</v>
      </c>
      <c r="AL50">
        <f>1/0.15</f>
        <v>6.666666666666667</v>
      </c>
      <c r="AM50">
        <f>1/0.16</f>
        <v>6.25</v>
      </c>
      <c r="AO50">
        <f t="shared" ref="AO50:AO60" si="17">$Z50/$U50</f>
        <v>109.01076384476825</v>
      </c>
      <c r="AP50">
        <f t="shared" ref="AP50:AP60" si="18">$AA50/$V50</f>
        <v>123.65858463820629</v>
      </c>
      <c r="AQ50">
        <f t="shared" ref="AQ50:AQ60" si="19">$AB50/$W50</f>
        <v>128.81641274819202</v>
      </c>
      <c r="AR50">
        <f t="shared" ref="AR50:AR60" si="20">$AC50/$X50</f>
        <v>106.41887849325084</v>
      </c>
      <c r="AV50">
        <f>((0.07/0.17)*100)</f>
        <v>41.176470588235297</v>
      </c>
      <c r="AW50">
        <f>((0.065/0.15)*100)</f>
        <v>43.333333333333336</v>
      </c>
      <c r="AX50">
        <f>((0.075/0.15)*100)</f>
        <v>50</v>
      </c>
      <c r="AY50">
        <f>((0.06/0.16)*100)</f>
        <v>37.5</v>
      </c>
      <c r="BA50">
        <f>((0.1/0.17)*100)</f>
        <v>58.82352941176471</v>
      </c>
      <c r="BB50">
        <f>((0.085/0.15)*100)</f>
        <v>56.666666666666679</v>
      </c>
      <c r="BC50">
        <f>((0.075/0.15)*100)</f>
        <v>50</v>
      </c>
      <c r="BD50">
        <f>((0.1/0.16)*100)</f>
        <v>62.5</v>
      </c>
      <c r="BF50">
        <f>ABS($B$50-$D$50)</f>
        <v>1.1219780000000004</v>
      </c>
      <c r="BG50">
        <f>ABS($F$50-$H$50)</f>
        <v>3.3219270000000005</v>
      </c>
      <c r="BL50">
        <f>SQRT((ABS($A$50-$E$50)^2+(ABS($B$50-$F$50)^2)))</f>
        <v>2.0823791048745166</v>
      </c>
      <c r="BM50">
        <f>SQRT((ABS($C$50-$G$51)^2+(ABS($D$50-$H$51)^2)))</f>
        <v>1.6510475320401889</v>
      </c>
      <c r="BO50">
        <f>SQRT((ABS($A$50-$G$50)^2+(ABS($B$50-$H$50)^2)))</f>
        <v>8.8726880913098718</v>
      </c>
      <c r="BP50">
        <f>SQRT((ABS($C$50-$E$50)^2+(ABS($D$50-$F$50)^2)))</f>
        <v>11.809170140334373</v>
      </c>
      <c r="BR50">
        <f>DEGREES(ACOS((26.0296345520084^2+26.6633750545541^2-4.01035994078948^2)/(2*26.0296345520084*26.6633750545541)))</f>
        <v>8.6205029516875928</v>
      </c>
      <c r="BS50">
        <f>DEGREES(ACOS((4.18115567089304^2+27.2194429134447^2-26.0296345520084^2)/(2*4.18115567089304*27.2194429134447)))</f>
        <v>69.197383519068353</v>
      </c>
      <c r="BU50">
        <v>14</v>
      </c>
      <c r="BV50">
        <v>0</v>
      </c>
      <c r="BW50">
        <v>0</v>
      </c>
      <c r="BX50">
        <v>11</v>
      </c>
      <c r="BY50">
        <v>13</v>
      </c>
      <c r="BZ50">
        <v>0</v>
      </c>
      <c r="CA50">
        <v>13</v>
      </c>
      <c r="CB50">
        <v>0</v>
      </c>
      <c r="CC50">
        <v>15</v>
      </c>
      <c r="CD50">
        <v>0</v>
      </c>
      <c r="CE50">
        <v>13</v>
      </c>
      <c r="CF50">
        <v>1</v>
      </c>
      <c r="CG50">
        <v>12</v>
      </c>
      <c r="CH50">
        <v>11</v>
      </c>
      <c r="CI50">
        <v>0</v>
      </c>
      <c r="CJ50">
        <v>1</v>
      </c>
      <c r="CL50">
        <v>20</v>
      </c>
      <c r="CM50">
        <v>1</v>
      </c>
      <c r="CN50">
        <v>1</v>
      </c>
      <c r="CO50">
        <v>17</v>
      </c>
      <c r="CP50">
        <v>17</v>
      </c>
      <c r="CQ50">
        <v>3</v>
      </c>
      <c r="CR50">
        <v>15</v>
      </c>
      <c r="CS50">
        <v>5</v>
      </c>
      <c r="CT50">
        <v>15</v>
      </c>
      <c r="CU50">
        <v>1</v>
      </c>
      <c r="CV50">
        <v>15</v>
      </c>
      <c r="CW50">
        <v>4</v>
      </c>
      <c r="CX50">
        <v>20</v>
      </c>
      <c r="CY50">
        <v>17</v>
      </c>
      <c r="CZ50">
        <v>4</v>
      </c>
      <c r="DA50">
        <v>4</v>
      </c>
      <c r="DC50">
        <f>((0/14)*100)</f>
        <v>0</v>
      </c>
      <c r="DD50">
        <f>((0/14)*100)</f>
        <v>0</v>
      </c>
      <c r="DE50">
        <f>((11/14)*100)</f>
        <v>78.571428571428569</v>
      </c>
      <c r="DF50">
        <f>((0/13)*100)</f>
        <v>0</v>
      </c>
      <c r="DG50">
        <f>((13/13)*100)</f>
        <v>100</v>
      </c>
      <c r="DH50">
        <f>((0/13)*100)</f>
        <v>0</v>
      </c>
      <c r="DI50">
        <f>((0/15)*100)</f>
        <v>0</v>
      </c>
      <c r="DJ50">
        <f>((13/15)*100)</f>
        <v>86.666666666666671</v>
      </c>
      <c r="DK50">
        <f>((1/15)*100)</f>
        <v>6.666666666666667</v>
      </c>
      <c r="DL50">
        <f>((11/12)*100)</f>
        <v>91.666666666666657</v>
      </c>
      <c r="DM50">
        <f>((0/12)*100)</f>
        <v>0</v>
      </c>
      <c r="DN50">
        <f>((1/12)*100)</f>
        <v>8.3333333333333321</v>
      </c>
      <c r="DP50">
        <f>((1/20)*100)</f>
        <v>5</v>
      </c>
      <c r="DQ50">
        <f>((1/20)*100)</f>
        <v>5</v>
      </c>
      <c r="DR50">
        <f>((17/20)*100)</f>
        <v>85</v>
      </c>
      <c r="DS50">
        <f>((3/17)*100)</f>
        <v>17.647058823529413</v>
      </c>
      <c r="DT50">
        <f>((15/17)*100)</f>
        <v>88.235294117647058</v>
      </c>
      <c r="DU50">
        <f>((5/17)*100)</f>
        <v>29.411764705882355</v>
      </c>
      <c r="DV50">
        <f>((1/15)*100)</f>
        <v>6.666666666666667</v>
      </c>
      <c r="DW50">
        <f>((15/15)*100)</f>
        <v>100</v>
      </c>
      <c r="DX50">
        <f>((4/15)*100)</f>
        <v>26.666666666666668</v>
      </c>
      <c r="DY50">
        <f>((17/20)*100)</f>
        <v>85</v>
      </c>
      <c r="DZ50">
        <f>((4/20)*100)</f>
        <v>20</v>
      </c>
      <c r="EA50">
        <f>((4/20)*100)</f>
        <v>20</v>
      </c>
    </row>
    <row r="51" spans="1:131" x14ac:dyDescent="0.25">
      <c r="A51">
        <v>61.325573000000013</v>
      </c>
      <c r="B51">
        <v>7.2119260000000001</v>
      </c>
      <c r="C51">
        <v>71.057815000000005</v>
      </c>
      <c r="D51">
        <v>5.760618</v>
      </c>
      <c r="E51">
        <v>60.175525000000007</v>
      </c>
      <c r="F51">
        <v>7.8912500000000003</v>
      </c>
      <c r="G51">
        <v>51.32474100000001</v>
      </c>
      <c r="H51">
        <v>4.9588020000000004</v>
      </c>
      <c r="K51">
        <f>(13/200)</f>
        <v>6.5000000000000002E-2</v>
      </c>
      <c r="L51">
        <f>(12/200)</f>
        <v>0.06</v>
      </c>
      <c r="M51">
        <f>(12/200)</f>
        <v>0.06</v>
      </c>
      <c r="N51">
        <f>(13/200)</f>
        <v>6.5000000000000002E-2</v>
      </c>
      <c r="P51">
        <f>(15/200)</f>
        <v>7.4999999999999997E-2</v>
      </c>
      <c r="Q51">
        <f>(14/200)</f>
        <v>7.0000000000000007E-2</v>
      </c>
      <c r="R51">
        <f>(13/200)</f>
        <v>6.5000000000000002E-2</v>
      </c>
      <c r="S51">
        <f>(15/200)</f>
        <v>7.4999999999999997E-2</v>
      </c>
      <c r="U51">
        <f>0.065+0.075</f>
        <v>0.14000000000000001</v>
      </c>
      <c r="V51">
        <f>0.06+0.07</f>
        <v>0.13</v>
      </c>
      <c r="W51">
        <f>0.06+0.065</f>
        <v>0.125</v>
      </c>
      <c r="X51">
        <f>0.065+0.075</f>
        <v>0.14000000000000001</v>
      </c>
      <c r="Z51">
        <f>SQRT((ABS($A$52-$A$51)^2+(ABS($B$52-$B$51)^2)))</f>
        <v>16.083958244709063</v>
      </c>
      <c r="AA51">
        <f>SQRT((ABS($C$52-$C$51)^2+(ABS($D$52-$D$51)^2)))</f>
        <v>15.508450109575488</v>
      </c>
      <c r="AB51">
        <f>SQRT((ABS($E$52-$E$51)^2+(ABS($F$52-$F$51)^2)))</f>
        <v>16.050756645127048</v>
      </c>
      <c r="AC51">
        <f>SQRT((ABS($G$52-$G$51)^2+(ABS($H$52-$H$51)^2)))</f>
        <v>19.614580270416827</v>
      </c>
      <c r="AJ51">
        <f>1/0.14</f>
        <v>7.1428571428571423</v>
      </c>
      <c r="AK51">
        <f>1/0.13</f>
        <v>7.6923076923076916</v>
      </c>
      <c r="AL51">
        <f>1/0.125</f>
        <v>8</v>
      </c>
      <c r="AM51">
        <f>1/0.14</f>
        <v>7.1428571428571423</v>
      </c>
      <c r="AO51">
        <f t="shared" si="17"/>
        <v>114.88541603363615</v>
      </c>
      <c r="AP51">
        <f t="shared" si="18"/>
        <v>119.29577007365759</v>
      </c>
      <c r="AQ51">
        <f t="shared" si="19"/>
        <v>128.40605316101639</v>
      </c>
      <c r="AR51">
        <f t="shared" si="20"/>
        <v>140.1041447886916</v>
      </c>
      <c r="AV51">
        <f>((0.065/0.14)*100)</f>
        <v>46.428571428571423</v>
      </c>
      <c r="AW51">
        <f>((0.06/0.13)*100)</f>
        <v>46.153846153846153</v>
      </c>
      <c r="AX51">
        <f>((0.06/0.125)*100)</f>
        <v>48</v>
      </c>
      <c r="AY51">
        <f>((0.065/0.14)*100)</f>
        <v>46.428571428571423</v>
      </c>
      <c r="BA51">
        <f>((0.075/0.14)*100)</f>
        <v>53.571428571428569</v>
      </c>
      <c r="BB51">
        <f>((0.07/0.13)*100)</f>
        <v>53.846153846153854</v>
      </c>
      <c r="BC51">
        <f>((0.065/0.125)*100)</f>
        <v>52</v>
      </c>
      <c r="BD51">
        <f>((0.075/0.14)*100)</f>
        <v>53.571428571428569</v>
      </c>
      <c r="BF51">
        <f>ABS($B$51-$D$51)</f>
        <v>1.451308</v>
      </c>
      <c r="BG51">
        <f>ABS($F$51-$H$51)</f>
        <v>2.9324479999999999</v>
      </c>
      <c r="BL51">
        <f>SQRT((ABS($A$51-$E$51)^2+(ABS($B$51-$F$51)^2)))</f>
        <v>1.3356988804667063</v>
      </c>
      <c r="BM51">
        <f>SQRT((ABS($C$51-$G$52)^2+(ABS($D$51-$H$52)^2)))</f>
        <v>0.93914398735497362</v>
      </c>
      <c r="BO51">
        <f>SQRT((ABS($A$51-$G$51)^2+(ABS($B$51-$H$51)^2)))</f>
        <v>10.251497863805078</v>
      </c>
      <c r="BP51">
        <f>SQRT((ABS($C$51-$E$51)^2+(ABS($D$51-$F$51)^2)))</f>
        <v>11.088905643187879</v>
      </c>
      <c r="BR51">
        <f>DEGREES(ACOS((21.4223800669642^2+22.0357677817829^2-4.62885914662458^2)/(2*21.4223800669642*22.0357677817829)))</f>
        <v>12.121655115257997</v>
      </c>
      <c r="BS51">
        <f>DEGREES(ACOS((22.1313645088664^2+20.4484512246625^2-4.56657877947079^2)/(2*22.1313645088664*20.4484512246625)))</f>
        <v>11.452660119937212</v>
      </c>
      <c r="BU51">
        <v>13</v>
      </c>
      <c r="BV51">
        <v>0</v>
      </c>
      <c r="BW51">
        <v>0</v>
      </c>
      <c r="BX51">
        <v>12</v>
      </c>
      <c r="BY51">
        <v>12</v>
      </c>
      <c r="BZ51">
        <v>1</v>
      </c>
      <c r="CA51">
        <v>11</v>
      </c>
      <c r="CB51">
        <v>0</v>
      </c>
      <c r="CC51">
        <v>12</v>
      </c>
      <c r="CD51">
        <v>0</v>
      </c>
      <c r="CE51">
        <v>11</v>
      </c>
      <c r="CF51">
        <v>1</v>
      </c>
      <c r="CG51">
        <v>13</v>
      </c>
      <c r="CH51">
        <v>12</v>
      </c>
      <c r="CI51">
        <v>0</v>
      </c>
      <c r="CJ51">
        <v>1</v>
      </c>
      <c r="CL51">
        <v>15</v>
      </c>
      <c r="CM51">
        <v>2</v>
      </c>
      <c r="CN51">
        <v>0</v>
      </c>
      <c r="CO51">
        <v>14</v>
      </c>
      <c r="CP51">
        <v>14</v>
      </c>
      <c r="CQ51">
        <v>1</v>
      </c>
      <c r="CR51">
        <v>13</v>
      </c>
      <c r="CS51">
        <v>1</v>
      </c>
      <c r="CT51">
        <v>13</v>
      </c>
      <c r="CU51">
        <v>0</v>
      </c>
      <c r="CV51">
        <v>13</v>
      </c>
      <c r="CW51">
        <v>1</v>
      </c>
      <c r="CX51">
        <v>15</v>
      </c>
      <c r="CY51">
        <v>14</v>
      </c>
      <c r="CZ51">
        <v>2</v>
      </c>
      <c r="DA51">
        <v>1</v>
      </c>
      <c r="DC51">
        <f>((0/13)*100)</f>
        <v>0</v>
      </c>
      <c r="DD51">
        <f>((0/13)*100)</f>
        <v>0</v>
      </c>
      <c r="DE51">
        <f>((12/13)*100)</f>
        <v>92.307692307692307</v>
      </c>
      <c r="DF51">
        <f>((1/12)*100)</f>
        <v>8.3333333333333321</v>
      </c>
      <c r="DG51">
        <f>((11/12)*100)</f>
        <v>91.666666666666657</v>
      </c>
      <c r="DH51">
        <f>((0/12)*100)</f>
        <v>0</v>
      </c>
      <c r="DI51">
        <f>((0/12)*100)</f>
        <v>0</v>
      </c>
      <c r="DJ51">
        <f>((11/12)*100)</f>
        <v>91.666666666666657</v>
      </c>
      <c r="DK51">
        <f>((1/12)*100)</f>
        <v>8.3333333333333321</v>
      </c>
      <c r="DL51">
        <f>((12/13)*100)</f>
        <v>92.307692307692307</v>
      </c>
      <c r="DM51">
        <f>((0/13)*100)</f>
        <v>0</v>
      </c>
      <c r="DN51">
        <f>((1/13)*100)</f>
        <v>7.6923076923076925</v>
      </c>
      <c r="DP51">
        <f>((2/15)*100)</f>
        <v>13.333333333333334</v>
      </c>
      <c r="DQ51">
        <f>((0/15)*100)</f>
        <v>0</v>
      </c>
      <c r="DR51">
        <f>((14/15)*100)</f>
        <v>93.333333333333329</v>
      </c>
      <c r="DS51">
        <f>((1/14)*100)</f>
        <v>7.1428571428571423</v>
      </c>
      <c r="DT51">
        <f>((13/14)*100)</f>
        <v>92.857142857142861</v>
      </c>
      <c r="DU51">
        <f>((1/14)*100)</f>
        <v>7.1428571428571423</v>
      </c>
      <c r="DV51">
        <f>((0/13)*100)</f>
        <v>0</v>
      </c>
      <c r="DW51">
        <f>((13/13)*100)</f>
        <v>100</v>
      </c>
      <c r="DX51">
        <f>((1/13)*100)</f>
        <v>7.6923076923076925</v>
      </c>
      <c r="DY51">
        <f>((14/15)*100)</f>
        <v>93.333333333333329</v>
      </c>
      <c r="DZ51">
        <f>((2/15)*100)</f>
        <v>13.333333333333334</v>
      </c>
      <c r="EA51">
        <f>((1/15)*100)</f>
        <v>6.666666666666667</v>
      </c>
    </row>
    <row r="52" spans="1:131" x14ac:dyDescent="0.25">
      <c r="A52">
        <v>77.409474000000003</v>
      </c>
      <c r="B52">
        <v>7.1690139999999998</v>
      </c>
      <c r="C52">
        <v>86.566241000000005</v>
      </c>
      <c r="D52">
        <v>5.7879639999999997</v>
      </c>
      <c r="E52">
        <v>76.225556000000012</v>
      </c>
      <c r="F52">
        <v>7.7386270000000001</v>
      </c>
      <c r="G52">
        <v>70.93889200000001</v>
      </c>
      <c r="H52">
        <v>4.829034</v>
      </c>
      <c r="K52">
        <f>(12/200)</f>
        <v>0.06</v>
      </c>
      <c r="L52">
        <f>(12/200)</f>
        <v>0.06</v>
      </c>
      <c r="M52">
        <f>(12/200)</f>
        <v>0.06</v>
      </c>
      <c r="N52">
        <f>(12/200)</f>
        <v>0.06</v>
      </c>
      <c r="P52">
        <f>(12/200)</f>
        <v>0.06</v>
      </c>
      <c r="Q52">
        <f>(13/200)</f>
        <v>6.5000000000000002E-2</v>
      </c>
      <c r="R52">
        <f>(10/200)</f>
        <v>0.05</v>
      </c>
      <c r="S52">
        <f>(13/200)</f>
        <v>6.5000000000000002E-2</v>
      </c>
      <c r="U52">
        <f>0.06+0.06</f>
        <v>0.12</v>
      </c>
      <c r="V52">
        <f>0.06+0.065</f>
        <v>0.125</v>
      </c>
      <c r="W52">
        <f>0.06+0.05</f>
        <v>0.11</v>
      </c>
      <c r="X52">
        <f>0.06+0.065</f>
        <v>0.125</v>
      </c>
      <c r="Z52">
        <f>SQRT((ABS($A$53-$A$52)^2+(ABS($B$53-$B$52)^2)))</f>
        <v>17.278079904278375</v>
      </c>
      <c r="AA52">
        <f>SQRT((ABS($C$53-$C$52)^2+(ABS($D$53-$D$52)^2)))</f>
        <v>21.299910795261212</v>
      </c>
      <c r="AB52">
        <f>SQRT((ABS($E$53-$E$52)^2+(ABS($F$53-$F$52)^2)))</f>
        <v>16.238444910313415</v>
      </c>
      <c r="AC52">
        <f>SQRT((ABS($G$53-$G$52)^2+(ABS($H$53-$H$52)^2)))</f>
        <v>16.519896525686988</v>
      </c>
      <c r="AJ52">
        <f>1/0.12</f>
        <v>8.3333333333333339</v>
      </c>
      <c r="AK52">
        <f>1/0.125</f>
        <v>8</v>
      </c>
      <c r="AL52">
        <f>1/0.11</f>
        <v>9.0909090909090917</v>
      </c>
      <c r="AM52">
        <f>1/0.125</f>
        <v>8</v>
      </c>
      <c r="AO52">
        <f t="shared" si="17"/>
        <v>143.98399920231981</v>
      </c>
      <c r="AP52">
        <f t="shared" si="18"/>
        <v>170.3992863620897</v>
      </c>
      <c r="AQ52">
        <f t="shared" si="19"/>
        <v>147.62222645739467</v>
      </c>
      <c r="AR52">
        <f t="shared" si="20"/>
        <v>132.15917220549591</v>
      </c>
      <c r="AV52">
        <f>((0.06/0.12)*100)</f>
        <v>50</v>
      </c>
      <c r="AW52">
        <f>((0.06/0.125)*100)</f>
        <v>48</v>
      </c>
      <c r="AX52">
        <f>((0.06/0.11)*100)</f>
        <v>54.54545454545454</v>
      </c>
      <c r="AY52">
        <f>((0.06/0.125)*100)</f>
        <v>48</v>
      </c>
      <c r="BA52">
        <f>((0.06/0.12)*100)</f>
        <v>50</v>
      </c>
      <c r="BB52">
        <f>((0.065/0.125)*100)</f>
        <v>52</v>
      </c>
      <c r="BC52">
        <f>((0.05/0.11)*100)</f>
        <v>45.45454545454546</v>
      </c>
      <c r="BD52">
        <f>((0.065/0.125)*100)</f>
        <v>52</v>
      </c>
      <c r="BF52">
        <f>ABS($B$52-$D$52)</f>
        <v>1.3810500000000001</v>
      </c>
      <c r="BG52">
        <f>ABS($F$52-$H$52)</f>
        <v>2.9095930000000001</v>
      </c>
      <c r="BL52">
        <f>SQRT((ABS($A$52-$E$52)^2+(ABS($B$52-$F$52)^2)))</f>
        <v>1.3138191658264771</v>
      </c>
      <c r="BM52">
        <f>SQRT((ABS($C$52-$G$53)^2+(ABS($D$52-$H$53)^2)))</f>
        <v>1.9082816896365193</v>
      </c>
      <c r="BO52">
        <f>SQRT((ABS($A$52-$G$52)^2+(ABS($B$52-$H$52)^2)))</f>
        <v>6.8806931205456259</v>
      </c>
      <c r="BP52">
        <f>SQRT((ABS($C$52-$E$53)^2+(ABS($D$52-$F$53)^2)))</f>
        <v>6.2946733260516368</v>
      </c>
      <c r="BR52">
        <f>DEGREES(ACOS((18.5404300090412^2+19.1935887277868^2-4.50658211048085^2)/(2*18.5404300090412*19.1935887277868)))</f>
        <v>13.574949220138985</v>
      </c>
      <c r="BS52">
        <f>DEGREES(ACOS((4.62885914662458^2+18.9968717236954^2-18.5404300090412^2)/(2*4.62885914662458*18.9968717236954)))</f>
        <v>77.334701399862595</v>
      </c>
      <c r="BU52">
        <v>12</v>
      </c>
      <c r="BV52">
        <v>1</v>
      </c>
      <c r="BW52">
        <v>2</v>
      </c>
      <c r="BX52">
        <v>10</v>
      </c>
      <c r="BY52">
        <v>12</v>
      </c>
      <c r="BZ52">
        <v>3</v>
      </c>
      <c r="CA52">
        <v>8</v>
      </c>
      <c r="CB52">
        <v>0</v>
      </c>
      <c r="CC52">
        <v>12</v>
      </c>
      <c r="CD52">
        <v>2</v>
      </c>
      <c r="CE52">
        <v>8</v>
      </c>
      <c r="CF52">
        <v>4</v>
      </c>
      <c r="CG52">
        <v>12</v>
      </c>
      <c r="CH52">
        <v>10</v>
      </c>
      <c r="CI52">
        <v>0</v>
      </c>
      <c r="CJ52">
        <v>4</v>
      </c>
      <c r="CL52">
        <v>12</v>
      </c>
      <c r="CM52">
        <v>1</v>
      </c>
      <c r="CN52">
        <v>0</v>
      </c>
      <c r="CO52">
        <v>11</v>
      </c>
      <c r="CP52">
        <v>13</v>
      </c>
      <c r="CQ52">
        <v>2</v>
      </c>
      <c r="CR52">
        <v>9</v>
      </c>
      <c r="CS52">
        <v>1</v>
      </c>
      <c r="CT52">
        <v>10</v>
      </c>
      <c r="CU52">
        <v>0</v>
      </c>
      <c r="CV52">
        <v>9</v>
      </c>
      <c r="CW52">
        <v>2</v>
      </c>
      <c r="CX52">
        <v>13</v>
      </c>
      <c r="CY52">
        <v>11</v>
      </c>
      <c r="CZ52">
        <v>1</v>
      </c>
      <c r="DA52">
        <v>2</v>
      </c>
      <c r="DC52">
        <f>((1/12)*100)</f>
        <v>8.3333333333333321</v>
      </c>
      <c r="DD52">
        <f>((2/12)*100)</f>
        <v>16.666666666666664</v>
      </c>
      <c r="DE52">
        <f>((10/12)*100)</f>
        <v>83.333333333333343</v>
      </c>
      <c r="DF52">
        <f>((3/12)*100)</f>
        <v>25</v>
      </c>
      <c r="DG52">
        <f>((8/12)*100)</f>
        <v>66.666666666666657</v>
      </c>
      <c r="DH52">
        <f>((0/12)*100)</f>
        <v>0</v>
      </c>
      <c r="DI52">
        <f>((2/12)*100)</f>
        <v>16.666666666666664</v>
      </c>
      <c r="DJ52">
        <f>((8/12)*100)</f>
        <v>66.666666666666657</v>
      </c>
      <c r="DK52">
        <f>((4/12)*100)</f>
        <v>33.333333333333329</v>
      </c>
      <c r="DL52">
        <f>((10/12)*100)</f>
        <v>83.333333333333343</v>
      </c>
      <c r="DM52">
        <f>((0/12)*100)</f>
        <v>0</v>
      </c>
      <c r="DN52">
        <f>((4/12)*100)</f>
        <v>33.333333333333329</v>
      </c>
      <c r="DP52">
        <f>((1/12)*100)</f>
        <v>8.3333333333333321</v>
      </c>
      <c r="DQ52">
        <f>((0/12)*100)</f>
        <v>0</v>
      </c>
      <c r="DR52">
        <f>((11/12)*100)</f>
        <v>91.666666666666657</v>
      </c>
      <c r="DS52">
        <f>((2/13)*100)</f>
        <v>15.384615384615385</v>
      </c>
      <c r="DT52">
        <f>((9/13)*100)</f>
        <v>69.230769230769226</v>
      </c>
      <c r="DU52">
        <f>((1/13)*100)</f>
        <v>7.6923076923076925</v>
      </c>
      <c r="DV52">
        <f>((0/10)*100)</f>
        <v>0</v>
      </c>
      <c r="DW52">
        <f>((9/10)*100)</f>
        <v>90</v>
      </c>
      <c r="DX52">
        <f>((2/10)*100)</f>
        <v>20</v>
      </c>
      <c r="DY52">
        <f>((11/13)*100)</f>
        <v>84.615384615384613</v>
      </c>
      <c r="DZ52">
        <f>((1/13)*100)</f>
        <v>7.6923076923076925</v>
      </c>
      <c r="EA52">
        <f>((2/13)*100)</f>
        <v>15.384615384615385</v>
      </c>
    </row>
    <row r="53" spans="1:131" x14ac:dyDescent="0.25">
      <c r="A53">
        <v>94.687552000000011</v>
      </c>
      <c r="B53">
        <v>7.1771260000000003</v>
      </c>
      <c r="C53">
        <v>107.86385800000001</v>
      </c>
      <c r="D53">
        <v>5.4753780000000001</v>
      </c>
      <c r="E53">
        <v>92.462006000000002</v>
      </c>
      <c r="F53">
        <v>7.9931549999999998</v>
      </c>
      <c r="G53">
        <v>87.442370000000011</v>
      </c>
      <c r="H53">
        <v>4.092695</v>
      </c>
      <c r="K53">
        <f>(12/200)</f>
        <v>0.06</v>
      </c>
      <c r="L53">
        <f>(10/200)</f>
        <v>0.05</v>
      </c>
      <c r="M53">
        <f>(12/200)</f>
        <v>0.06</v>
      </c>
      <c r="N53">
        <f>(13/200)</f>
        <v>6.5000000000000002E-2</v>
      </c>
      <c r="P53">
        <f>(11/200)</f>
        <v>5.5E-2</v>
      </c>
      <c r="Q53">
        <f>(12/200)</f>
        <v>0.06</v>
      </c>
      <c r="R53">
        <f>(10/200)</f>
        <v>0.05</v>
      </c>
      <c r="S53">
        <f>(12/200)</f>
        <v>0.06</v>
      </c>
      <c r="U53">
        <f>0.06+0.055</f>
        <v>0.11499999999999999</v>
      </c>
      <c r="V53">
        <f>0.05+0.06</f>
        <v>0.11</v>
      </c>
      <c r="W53">
        <f>0.06+0.05</f>
        <v>0.11</v>
      </c>
      <c r="X53">
        <f>0.065+0.06</f>
        <v>0.125</v>
      </c>
      <c r="Z53">
        <f>SQRT((ABS($A$54-$A$53)^2+(ABS($B$54-$B$53)^2)))</f>
        <v>20.851858112512559</v>
      </c>
      <c r="AA53">
        <f>SQRT((ABS($C$54-$C$53)^2+(ABS($D$54-$D$53)^2)))</f>
        <v>19.843468280817298</v>
      </c>
      <c r="AB53">
        <f>SQRT((ABS($E$54-$E$53)^2+(ABS($F$54-$F$53)^2)))</f>
        <v>20.645306724497473</v>
      </c>
      <c r="AC53">
        <f>SQRT((ABS($G$54-$G$53)^2+(ABS($H$54-$H$53)^2)))</f>
        <v>21.969196096683486</v>
      </c>
      <c r="AJ53">
        <f>1/0.115</f>
        <v>8.695652173913043</v>
      </c>
      <c r="AK53">
        <f>1/0.11</f>
        <v>9.0909090909090917</v>
      </c>
      <c r="AL53">
        <f>1/0.11</f>
        <v>9.0909090909090917</v>
      </c>
      <c r="AM53">
        <f>1/0.125</f>
        <v>8</v>
      </c>
      <c r="AO53">
        <f t="shared" si="17"/>
        <v>181.32050532619618</v>
      </c>
      <c r="AP53">
        <f t="shared" si="18"/>
        <v>180.39516618924816</v>
      </c>
      <c r="AQ53">
        <f t="shared" si="19"/>
        <v>187.68460658634066</v>
      </c>
      <c r="AR53">
        <f t="shared" si="20"/>
        <v>175.75356877346789</v>
      </c>
      <c r="AV53">
        <f>((0.06/0.115)*100)</f>
        <v>52.173913043478258</v>
      </c>
      <c r="AW53">
        <f>((0.05/0.11)*100)</f>
        <v>45.45454545454546</v>
      </c>
      <c r="AX53">
        <f>((0.06/0.11)*100)</f>
        <v>54.54545454545454</v>
      </c>
      <c r="AY53">
        <f>((0.065/0.125)*100)</f>
        <v>52</v>
      </c>
      <c r="BA53">
        <f>((0.055/0.115)*100)</f>
        <v>47.826086956521735</v>
      </c>
      <c r="BB53">
        <f>((0.06/0.11)*100)</f>
        <v>54.54545454545454</v>
      </c>
      <c r="BC53">
        <f>((0.05/0.11)*100)</f>
        <v>45.45454545454546</v>
      </c>
      <c r="BD53">
        <f>((0.06/0.125)*100)</f>
        <v>48</v>
      </c>
      <c r="BF53">
        <f>ABS($B$53-$D$53)</f>
        <v>1.7017480000000003</v>
      </c>
      <c r="BG53">
        <f>ABS($F$53-$H$53)</f>
        <v>3.9004599999999998</v>
      </c>
      <c r="BL53">
        <f>SQRT((ABS($A$53-$E$53)^2+(ABS($B$53-$F$53)^2)))</f>
        <v>2.3704342064181061</v>
      </c>
      <c r="BM53">
        <f>SQRT((ABS($C$53-$G$54)^2+(ABS($D$53-$H$54)^2)))</f>
        <v>2.7055318159374888</v>
      </c>
      <c r="BO53">
        <f>SQRT((ABS($A$53-$G$53)^2+(ABS($B$53-$H$53)^2)))</f>
        <v>7.8744127912425954</v>
      </c>
      <c r="BP53">
        <f>SQRT((ABS($C$53-$E$54)^2+(ABS($D$53-$F$54)^2)))</f>
        <v>5.6760393480300246</v>
      </c>
      <c r="BR53">
        <f>DEGREES(ACOS((18.4017312456939^2+19.8649470413647^2-5.22515803819368^2)/(2*18.4017312456939*19.8649470413647)))</f>
        <v>15.075419152459144</v>
      </c>
      <c r="BS53">
        <f>DEGREES(ACOS((4.50658211048085^2+19.280186700538^2-18.4017312456939^2)/(2*4.50658211048085*19.280186700538)))</f>
        <v>72.099957677271533</v>
      </c>
      <c r="BU53">
        <v>12</v>
      </c>
      <c r="BV53">
        <v>3</v>
      </c>
      <c r="BW53">
        <v>3</v>
      </c>
      <c r="BX53">
        <v>9</v>
      </c>
      <c r="BY53">
        <v>10</v>
      </c>
      <c r="BZ53">
        <v>4</v>
      </c>
      <c r="CA53">
        <v>6</v>
      </c>
      <c r="CB53">
        <v>1</v>
      </c>
      <c r="CC53">
        <v>12</v>
      </c>
      <c r="CD53">
        <v>3</v>
      </c>
      <c r="CE53">
        <v>6</v>
      </c>
      <c r="CF53">
        <v>7</v>
      </c>
      <c r="CG53">
        <v>13</v>
      </c>
      <c r="CH53">
        <v>9</v>
      </c>
      <c r="CI53">
        <v>1</v>
      </c>
      <c r="CJ53">
        <v>7</v>
      </c>
      <c r="CL53">
        <v>11</v>
      </c>
      <c r="CM53">
        <v>2</v>
      </c>
      <c r="CN53">
        <v>1</v>
      </c>
      <c r="CO53">
        <v>9</v>
      </c>
      <c r="CP53">
        <v>12</v>
      </c>
      <c r="CQ53">
        <v>3</v>
      </c>
      <c r="CR53">
        <v>6</v>
      </c>
      <c r="CS53">
        <v>0</v>
      </c>
      <c r="CT53">
        <v>10</v>
      </c>
      <c r="CU53">
        <v>1</v>
      </c>
      <c r="CV53">
        <v>6</v>
      </c>
      <c r="CW53">
        <v>4</v>
      </c>
      <c r="CX53">
        <v>12</v>
      </c>
      <c r="CY53">
        <v>9</v>
      </c>
      <c r="CZ53">
        <v>0</v>
      </c>
      <c r="DA53">
        <v>4</v>
      </c>
      <c r="DC53">
        <f>((3/12)*100)</f>
        <v>25</v>
      </c>
      <c r="DD53">
        <f>((3/12)*100)</f>
        <v>25</v>
      </c>
      <c r="DE53">
        <f>((9/12)*100)</f>
        <v>75</v>
      </c>
      <c r="DF53">
        <f>((4/10)*100)</f>
        <v>40</v>
      </c>
      <c r="DG53">
        <f>((6/10)*100)</f>
        <v>60</v>
      </c>
      <c r="DH53">
        <f>((1/10)*100)</f>
        <v>10</v>
      </c>
      <c r="DI53">
        <f>((3/12)*100)</f>
        <v>25</v>
      </c>
      <c r="DJ53">
        <f>((6/12)*100)</f>
        <v>50</v>
      </c>
      <c r="DK53">
        <f>((7/12)*100)</f>
        <v>58.333333333333336</v>
      </c>
      <c r="DL53">
        <f>((9/13)*100)</f>
        <v>69.230769230769226</v>
      </c>
      <c r="DM53">
        <f>((1/13)*100)</f>
        <v>7.6923076923076925</v>
      </c>
      <c r="DN53">
        <f>((7/13)*100)</f>
        <v>53.846153846153847</v>
      </c>
      <c r="DP53">
        <f>((2/11)*100)</f>
        <v>18.181818181818183</v>
      </c>
      <c r="DQ53">
        <f>((1/11)*100)</f>
        <v>9.0909090909090917</v>
      </c>
      <c r="DR53">
        <f>((9/11)*100)</f>
        <v>81.818181818181827</v>
      </c>
      <c r="DS53">
        <f>((3/12)*100)</f>
        <v>25</v>
      </c>
      <c r="DT53">
        <f>((6/12)*100)</f>
        <v>50</v>
      </c>
      <c r="DU53">
        <f>((0/12)*100)</f>
        <v>0</v>
      </c>
      <c r="DV53">
        <f>((1/10)*100)</f>
        <v>10</v>
      </c>
      <c r="DW53">
        <f>((6/10)*100)</f>
        <v>60</v>
      </c>
      <c r="DX53">
        <f>((4/10)*100)</f>
        <v>40</v>
      </c>
      <c r="DY53">
        <f>((9/12)*100)</f>
        <v>75</v>
      </c>
      <c r="DZ53">
        <f>((0/12)*100)</f>
        <v>0</v>
      </c>
      <c r="EA53">
        <f>((4/12)*100)</f>
        <v>33.333333333333329</v>
      </c>
    </row>
    <row r="54" spans="1:131" x14ac:dyDescent="0.25">
      <c r="A54">
        <v>115.53187200000001</v>
      </c>
      <c r="B54">
        <v>6.616492</v>
      </c>
      <c r="C54">
        <v>127.70230900000001</v>
      </c>
      <c r="D54">
        <v>5.0291769999999998</v>
      </c>
      <c r="E54">
        <v>113.10455000000002</v>
      </c>
      <c r="F54">
        <v>7.6554169999999999</v>
      </c>
      <c r="G54">
        <v>109.39520300000001</v>
      </c>
      <c r="H54">
        <v>3.2449330000000001</v>
      </c>
      <c r="K54">
        <f>(11/200)</f>
        <v>5.5E-2</v>
      </c>
      <c r="L54">
        <f>(11/200)</f>
        <v>5.5E-2</v>
      </c>
      <c r="M54">
        <f>(13/200)</f>
        <v>6.5000000000000002E-2</v>
      </c>
      <c r="N54">
        <f>(13/200)</f>
        <v>6.5000000000000002E-2</v>
      </c>
      <c r="P54">
        <f>(9/200)</f>
        <v>4.4999999999999998E-2</v>
      </c>
      <c r="Q54">
        <f>(11/200)</f>
        <v>5.5E-2</v>
      </c>
      <c r="R54">
        <f>(9/200)</f>
        <v>4.4999999999999998E-2</v>
      </c>
      <c r="S54">
        <f>(10/200)</f>
        <v>0.05</v>
      </c>
      <c r="U54">
        <f>0.055+0.045</f>
        <v>0.1</v>
      </c>
      <c r="V54">
        <f>0.055+0.055</f>
        <v>0.11</v>
      </c>
      <c r="W54">
        <f>0.065+0.045</f>
        <v>0.11</v>
      </c>
      <c r="X54">
        <f>0.065+0.05</f>
        <v>0.115</v>
      </c>
      <c r="Z54">
        <f>SQRT((ABS($A$55-$A$54)^2+(ABS($B$55-$B$54)^2)))</f>
        <v>17.476846144894118</v>
      </c>
      <c r="AA54">
        <f>SQRT((ABS($C$55-$C$54)^2+(ABS($D$55-$D$54)^2)))</f>
        <v>27.712863077062011</v>
      </c>
      <c r="AB54">
        <f>SQRT((ABS($E$55-$E$54)^2+(ABS($F$55-$F$54)^2)))</f>
        <v>19.247951436218536</v>
      </c>
      <c r="AC54">
        <f>SQRT((ABS($G$55-$G$54)^2+(ABS($H$55-$H$54)^2)))</f>
        <v>21.737555257831772</v>
      </c>
      <c r="AJ54">
        <f>1/0.1</f>
        <v>10</v>
      </c>
      <c r="AK54">
        <f>1/0.11</f>
        <v>9.0909090909090917</v>
      </c>
      <c r="AL54">
        <f>1/0.11</f>
        <v>9.0909090909090917</v>
      </c>
      <c r="AM54">
        <f>1/0.115</f>
        <v>8.695652173913043</v>
      </c>
      <c r="AO54">
        <f t="shared" si="17"/>
        <v>174.76846144894117</v>
      </c>
      <c r="AP54">
        <f t="shared" si="18"/>
        <v>251.93511888238191</v>
      </c>
      <c r="AQ54">
        <f t="shared" si="19"/>
        <v>174.98137669289576</v>
      </c>
      <c r="AR54">
        <f t="shared" si="20"/>
        <v>189.02221963331976</v>
      </c>
      <c r="AV54">
        <f>((0.055/0.1)*100)</f>
        <v>54.999999999999993</v>
      </c>
      <c r="AW54">
        <f>((0.055/0.11)*100)</f>
        <v>50</v>
      </c>
      <c r="AX54">
        <f>((0.065/0.11)*100)</f>
        <v>59.090909090909093</v>
      </c>
      <c r="AY54">
        <f>((0.065/0.115)*100)</f>
        <v>56.521739130434781</v>
      </c>
      <c r="BA54">
        <f>((0.045/0.1)*100)</f>
        <v>44.999999999999993</v>
      </c>
      <c r="BB54">
        <f>((0.055/0.11)*100)</f>
        <v>50</v>
      </c>
      <c r="BC54">
        <f>((0.045/0.11)*100)</f>
        <v>40.909090909090907</v>
      </c>
      <c r="BD54">
        <f>((0.05/0.115)*100)</f>
        <v>43.478260869565219</v>
      </c>
      <c r="BF54">
        <f>ABS($B$54-$D$54)</f>
        <v>1.5873150000000003</v>
      </c>
      <c r="BG54">
        <f>ABS($F$54-$H$54)</f>
        <v>4.4104840000000003</v>
      </c>
      <c r="BL54">
        <f>SQRT((ABS($A$54-$E$54)^2+(ABS($B$54-$F$54)^2)))</f>
        <v>2.6403138539402753</v>
      </c>
      <c r="BM54">
        <f>SQRT((ABS($C$54-$G$55)^2+(ABS($D$54-$H$55)^2)))</f>
        <v>3.8552802953396168</v>
      </c>
      <c r="BO54">
        <f>SQRT((ABS($A$54-$G$54)^2+(ABS($B$54-$H$54)^2)))</f>
        <v>7.0018652162150321</v>
      </c>
      <c r="BP54">
        <f>SQRT((ABS($C$54-$E$55)^2+(ABS($D$54-$F$55)^2)))</f>
        <v>5.1585880985580586</v>
      </c>
      <c r="BR54">
        <f>DEGREES(ACOS((17.5161790542053^2+20.3094907905325^2-5.62657362640826^2)/(2*17.5161790542053*20.3094907905325)))</f>
        <v>14.878901583001445</v>
      </c>
      <c r="BS54">
        <f>DEGREES(ACOS((5.22515803819368^2+18.9386089679084^2-17.5161790542053^2)/(2*5.22515803819368*18.9386089679084)))</f>
        <v>66.424702963537712</v>
      </c>
      <c r="BU54">
        <v>11</v>
      </c>
      <c r="BV54">
        <v>4</v>
      </c>
      <c r="BW54">
        <v>2</v>
      </c>
      <c r="BX54">
        <v>6</v>
      </c>
      <c r="BY54">
        <v>11</v>
      </c>
      <c r="BZ54">
        <v>4</v>
      </c>
      <c r="CA54">
        <v>7</v>
      </c>
      <c r="CB54">
        <v>3</v>
      </c>
      <c r="CC54">
        <v>13</v>
      </c>
      <c r="CD54">
        <v>2</v>
      </c>
      <c r="CE54">
        <v>7</v>
      </c>
      <c r="CF54">
        <v>9</v>
      </c>
      <c r="CG54">
        <v>13</v>
      </c>
      <c r="CH54">
        <v>6</v>
      </c>
      <c r="CI54">
        <v>3</v>
      </c>
      <c r="CJ54">
        <v>9</v>
      </c>
      <c r="CL54">
        <v>9</v>
      </c>
      <c r="CM54">
        <v>3</v>
      </c>
      <c r="CN54">
        <v>0</v>
      </c>
      <c r="CO54">
        <v>5</v>
      </c>
      <c r="CP54">
        <v>11</v>
      </c>
      <c r="CQ54">
        <v>4</v>
      </c>
      <c r="CR54">
        <v>5</v>
      </c>
      <c r="CS54">
        <v>1</v>
      </c>
      <c r="CT54">
        <v>9</v>
      </c>
      <c r="CU54">
        <v>0</v>
      </c>
      <c r="CV54">
        <v>5</v>
      </c>
      <c r="CW54">
        <v>5</v>
      </c>
      <c r="CX54">
        <v>10</v>
      </c>
      <c r="CY54">
        <v>5</v>
      </c>
      <c r="CZ54">
        <v>1</v>
      </c>
      <c r="DA54">
        <v>5</v>
      </c>
      <c r="DC54">
        <f>((4/11)*100)</f>
        <v>36.363636363636367</v>
      </c>
      <c r="DD54">
        <f>((2/11)*100)</f>
        <v>18.181818181818183</v>
      </c>
      <c r="DE54">
        <f>((6/11)*100)</f>
        <v>54.54545454545454</v>
      </c>
      <c r="DF54">
        <f>((4/11)*100)</f>
        <v>36.363636363636367</v>
      </c>
      <c r="DG54">
        <f>((7/11)*100)</f>
        <v>63.636363636363633</v>
      </c>
      <c r="DH54">
        <f>((3/11)*100)</f>
        <v>27.27272727272727</v>
      </c>
      <c r="DI54">
        <f>((2/13)*100)</f>
        <v>15.384615384615385</v>
      </c>
      <c r="DJ54">
        <f>((7/13)*100)</f>
        <v>53.846153846153847</v>
      </c>
      <c r="DK54">
        <f>((9/13)*100)</f>
        <v>69.230769230769226</v>
      </c>
      <c r="DL54">
        <f>((6/13)*100)</f>
        <v>46.153846153846153</v>
      </c>
      <c r="DM54">
        <f>((3/13)*100)</f>
        <v>23.076923076923077</v>
      </c>
      <c r="DN54">
        <f>((9/13)*100)</f>
        <v>69.230769230769226</v>
      </c>
      <c r="DP54">
        <f>((3/9)*100)</f>
        <v>33.333333333333329</v>
      </c>
      <c r="DQ54">
        <f>((0/9)*100)</f>
        <v>0</v>
      </c>
      <c r="DR54">
        <f>((5/9)*100)</f>
        <v>55.555555555555557</v>
      </c>
      <c r="DS54">
        <f>((4/11)*100)</f>
        <v>36.363636363636367</v>
      </c>
      <c r="DT54">
        <f>((5/11)*100)</f>
        <v>45.454545454545453</v>
      </c>
      <c r="DU54">
        <f>((1/11)*100)</f>
        <v>9.0909090909090917</v>
      </c>
      <c r="DV54">
        <f>((0/9)*100)</f>
        <v>0</v>
      </c>
      <c r="DW54">
        <f>((5/9)*100)</f>
        <v>55.555555555555557</v>
      </c>
      <c r="DX54">
        <f>((5/9)*100)</f>
        <v>55.555555555555557</v>
      </c>
      <c r="DY54">
        <f>((5/10)*100)</f>
        <v>50</v>
      </c>
      <c r="DZ54">
        <f>((1/10)*100)</f>
        <v>10</v>
      </c>
      <c r="EA54">
        <f>((5/10)*100)</f>
        <v>50</v>
      </c>
    </row>
    <row r="55" spans="1:131" x14ac:dyDescent="0.25">
      <c r="A55">
        <v>133.00871699999999</v>
      </c>
      <c r="B55">
        <v>6.6228179999999996</v>
      </c>
      <c r="C55">
        <v>155.36849699999999</v>
      </c>
      <c r="D55">
        <v>6.6369150000000001</v>
      </c>
      <c r="E55">
        <v>132.348648</v>
      </c>
      <c r="F55">
        <v>7.2702850000000003</v>
      </c>
      <c r="G55">
        <v>131.132744</v>
      </c>
      <c r="H55">
        <v>3.2698299999999998</v>
      </c>
      <c r="K55">
        <f>(12/200)</f>
        <v>0.06</v>
      </c>
      <c r="L55">
        <f>(11/200)</f>
        <v>5.5E-2</v>
      </c>
      <c r="M55">
        <f>(10/200)</f>
        <v>0.05</v>
      </c>
      <c r="N55">
        <f>(14/200)</f>
        <v>7.0000000000000007E-2</v>
      </c>
      <c r="P55">
        <f>(11/200)</f>
        <v>5.5E-2</v>
      </c>
      <c r="Q55">
        <f>(11/200)</f>
        <v>5.5E-2</v>
      </c>
      <c r="R55">
        <f>(10/200)</f>
        <v>0.05</v>
      </c>
      <c r="S55">
        <f>(10/200)</f>
        <v>0.05</v>
      </c>
      <c r="U55">
        <f>0.06+0.055</f>
        <v>0.11499999999999999</v>
      </c>
      <c r="V55">
        <f>0.055+0.055</f>
        <v>0.11</v>
      </c>
      <c r="W55">
        <f>0.05+0.05</f>
        <v>0.1</v>
      </c>
      <c r="X55">
        <f>0.07+0.05</f>
        <v>0.12000000000000001</v>
      </c>
      <c r="Z55">
        <f>SQRT((ABS($A$56-$A$55)^2+(ABS($B$56-$B$55)^2)))</f>
        <v>27.699426071142305</v>
      </c>
      <c r="AA55">
        <f>SQRT((ABS($C$56-$C$55)^2+(ABS($D$56-$D$55)^2)))</f>
        <v>18.843099969546525</v>
      </c>
      <c r="AB55">
        <f>SQRT((ABS($E$56-$E$55)^2+(ABS($F$56-$F$55)^2)))</f>
        <v>26.663375054554106</v>
      </c>
      <c r="AC55">
        <f>SQRT((ABS($G$56-$G$55)^2+(ABS($H$56-$H$55)^2)))</f>
        <v>27.219442913444706</v>
      </c>
      <c r="AJ55">
        <f>1/0.115</f>
        <v>8.695652173913043</v>
      </c>
      <c r="AK55">
        <f>1/0.11</f>
        <v>9.0909090909090917</v>
      </c>
      <c r="AL55">
        <f>1/0.1</f>
        <v>10</v>
      </c>
      <c r="AM55">
        <f>1/0.12</f>
        <v>8.3333333333333339</v>
      </c>
      <c r="AO55">
        <f t="shared" si="17"/>
        <v>240.86457453167225</v>
      </c>
      <c r="AP55">
        <f t="shared" si="18"/>
        <v>171.30090881405931</v>
      </c>
      <c r="AQ55">
        <f t="shared" si="19"/>
        <v>266.63375054554103</v>
      </c>
      <c r="AR55">
        <f t="shared" si="20"/>
        <v>226.82869094537253</v>
      </c>
      <c r="AV55">
        <f>((0.06/0.115)*100)</f>
        <v>52.173913043478258</v>
      </c>
      <c r="AW55">
        <f>((0.055/0.11)*100)</f>
        <v>50</v>
      </c>
      <c r="AX55">
        <f>((0.05/0.1)*100)</f>
        <v>50</v>
      </c>
      <c r="AY55">
        <f>((0.07/0.12)*100)</f>
        <v>58.333333333333336</v>
      </c>
      <c r="BA55">
        <f>((0.055/0.115)*100)</f>
        <v>47.826086956521735</v>
      </c>
      <c r="BB55">
        <f>((0.055/0.11)*100)</f>
        <v>50</v>
      </c>
      <c r="BC55">
        <f>((0.05/0.1)*100)</f>
        <v>50</v>
      </c>
      <c r="BD55">
        <f>((0.05/0.12)*100)</f>
        <v>41.666666666666671</v>
      </c>
      <c r="BF55">
        <f>ABS($B$55-$D$55)</f>
        <v>1.409700000000047E-2</v>
      </c>
      <c r="BG55">
        <f>ABS($F$55-$H$55)</f>
        <v>4.0004550000000005</v>
      </c>
      <c r="BL55">
        <f>SQRT((ABS($A$55-$E$55)^2+(ABS($B$55-$F$55)^2)))</f>
        <v>0.92461051305400566</v>
      </c>
      <c r="BM55">
        <f>SQRT((ABS($C$55-$G$56)^2+(ABS($D$55-$H$56)^2)))</f>
        <v>3.2914365018262139</v>
      </c>
      <c r="BO55">
        <f>SQRT((ABS($A$55-$G$55)^2+(ABS($B$55-$H$55)^2)))</f>
        <v>3.8421092156357233</v>
      </c>
      <c r="BP55">
        <f>SQRT((ABS($C$55-$E$56)^2+(ABS($D$55-$F$56)^2)))</f>
        <v>4.3332629013150195</v>
      </c>
      <c r="BR55">
        <f>DEGREES(ACOS((5.62781583464465^2+0.0172481300145835^2-5.64451873852874^2)/(2*5.62781583464465*0.0172481300145835)))</f>
        <v>165.53350999402838</v>
      </c>
      <c r="BS55">
        <f>DEGREES(ACOS((5.62657362640826^2+0.0121797487658996^2-5.62781583464465^2)/(2*5.62657362640826*0.0121797487658996)))</f>
        <v>95.792067717311568</v>
      </c>
      <c r="BU55">
        <v>12</v>
      </c>
      <c r="BV55">
        <v>4</v>
      </c>
      <c r="BW55">
        <v>2</v>
      </c>
      <c r="BX55">
        <v>6</v>
      </c>
      <c r="BY55">
        <v>11</v>
      </c>
      <c r="BZ55">
        <v>5</v>
      </c>
      <c r="CA55">
        <v>5</v>
      </c>
      <c r="CB55">
        <v>5</v>
      </c>
      <c r="CC55">
        <v>10</v>
      </c>
      <c r="CD55">
        <v>2</v>
      </c>
      <c r="CE55">
        <v>5</v>
      </c>
      <c r="CF55">
        <v>10</v>
      </c>
      <c r="CG55">
        <v>14</v>
      </c>
      <c r="CH55">
        <v>6</v>
      </c>
      <c r="CI55">
        <v>5</v>
      </c>
      <c r="CJ55">
        <v>10</v>
      </c>
      <c r="CL55">
        <v>11</v>
      </c>
      <c r="CM55">
        <v>4</v>
      </c>
      <c r="CN55">
        <v>0</v>
      </c>
      <c r="CO55">
        <v>4</v>
      </c>
      <c r="CP55">
        <v>11</v>
      </c>
      <c r="CQ55">
        <v>3</v>
      </c>
      <c r="CR55">
        <v>6</v>
      </c>
      <c r="CS55">
        <v>2</v>
      </c>
      <c r="CT55">
        <v>10</v>
      </c>
      <c r="CU55">
        <v>0</v>
      </c>
      <c r="CV55">
        <v>6</v>
      </c>
      <c r="CW55">
        <v>6</v>
      </c>
      <c r="CX55">
        <v>10</v>
      </c>
      <c r="CY55">
        <v>4</v>
      </c>
      <c r="CZ55">
        <v>2</v>
      </c>
      <c r="DA55">
        <v>6</v>
      </c>
      <c r="DC55">
        <f>((4/12)*100)</f>
        <v>33.333333333333329</v>
      </c>
      <c r="DD55">
        <f>((2/12)*100)</f>
        <v>16.666666666666664</v>
      </c>
      <c r="DE55">
        <f>((6/12)*100)</f>
        <v>50</v>
      </c>
      <c r="DF55">
        <f>((5/11)*100)</f>
        <v>45.454545454545453</v>
      </c>
      <c r="DG55">
        <f>((5/11)*100)</f>
        <v>45.454545454545453</v>
      </c>
      <c r="DH55">
        <f>((5/11)*100)</f>
        <v>45.454545454545453</v>
      </c>
      <c r="DI55">
        <f>((2/10)*100)</f>
        <v>20</v>
      </c>
      <c r="DJ55">
        <f>((5/10)*100)</f>
        <v>50</v>
      </c>
      <c r="DK55">
        <f>((10/10)*100)</f>
        <v>100</v>
      </c>
      <c r="DL55">
        <f>((6/14)*100)</f>
        <v>42.857142857142854</v>
      </c>
      <c r="DM55">
        <f>((5/14)*100)</f>
        <v>35.714285714285715</v>
      </c>
      <c r="DN55">
        <f>((10/14)*100)</f>
        <v>71.428571428571431</v>
      </c>
      <c r="DP55">
        <f>((4/11)*100)</f>
        <v>36.363636363636367</v>
      </c>
      <c r="DQ55">
        <f>((0/11)*100)</f>
        <v>0</v>
      </c>
      <c r="DR55">
        <f>((4/11)*100)</f>
        <v>36.363636363636367</v>
      </c>
      <c r="DS55">
        <f>((3/11)*100)</f>
        <v>27.27272727272727</v>
      </c>
      <c r="DT55">
        <f>((6/11)*100)</f>
        <v>54.54545454545454</v>
      </c>
      <c r="DU55">
        <f>((2/11)*100)</f>
        <v>18.181818181818183</v>
      </c>
      <c r="DV55">
        <f>((0/10)*100)</f>
        <v>0</v>
      </c>
      <c r="DW55">
        <f>((6/10)*100)</f>
        <v>60</v>
      </c>
      <c r="DX55">
        <f>((6/10)*100)</f>
        <v>60</v>
      </c>
      <c r="DY55">
        <f>((4/10)*100)</f>
        <v>40</v>
      </c>
      <c r="DZ55">
        <f>((2/10)*100)</f>
        <v>20</v>
      </c>
      <c r="EA55">
        <f>((6/10)*100)</f>
        <v>60</v>
      </c>
    </row>
    <row r="56" spans="1:131" x14ac:dyDescent="0.25">
      <c r="A56">
        <v>160.65491800000001</v>
      </c>
      <c r="B56">
        <v>8.3391439999999992</v>
      </c>
      <c r="C56">
        <v>174.210229</v>
      </c>
      <c r="D56">
        <v>6.4098649999999999</v>
      </c>
      <c r="E56">
        <v>158.950885</v>
      </c>
      <c r="F56">
        <v>9.074878</v>
      </c>
      <c r="G56">
        <v>158.28926999999999</v>
      </c>
      <c r="H56">
        <v>5.1194699999999997</v>
      </c>
      <c r="K56">
        <f>(13/200)</f>
        <v>6.5000000000000002E-2</v>
      </c>
      <c r="L56">
        <f>(11/200)</f>
        <v>5.5E-2</v>
      </c>
      <c r="M56">
        <f>(13/200)</f>
        <v>6.5000000000000002E-2</v>
      </c>
      <c r="N56">
        <f>(13/200)</f>
        <v>6.5000000000000002E-2</v>
      </c>
      <c r="P56">
        <f>(9/200)</f>
        <v>4.4999999999999998E-2</v>
      </c>
      <c r="Q56">
        <f>(11/200)</f>
        <v>5.5E-2</v>
      </c>
      <c r="R56">
        <f>(10/200)</f>
        <v>0.05</v>
      </c>
      <c r="S56">
        <f>(8/200)</f>
        <v>0.04</v>
      </c>
      <c r="U56">
        <f>0.065+0.045</f>
        <v>0.11</v>
      </c>
      <c r="V56">
        <f>0.055+0.055</f>
        <v>0.11</v>
      </c>
      <c r="W56">
        <f>0.065+0.05</f>
        <v>0.115</v>
      </c>
      <c r="X56">
        <f>0.065+0.04</f>
        <v>0.10500000000000001</v>
      </c>
      <c r="Z56">
        <f>SQRT((ABS($A$57-$A$56)^2+(ABS($B$57-$B$56)^2)))</f>
        <v>19.927565767496084</v>
      </c>
      <c r="AA56">
        <f>SQRT((ABS($C$57-$C$56)^2+(ABS($D$57-$D$56)^2)))</f>
        <v>22.486885012597572</v>
      </c>
      <c r="AB56">
        <f>SQRT((ABS($E$57-$E$56)^2+(ABS($F$57-$F$56)^2)))</f>
        <v>21.126684244922568</v>
      </c>
      <c r="AC56">
        <f>SQRT((ABS($G$57-$G$56)^2+(ABS($H$57-$H$56)^2)))</f>
        <v>20.448451224662541</v>
      </c>
      <c r="AJ56">
        <f>1/0.11</f>
        <v>9.0909090909090917</v>
      </c>
      <c r="AK56">
        <f>1/0.11</f>
        <v>9.0909090909090917</v>
      </c>
      <c r="AL56">
        <f>1/0.115</f>
        <v>8.695652173913043</v>
      </c>
      <c r="AM56">
        <f>1/0.105</f>
        <v>9.5238095238095237</v>
      </c>
      <c r="AO56">
        <f t="shared" si="17"/>
        <v>181.15968879541896</v>
      </c>
      <c r="AP56">
        <f t="shared" si="18"/>
        <v>204.42622738725066</v>
      </c>
      <c r="AQ56">
        <f t="shared" si="19"/>
        <v>183.71029778193537</v>
      </c>
      <c r="AR56">
        <f t="shared" si="20"/>
        <v>194.74715452059561</v>
      </c>
      <c r="AV56">
        <f>((0.065/0.11)*100)</f>
        <v>59.090909090909093</v>
      </c>
      <c r="AW56">
        <f>((0.055/0.11)*100)</f>
        <v>50</v>
      </c>
      <c r="AX56">
        <f>((0.065/0.115)*100)</f>
        <v>56.521739130434781</v>
      </c>
      <c r="AY56">
        <f>((0.065/0.105)*100)</f>
        <v>61.904761904761905</v>
      </c>
      <c r="BA56">
        <f>((0.045/0.11)*100)</f>
        <v>40.909090909090907</v>
      </c>
      <c r="BB56">
        <f>((0.055/0.11)*100)</f>
        <v>50</v>
      </c>
      <c r="BC56">
        <f>((0.05/0.115)*100)</f>
        <v>43.478260869565219</v>
      </c>
      <c r="BD56">
        <f>((0.04/0.105)*100)</f>
        <v>38.095238095238102</v>
      </c>
      <c r="BF56">
        <f>ABS($B$56-$D$56)</f>
        <v>1.9292789999999993</v>
      </c>
      <c r="BG56">
        <f>ABS($F$56-$H$56)</f>
        <v>3.9554080000000003</v>
      </c>
      <c r="BL56">
        <f>SQRT((ABS($A$56-$E$56)^2+(ABS($B$56-$F$56)^2)))</f>
        <v>1.8560800046994295</v>
      </c>
      <c r="BM56">
        <f>SQRT((ABS($C$56-$G$57)^2+(ABS($D$56-$H$57)^2)))</f>
        <v>4.8565996860705054</v>
      </c>
      <c r="BO56">
        <f>SQRT((ABS($A$56-$G$56)^2+(ABS($B$56-$H$56)^2)))</f>
        <v>3.9953211543229035</v>
      </c>
      <c r="BP56">
        <f>SQRT((ABS($C$56-$E$57)^2+(ABS($D$56-$F$57)^2)))</f>
        <v>6.4142454653937966</v>
      </c>
      <c r="BU56">
        <v>13</v>
      </c>
      <c r="BV56">
        <v>5</v>
      </c>
      <c r="BW56">
        <v>4</v>
      </c>
      <c r="BX56">
        <v>6</v>
      </c>
      <c r="BY56">
        <v>11</v>
      </c>
      <c r="BZ56">
        <v>5</v>
      </c>
      <c r="CA56">
        <v>6</v>
      </c>
      <c r="CB56">
        <v>4</v>
      </c>
      <c r="CC56">
        <v>13</v>
      </c>
      <c r="CD56">
        <v>4</v>
      </c>
      <c r="CE56">
        <v>6</v>
      </c>
      <c r="CF56">
        <v>11</v>
      </c>
      <c r="CG56">
        <v>13</v>
      </c>
      <c r="CH56">
        <v>6</v>
      </c>
      <c r="CI56">
        <v>4</v>
      </c>
      <c r="CJ56">
        <v>11</v>
      </c>
      <c r="CL56">
        <v>9</v>
      </c>
      <c r="CM56">
        <v>3</v>
      </c>
      <c r="CN56">
        <v>1</v>
      </c>
      <c r="CO56">
        <v>1</v>
      </c>
      <c r="CP56">
        <v>11</v>
      </c>
      <c r="CQ56">
        <v>3</v>
      </c>
      <c r="CR56">
        <v>4</v>
      </c>
      <c r="CS56">
        <v>2</v>
      </c>
      <c r="CT56">
        <v>10</v>
      </c>
      <c r="CU56">
        <v>1</v>
      </c>
      <c r="CV56">
        <v>4</v>
      </c>
      <c r="CW56">
        <v>8</v>
      </c>
      <c r="CX56">
        <v>8</v>
      </c>
      <c r="CY56">
        <v>1</v>
      </c>
      <c r="CZ56">
        <v>2</v>
      </c>
      <c r="DA56">
        <v>8</v>
      </c>
      <c r="DC56">
        <f>((5/13)*100)</f>
        <v>38.461538461538467</v>
      </c>
      <c r="DD56">
        <f>((4/13)*100)</f>
        <v>30.76923076923077</v>
      </c>
      <c r="DE56">
        <f>((6/13)*100)</f>
        <v>46.153846153846153</v>
      </c>
      <c r="DF56">
        <f>((5/11)*100)</f>
        <v>45.454545454545453</v>
      </c>
      <c r="DG56">
        <f>((6/11)*100)</f>
        <v>54.54545454545454</v>
      </c>
      <c r="DH56">
        <f>((4/11)*100)</f>
        <v>36.363636363636367</v>
      </c>
      <c r="DI56">
        <f>((4/13)*100)</f>
        <v>30.76923076923077</v>
      </c>
      <c r="DJ56">
        <f>((6/13)*100)</f>
        <v>46.153846153846153</v>
      </c>
      <c r="DK56">
        <f>((11/13)*100)</f>
        <v>84.615384615384613</v>
      </c>
      <c r="DL56">
        <f>((6/13)*100)</f>
        <v>46.153846153846153</v>
      </c>
      <c r="DM56">
        <f>((4/13)*100)</f>
        <v>30.76923076923077</v>
      </c>
      <c r="DN56">
        <f>((11/13)*100)</f>
        <v>84.615384615384613</v>
      </c>
      <c r="DP56">
        <f>((3/9)*100)</f>
        <v>33.333333333333329</v>
      </c>
      <c r="DQ56">
        <f>((1/9)*100)</f>
        <v>11.111111111111111</v>
      </c>
      <c r="DR56">
        <f>((1/9)*100)</f>
        <v>11.111111111111111</v>
      </c>
      <c r="DS56">
        <f>((3/11)*100)</f>
        <v>27.27272727272727</v>
      </c>
      <c r="DT56">
        <f>((4/11)*100)</f>
        <v>36.363636363636367</v>
      </c>
      <c r="DU56">
        <f>((2/11)*100)</f>
        <v>18.181818181818183</v>
      </c>
      <c r="DV56">
        <f>((1/10)*100)</f>
        <v>10</v>
      </c>
      <c r="DW56">
        <f>((4/10)*100)</f>
        <v>40</v>
      </c>
      <c r="DX56">
        <f>((8/10)*100)</f>
        <v>80</v>
      </c>
      <c r="DY56">
        <f>((1/8)*100)</f>
        <v>12.5</v>
      </c>
      <c r="DZ56">
        <f>((2/8)*100)</f>
        <v>25</v>
      </c>
      <c r="EA56">
        <f>((8/8)*100)</f>
        <v>100</v>
      </c>
    </row>
    <row r="57" spans="1:131" x14ac:dyDescent="0.25">
      <c r="A57">
        <v>180.570457</v>
      </c>
      <c r="B57">
        <v>7.6469129999999996</v>
      </c>
      <c r="C57">
        <v>196.691562</v>
      </c>
      <c r="D57">
        <v>5.9102009999999998</v>
      </c>
      <c r="E57">
        <v>180.07744299999999</v>
      </c>
      <c r="F57">
        <v>9.0018419999999999</v>
      </c>
      <c r="G57">
        <v>178.73205100000001</v>
      </c>
      <c r="H57">
        <v>4.6379489999999999</v>
      </c>
      <c r="K57">
        <f>(13/200)</f>
        <v>6.5000000000000002E-2</v>
      </c>
      <c r="L57">
        <f>(10/200)</f>
        <v>0.05</v>
      </c>
      <c r="M57">
        <f>(11/200)</f>
        <v>5.5E-2</v>
      </c>
      <c r="N57">
        <f>(13/200)</f>
        <v>6.5000000000000002E-2</v>
      </c>
      <c r="P57">
        <f>(9/200)</f>
        <v>4.4999999999999998E-2</v>
      </c>
      <c r="Q57">
        <f>(11/200)</f>
        <v>5.5E-2</v>
      </c>
      <c r="R57">
        <f>(10/200)</f>
        <v>0.05</v>
      </c>
      <c r="S57">
        <f>(9/200)</f>
        <v>4.4999999999999998E-2</v>
      </c>
      <c r="U57">
        <f>0.065+0.045</f>
        <v>0.11</v>
      </c>
      <c r="V57">
        <f>0.05+0.055</f>
        <v>0.10500000000000001</v>
      </c>
      <c r="W57">
        <f>0.055+0.05</f>
        <v>0.10500000000000001</v>
      </c>
      <c r="X57">
        <f>0.065+0.045</f>
        <v>0.11</v>
      </c>
      <c r="Z57">
        <f>SQRT((ABS($A$58-$A$57)^2+(ABS($B$58-$B$57)^2)))</f>
        <v>22.608514878577267</v>
      </c>
      <c r="AA57">
        <f>SQRT((ABS($C$58-$C$57)^2+(ABS($D$58-$D$57)^2)))</f>
        <v>19.825615214832975</v>
      </c>
      <c r="AB57">
        <f>SQRT((ABS($E$58-$E$57)^2+(ABS($F$58-$F$57)^2)))</f>
        <v>22.035767781782877</v>
      </c>
      <c r="AC57">
        <f>SQRT((ABS($G$58-$G$57)^2+(ABS($H$58-$H$57)^2)))</f>
        <v>22.20387709769274</v>
      </c>
      <c r="AJ57">
        <f>1/0.11</f>
        <v>9.0909090909090917</v>
      </c>
      <c r="AK57">
        <f>1/0.105</f>
        <v>9.5238095238095237</v>
      </c>
      <c r="AL57">
        <f>1/0.105</f>
        <v>9.5238095238095237</v>
      </c>
      <c r="AM57">
        <f>1/0.11</f>
        <v>9.0909090909090917</v>
      </c>
      <c r="AO57">
        <f t="shared" si="17"/>
        <v>205.53195344161153</v>
      </c>
      <c r="AP57">
        <f t="shared" si="18"/>
        <v>188.81538299840926</v>
      </c>
      <c r="AQ57">
        <f t="shared" si="19"/>
        <v>209.86445506459881</v>
      </c>
      <c r="AR57">
        <f t="shared" si="20"/>
        <v>201.85342816084309</v>
      </c>
      <c r="AV57">
        <f>((0.065/0.11)*100)</f>
        <v>59.090909090909093</v>
      </c>
      <c r="AW57">
        <f>((0.05/0.105)*100)</f>
        <v>47.61904761904762</v>
      </c>
      <c r="AX57">
        <f>((0.055/0.105)*100)</f>
        <v>52.380952380952387</v>
      </c>
      <c r="AY57">
        <f>((0.065/0.11)*100)</f>
        <v>59.090909090909093</v>
      </c>
      <c r="BA57">
        <f>((0.045/0.11)*100)</f>
        <v>40.909090909090907</v>
      </c>
      <c r="BB57">
        <f>((0.055/0.105)*100)</f>
        <v>52.380952380952387</v>
      </c>
      <c r="BC57">
        <f>((0.05/0.105)*100)</f>
        <v>47.61904761904762</v>
      </c>
      <c r="BD57">
        <f>((0.045/0.11)*100)</f>
        <v>40.909090909090907</v>
      </c>
      <c r="BF57">
        <f>ABS($B$57-$D$57)</f>
        <v>1.7367119999999998</v>
      </c>
      <c r="BG57">
        <f>ABS($F$57-$H$57)</f>
        <v>4.363893</v>
      </c>
      <c r="BL57">
        <f>SQRT((ABS($A$57-$E$57)^2+(ABS($B$57-$F$57)^2)))</f>
        <v>1.441837507917247</v>
      </c>
      <c r="BM57">
        <f>SQRT((ABS($C$57-$G$58)^2+(ABS($D$57-$H$58)^2)))</f>
        <v>4.6118945211502735</v>
      </c>
      <c r="BO57">
        <f>SQRT((ABS($A$57-$G$57)^2+(ABS($B$57-$H$57)^2)))</f>
        <v>3.5261311623551341</v>
      </c>
      <c r="BP57">
        <f>SQRT((ABS($C$57-$E$58)^2+(ABS($D$57-$F$58)^2)))</f>
        <v>6.0334219330056698</v>
      </c>
      <c r="BU57">
        <v>13</v>
      </c>
      <c r="BV57">
        <v>5</v>
      </c>
      <c r="BW57">
        <v>3</v>
      </c>
      <c r="BX57">
        <v>6</v>
      </c>
      <c r="BY57">
        <v>10</v>
      </c>
      <c r="BZ57">
        <v>4</v>
      </c>
      <c r="CA57">
        <v>5</v>
      </c>
      <c r="CB57">
        <v>4</v>
      </c>
      <c r="CC57">
        <v>11</v>
      </c>
      <c r="CD57">
        <v>3</v>
      </c>
      <c r="CE57">
        <v>5</v>
      </c>
      <c r="CF57">
        <v>10</v>
      </c>
      <c r="CG57">
        <v>13</v>
      </c>
      <c r="CH57">
        <v>6</v>
      </c>
      <c r="CI57">
        <v>4</v>
      </c>
      <c r="CJ57">
        <v>10</v>
      </c>
      <c r="CL57">
        <v>9</v>
      </c>
      <c r="CM57">
        <v>3</v>
      </c>
      <c r="CN57">
        <v>0</v>
      </c>
      <c r="CO57">
        <v>2</v>
      </c>
      <c r="CP57">
        <v>11</v>
      </c>
      <c r="CQ57">
        <v>3</v>
      </c>
      <c r="CR57">
        <v>5</v>
      </c>
      <c r="CS57">
        <v>2</v>
      </c>
      <c r="CT57">
        <v>10</v>
      </c>
      <c r="CU57">
        <v>0</v>
      </c>
      <c r="CV57">
        <v>5</v>
      </c>
      <c r="CW57">
        <v>7</v>
      </c>
      <c r="CX57">
        <v>9</v>
      </c>
      <c r="CY57">
        <v>2</v>
      </c>
      <c r="CZ57">
        <v>2</v>
      </c>
      <c r="DA57">
        <v>7</v>
      </c>
      <c r="DC57">
        <f>((5/13)*100)</f>
        <v>38.461538461538467</v>
      </c>
      <c r="DD57">
        <f>((3/13)*100)</f>
        <v>23.076923076923077</v>
      </c>
      <c r="DE57">
        <f>((6/13)*100)</f>
        <v>46.153846153846153</v>
      </c>
      <c r="DF57">
        <f>((4/10)*100)</f>
        <v>40</v>
      </c>
      <c r="DG57">
        <f>((5/10)*100)</f>
        <v>50</v>
      </c>
      <c r="DH57">
        <f>((4/10)*100)</f>
        <v>40</v>
      </c>
      <c r="DI57">
        <f>((3/11)*100)</f>
        <v>27.27272727272727</v>
      </c>
      <c r="DJ57">
        <f>((5/11)*100)</f>
        <v>45.454545454545453</v>
      </c>
      <c r="DK57">
        <f>((10/11)*100)</f>
        <v>90.909090909090907</v>
      </c>
      <c r="DL57">
        <f>((6/13)*100)</f>
        <v>46.153846153846153</v>
      </c>
      <c r="DM57">
        <f>((4/13)*100)</f>
        <v>30.76923076923077</v>
      </c>
      <c r="DN57">
        <f>((10/13)*100)</f>
        <v>76.923076923076934</v>
      </c>
      <c r="DP57">
        <f>((3/9)*100)</f>
        <v>33.333333333333329</v>
      </c>
      <c r="DQ57">
        <f>((0/9)*100)</f>
        <v>0</v>
      </c>
      <c r="DR57">
        <f>((2/9)*100)</f>
        <v>22.222222222222221</v>
      </c>
      <c r="DS57">
        <f>((3/11)*100)</f>
        <v>27.27272727272727</v>
      </c>
      <c r="DT57">
        <f>((5/11)*100)</f>
        <v>45.454545454545453</v>
      </c>
      <c r="DU57">
        <f>((2/11)*100)</f>
        <v>18.181818181818183</v>
      </c>
      <c r="DV57">
        <f>((0/10)*100)</f>
        <v>0</v>
      </c>
      <c r="DW57">
        <f>((5/10)*100)</f>
        <v>50</v>
      </c>
      <c r="DX57">
        <f>((7/10)*100)</f>
        <v>70</v>
      </c>
      <c r="DY57">
        <f>((2/9)*100)</f>
        <v>22.222222222222221</v>
      </c>
      <c r="DZ57">
        <f>((2/9)*100)</f>
        <v>22.222222222222221</v>
      </c>
      <c r="EA57">
        <f>((7/9)*100)</f>
        <v>77.777777777777786</v>
      </c>
    </row>
    <row r="58" spans="1:131" x14ac:dyDescent="0.25">
      <c r="A58">
        <v>203.177764</v>
      </c>
      <c r="B58">
        <v>7.413214</v>
      </c>
      <c r="C58">
        <v>216.511111</v>
      </c>
      <c r="D58">
        <v>5.419797</v>
      </c>
      <c r="E58">
        <v>202.10890499999999</v>
      </c>
      <c r="F58">
        <v>8.5662459999999996</v>
      </c>
      <c r="G58">
        <v>200.92917199999999</v>
      </c>
      <c r="H58">
        <v>4.0902469999999997</v>
      </c>
      <c r="K58">
        <f>(12/200)</f>
        <v>0.06</v>
      </c>
      <c r="L58">
        <f>(11/200)</f>
        <v>5.5E-2</v>
      </c>
      <c r="M58">
        <f>(11/200)</f>
        <v>5.5E-2</v>
      </c>
      <c r="N58">
        <f>(11/200)</f>
        <v>5.5E-2</v>
      </c>
      <c r="P58">
        <f>(9/200)</f>
        <v>4.4999999999999998E-2</v>
      </c>
      <c r="Q58">
        <f>(11/200)</f>
        <v>5.5E-2</v>
      </c>
      <c r="R58">
        <f>(10/200)</f>
        <v>0.05</v>
      </c>
      <c r="S58">
        <f>(9/200)</f>
        <v>4.4999999999999998E-2</v>
      </c>
      <c r="U58">
        <f>0.06+0.045</f>
        <v>0.105</v>
      </c>
      <c r="V58">
        <f>0.055+0.055</f>
        <v>0.11</v>
      </c>
      <c r="W58">
        <f>0.055+0.05</f>
        <v>0.10500000000000001</v>
      </c>
      <c r="X58">
        <f>0.055+0.045</f>
        <v>0.1</v>
      </c>
      <c r="Z58">
        <f>SQRT((ABS($A$59-$A$58)^2+(ABS($B$59-$B$58)^2)))</f>
        <v>18.87920530778517</v>
      </c>
      <c r="AA58">
        <f>SQRT((ABS($C$59-$C$58)^2+(ABS($D$59-$D$58)^2)))</f>
        <v>19.261212597581295</v>
      </c>
      <c r="AB58">
        <f>SQRT((ABS($E$59-$E$58)^2+(ABS($F$59-$F$58)^2)))</f>
        <v>19.1935887277868</v>
      </c>
      <c r="AC58">
        <f>SQRT((ABS($G$59-$G$58)^2+(ABS($H$59-$H$58)^2)))</f>
        <v>18.996871723695367</v>
      </c>
      <c r="AJ58">
        <f>1/0.105</f>
        <v>9.5238095238095237</v>
      </c>
      <c r="AK58">
        <f>1/0.11</f>
        <v>9.0909090909090917</v>
      </c>
      <c r="AL58">
        <f>1/0.105</f>
        <v>9.5238095238095237</v>
      </c>
      <c r="AM58">
        <f>1/0.1</f>
        <v>10</v>
      </c>
      <c r="AO58">
        <f t="shared" si="17"/>
        <v>179.80195531223973</v>
      </c>
      <c r="AP58">
        <f t="shared" si="18"/>
        <v>175.1019327052845</v>
      </c>
      <c r="AQ58">
        <f t="shared" si="19"/>
        <v>182.79608312177902</v>
      </c>
      <c r="AR58">
        <f t="shared" si="20"/>
        <v>189.96871723695367</v>
      </c>
      <c r="AV58">
        <f>((0.06/0.105)*100)</f>
        <v>57.142857142857139</v>
      </c>
      <c r="AW58">
        <f>((0.055/0.11)*100)</f>
        <v>50</v>
      </c>
      <c r="AX58">
        <f>((0.055/0.105)*100)</f>
        <v>52.380952380952387</v>
      </c>
      <c r="AY58">
        <f>((0.055/0.1)*100)</f>
        <v>54.999999999999993</v>
      </c>
      <c r="BA58">
        <f>((0.045/0.105)*100)</f>
        <v>42.857142857142854</v>
      </c>
      <c r="BB58">
        <f>((0.055/0.11)*100)</f>
        <v>50</v>
      </c>
      <c r="BC58">
        <f>((0.05/0.105)*100)</f>
        <v>47.61904761904762</v>
      </c>
      <c r="BD58">
        <f>((0.045/0.1)*100)</f>
        <v>44.999999999999993</v>
      </c>
      <c r="BF58">
        <f>ABS($B$58-$D$58)</f>
        <v>1.993417</v>
      </c>
      <c r="BG58">
        <f>ABS($F$58-$H$58)</f>
        <v>4.4759989999999998</v>
      </c>
      <c r="BL58">
        <f>SQRT((ABS($A$58-$E$58)^2+(ABS($B$58-$F$58)^2)))</f>
        <v>1.5722411885283396</v>
      </c>
      <c r="BM58">
        <f>SQRT((ABS($C$58-$G$59)^2+(ABS($D$58-$H$59)^2)))</f>
        <v>3.9596028695788505</v>
      </c>
      <c r="BO58">
        <f>SQRT((ABS($A$58-$G$58)^2+(ABS($B$58-$H$58)^2)))</f>
        <v>4.0122656524154792</v>
      </c>
      <c r="BP58">
        <f>SQRT((ABS($C$58-$E$59)^2+(ABS($D$58-$F$59)^2)))</f>
        <v>5.2828012877530304</v>
      </c>
      <c r="BU58">
        <v>12</v>
      </c>
      <c r="BV58">
        <v>4</v>
      </c>
      <c r="BW58">
        <v>3</v>
      </c>
      <c r="BX58">
        <v>5</v>
      </c>
      <c r="BY58">
        <v>11</v>
      </c>
      <c r="BZ58">
        <v>5</v>
      </c>
      <c r="CA58">
        <v>5</v>
      </c>
      <c r="CB58">
        <v>3</v>
      </c>
      <c r="CC58">
        <v>11</v>
      </c>
      <c r="CD58">
        <v>3</v>
      </c>
      <c r="CE58">
        <v>5</v>
      </c>
      <c r="CF58">
        <v>9</v>
      </c>
      <c r="CG58">
        <v>11</v>
      </c>
      <c r="CH58">
        <v>5</v>
      </c>
      <c r="CI58">
        <v>3</v>
      </c>
      <c r="CJ58">
        <v>9</v>
      </c>
      <c r="CL58">
        <v>9</v>
      </c>
      <c r="CM58">
        <v>3</v>
      </c>
      <c r="CN58">
        <v>1</v>
      </c>
      <c r="CO58">
        <v>2</v>
      </c>
      <c r="CP58">
        <v>11</v>
      </c>
      <c r="CQ58">
        <v>3</v>
      </c>
      <c r="CR58">
        <v>5</v>
      </c>
      <c r="CS58">
        <v>3</v>
      </c>
      <c r="CT58">
        <v>10</v>
      </c>
      <c r="CU58">
        <v>1</v>
      </c>
      <c r="CV58">
        <v>5</v>
      </c>
      <c r="CW58">
        <v>8</v>
      </c>
      <c r="CX58">
        <v>9</v>
      </c>
      <c r="CY58">
        <v>2</v>
      </c>
      <c r="CZ58">
        <v>3</v>
      </c>
      <c r="DA58">
        <v>8</v>
      </c>
      <c r="DC58">
        <f>((4/12)*100)</f>
        <v>33.333333333333329</v>
      </c>
      <c r="DD58">
        <f>((3/12)*100)</f>
        <v>25</v>
      </c>
      <c r="DE58">
        <f>((5/12)*100)</f>
        <v>41.666666666666671</v>
      </c>
      <c r="DF58">
        <f>((5/11)*100)</f>
        <v>45.454545454545453</v>
      </c>
      <c r="DG58">
        <f>((5/11)*100)</f>
        <v>45.454545454545453</v>
      </c>
      <c r="DH58">
        <f>((3/11)*100)</f>
        <v>27.27272727272727</v>
      </c>
      <c r="DI58">
        <f>((3/11)*100)</f>
        <v>27.27272727272727</v>
      </c>
      <c r="DJ58">
        <f>((5/11)*100)</f>
        <v>45.454545454545453</v>
      </c>
      <c r="DK58">
        <f>((9/11)*100)</f>
        <v>81.818181818181827</v>
      </c>
      <c r="DL58">
        <f>((5/11)*100)</f>
        <v>45.454545454545453</v>
      </c>
      <c r="DM58">
        <f>((3/11)*100)</f>
        <v>27.27272727272727</v>
      </c>
      <c r="DN58">
        <f>((9/11)*100)</f>
        <v>81.818181818181827</v>
      </c>
      <c r="DP58">
        <f>((3/9)*100)</f>
        <v>33.333333333333329</v>
      </c>
      <c r="DQ58">
        <f>((1/9)*100)</f>
        <v>11.111111111111111</v>
      </c>
      <c r="DR58">
        <f>((2/9)*100)</f>
        <v>22.222222222222221</v>
      </c>
      <c r="DS58">
        <f>((3/11)*100)</f>
        <v>27.27272727272727</v>
      </c>
      <c r="DT58">
        <f>((5/11)*100)</f>
        <v>45.454545454545453</v>
      </c>
      <c r="DU58">
        <f>((3/11)*100)</f>
        <v>27.27272727272727</v>
      </c>
      <c r="DV58">
        <f>((1/10)*100)</f>
        <v>10</v>
      </c>
      <c r="DW58">
        <f>((5/10)*100)</f>
        <v>50</v>
      </c>
      <c r="DX58">
        <f>((8/10)*100)</f>
        <v>80</v>
      </c>
      <c r="DY58">
        <f>((2/9)*100)</f>
        <v>22.222222222222221</v>
      </c>
      <c r="DZ58">
        <f>((3/9)*100)</f>
        <v>33.333333333333329</v>
      </c>
      <c r="EA58">
        <f>((8/9)*100)</f>
        <v>88.888888888888886</v>
      </c>
    </row>
    <row r="59" spans="1:131" x14ac:dyDescent="0.25">
      <c r="A59">
        <v>222.03752399999999</v>
      </c>
      <c r="B59">
        <v>6.5565660000000001</v>
      </c>
      <c r="C59">
        <v>235.76605899999998</v>
      </c>
      <c r="D59">
        <v>4.9285860000000001</v>
      </c>
      <c r="E59">
        <v>221.28237300000001</v>
      </c>
      <c r="F59">
        <v>7.6876259999999998</v>
      </c>
      <c r="G59">
        <v>219.91328200000001</v>
      </c>
      <c r="H59">
        <v>3.3940410000000001</v>
      </c>
      <c r="K59">
        <f>(12/200)</f>
        <v>0.06</v>
      </c>
      <c r="L59">
        <f>(10/200)</f>
        <v>0.05</v>
      </c>
      <c r="M59">
        <f>(12/200)</f>
        <v>0.06</v>
      </c>
      <c r="N59">
        <f>(12/200)</f>
        <v>0.06</v>
      </c>
      <c r="P59">
        <f>(9/200)</f>
        <v>4.4999999999999998E-2</v>
      </c>
      <c r="Q59">
        <f>(12/200)</f>
        <v>0.06</v>
      </c>
      <c r="R59">
        <f>(11/200)</f>
        <v>5.5E-2</v>
      </c>
      <c r="S59">
        <f>(11/200)</f>
        <v>5.5E-2</v>
      </c>
      <c r="U59">
        <f>0.06+0.045</f>
        <v>0.105</v>
      </c>
      <c r="V59">
        <f>0.05+0.06</f>
        <v>0.11</v>
      </c>
      <c r="W59">
        <f>0.06+0.055</f>
        <v>0.11499999999999999</v>
      </c>
      <c r="X59">
        <f>0.06+0.055</f>
        <v>0.11499999999999999</v>
      </c>
      <c r="Z59">
        <f>SQRT((ABS($A$60-$A$59)^2+(ABS($B$60-$B$59)^2)))</f>
        <v>20.182458551879595</v>
      </c>
      <c r="AA59">
        <f>SQRT((ABS($C$60-$C$59)^2+(ABS($D$60-$D$59)^2)))</f>
        <v>20.406644758919704</v>
      </c>
      <c r="AB59">
        <f>SQRT((ABS($E$60-$E$59)^2+(ABS($F$60-$F$59)^2)))</f>
        <v>19.864947041364736</v>
      </c>
      <c r="AC59">
        <f>SQRT((ABS($G$60-$G$59)^2+(ABS($H$60-$H$59)^2)))</f>
        <v>19.280186700538025</v>
      </c>
      <c r="AJ59">
        <f>1/0.105</f>
        <v>9.5238095238095237</v>
      </c>
      <c r="AK59">
        <f>1/0.11</f>
        <v>9.0909090909090917</v>
      </c>
      <c r="AL59">
        <f>1/0.115</f>
        <v>8.695652173913043</v>
      </c>
      <c r="AM59">
        <f>1/0.115</f>
        <v>8.695652173913043</v>
      </c>
      <c r="AO59">
        <f t="shared" si="17"/>
        <v>192.21389097028185</v>
      </c>
      <c r="AP59">
        <f t="shared" si="18"/>
        <v>185.51495235381549</v>
      </c>
      <c r="AQ59">
        <f t="shared" si="19"/>
        <v>172.73866992491077</v>
      </c>
      <c r="AR59">
        <f t="shared" si="20"/>
        <v>167.65379739598282</v>
      </c>
      <c r="AV59">
        <f>((0.06/0.105)*100)</f>
        <v>57.142857142857139</v>
      </c>
      <c r="AW59">
        <f>((0.05/0.11)*100)</f>
        <v>45.45454545454546</v>
      </c>
      <c r="AX59">
        <f>((0.06/0.115)*100)</f>
        <v>52.173913043478258</v>
      </c>
      <c r="AY59">
        <f>((0.06/0.115)*100)</f>
        <v>52.173913043478258</v>
      </c>
      <c r="BA59">
        <f>((0.045/0.105)*100)</f>
        <v>42.857142857142854</v>
      </c>
      <c r="BB59">
        <f>((0.06/0.11)*100)</f>
        <v>54.54545454545454</v>
      </c>
      <c r="BC59">
        <f>((0.055/0.115)*100)</f>
        <v>47.826086956521735</v>
      </c>
      <c r="BD59">
        <f>((0.055/0.115)*100)</f>
        <v>47.826086956521735</v>
      </c>
      <c r="BF59">
        <f>ABS($B$59-$D$59)</f>
        <v>1.62798</v>
      </c>
      <c r="BG59">
        <f>ABS($F$59-$H$59)</f>
        <v>4.2935850000000002</v>
      </c>
      <c r="BL59">
        <f>SQRT((ABS($A$59-$E$59)^2+(ABS($B$59-$F$59)^2)))</f>
        <v>1.3599815279631466</v>
      </c>
      <c r="BM59">
        <f>SQRT((ABS($C$59-$G$60)^2+(ABS($D$59-$H$60)^2)))</f>
        <v>3.7262644902435551</v>
      </c>
      <c r="BO59">
        <f>SQRT((ABS($A$59-$G$59)^2+(ABS($B$59-$H$59)^2)))</f>
        <v>3.8097202587839596</v>
      </c>
      <c r="BP59">
        <f>SQRT((ABS($C$59-$E$60)^2+(ABS($D$59-$F$60)^2)))</f>
        <v>6.3503298504762808</v>
      </c>
      <c r="BU59">
        <v>12</v>
      </c>
      <c r="BV59">
        <v>5</v>
      </c>
      <c r="BW59">
        <v>2</v>
      </c>
      <c r="BX59">
        <v>4</v>
      </c>
      <c r="BY59">
        <v>10</v>
      </c>
      <c r="BZ59">
        <v>4</v>
      </c>
      <c r="CA59">
        <v>5</v>
      </c>
      <c r="CB59">
        <v>3</v>
      </c>
      <c r="CC59">
        <v>12</v>
      </c>
      <c r="CD59">
        <v>2</v>
      </c>
      <c r="CE59">
        <v>5</v>
      </c>
      <c r="CF59">
        <v>10</v>
      </c>
      <c r="CG59">
        <v>12</v>
      </c>
      <c r="CH59">
        <v>4</v>
      </c>
      <c r="CI59">
        <v>3</v>
      </c>
      <c r="CJ59">
        <v>10</v>
      </c>
      <c r="CL59">
        <v>9</v>
      </c>
      <c r="CM59">
        <v>3</v>
      </c>
      <c r="CN59">
        <v>1</v>
      </c>
      <c r="CO59">
        <v>3</v>
      </c>
      <c r="CP59">
        <v>12</v>
      </c>
      <c r="CQ59">
        <v>5</v>
      </c>
      <c r="CR59">
        <v>5</v>
      </c>
      <c r="CS59">
        <v>3</v>
      </c>
      <c r="CT59">
        <v>11</v>
      </c>
      <c r="CU59">
        <v>1</v>
      </c>
      <c r="CV59">
        <v>5</v>
      </c>
      <c r="CW59">
        <v>9</v>
      </c>
      <c r="CX59">
        <v>11</v>
      </c>
      <c r="CY59">
        <v>3</v>
      </c>
      <c r="CZ59">
        <v>3</v>
      </c>
      <c r="DA59">
        <v>9</v>
      </c>
      <c r="DC59">
        <f>((5/12)*100)</f>
        <v>41.666666666666671</v>
      </c>
      <c r="DD59">
        <f>((2/12)*100)</f>
        <v>16.666666666666664</v>
      </c>
      <c r="DE59">
        <f>((4/12)*100)</f>
        <v>33.333333333333329</v>
      </c>
      <c r="DF59">
        <f>((4/10)*100)</f>
        <v>40</v>
      </c>
      <c r="DG59">
        <f>((5/10)*100)</f>
        <v>50</v>
      </c>
      <c r="DH59">
        <f>((3/10)*100)</f>
        <v>30</v>
      </c>
      <c r="DI59">
        <f>((2/12)*100)</f>
        <v>16.666666666666664</v>
      </c>
      <c r="DJ59">
        <f>((5/12)*100)</f>
        <v>41.666666666666671</v>
      </c>
      <c r="DK59">
        <f>((10/12)*100)</f>
        <v>83.333333333333343</v>
      </c>
      <c r="DL59">
        <f>((4/12)*100)</f>
        <v>33.333333333333329</v>
      </c>
      <c r="DM59">
        <f>((3/12)*100)</f>
        <v>25</v>
      </c>
      <c r="DN59">
        <f>((10/12)*100)</f>
        <v>83.333333333333343</v>
      </c>
      <c r="DP59">
        <f>((3/9)*100)</f>
        <v>33.333333333333329</v>
      </c>
      <c r="DQ59">
        <f>((1/9)*100)</f>
        <v>11.111111111111111</v>
      </c>
      <c r="DR59">
        <f>((3/9)*100)</f>
        <v>33.333333333333329</v>
      </c>
      <c r="DS59">
        <f>((5/12)*100)</f>
        <v>41.666666666666671</v>
      </c>
      <c r="DT59">
        <f>((5/12)*100)</f>
        <v>41.666666666666671</v>
      </c>
      <c r="DU59">
        <f>((3/12)*100)</f>
        <v>25</v>
      </c>
      <c r="DV59">
        <f>((1/11)*100)</f>
        <v>9.0909090909090917</v>
      </c>
      <c r="DW59">
        <f>((5/11)*100)</f>
        <v>45.454545454545453</v>
      </c>
      <c r="DX59">
        <f>((9/11)*100)</f>
        <v>81.818181818181827</v>
      </c>
      <c r="DY59">
        <f>((3/11)*100)</f>
        <v>27.27272727272727</v>
      </c>
      <c r="DZ59">
        <f>((3/11)*100)</f>
        <v>27.27272727272727</v>
      </c>
      <c r="EA59">
        <f>((9/11)*100)</f>
        <v>81.818181818181827</v>
      </c>
    </row>
    <row r="60" spans="1:131" x14ac:dyDescent="0.25">
      <c r="A60">
        <v>242.21944300000001</v>
      </c>
      <c r="B60">
        <v>6.704142</v>
      </c>
      <c r="C60">
        <v>256.14534900000001</v>
      </c>
      <c r="D60">
        <v>5.9848480000000004</v>
      </c>
      <c r="E60">
        <v>241.13737399999999</v>
      </c>
      <c r="F60">
        <v>8.3161609999999992</v>
      </c>
      <c r="G60">
        <v>239.19333399999999</v>
      </c>
      <c r="H60">
        <v>3.4661110000000002</v>
      </c>
      <c r="K60">
        <f>(13/200)</f>
        <v>6.5000000000000002E-2</v>
      </c>
      <c r="L60">
        <f>(9/200)</f>
        <v>4.4999999999999998E-2</v>
      </c>
      <c r="M60">
        <f>(13/200)</f>
        <v>6.5000000000000002E-2</v>
      </c>
      <c r="N60">
        <f>(11/200)</f>
        <v>5.5E-2</v>
      </c>
      <c r="P60">
        <f>(11/200)</f>
        <v>5.5E-2</v>
      </c>
      <c r="Q60">
        <f>(13/200)</f>
        <v>6.5000000000000002E-2</v>
      </c>
      <c r="R60">
        <f>(12/200)</f>
        <v>0.06</v>
      </c>
      <c r="S60">
        <f>(11/200)</f>
        <v>5.5E-2</v>
      </c>
      <c r="U60">
        <f>0.065+0.055</f>
        <v>0.12</v>
      </c>
      <c r="V60">
        <f>0.045+0.065</f>
        <v>0.11</v>
      </c>
      <c r="W60">
        <f>0.065+0.06</f>
        <v>0.125</v>
      </c>
      <c r="X60">
        <f>0.055+0.055</f>
        <v>0.11</v>
      </c>
      <c r="Z60">
        <f>SQRT((ABS($A$61-$A$60)^2+(ABS($B$61-$B$60)^2)))</f>
        <v>21.387902593057632</v>
      </c>
      <c r="AA60">
        <f>SQRT((ABS($C$61-$C$60)^2+(ABS($D$61-$D$60)^2)))</f>
        <v>16.82626008065829</v>
      </c>
      <c r="AB60">
        <f>SQRT((ABS($E$61-$E$60)^2+(ABS($F$61-$F$60)^2)))</f>
        <v>20.309490790532536</v>
      </c>
      <c r="AC60">
        <f>SQRT((ABS($G$61-$G$60)^2+(ABS($H$61-$H$60)^2)))</f>
        <v>18.938608967908362</v>
      </c>
      <c r="AJ60">
        <f>1/0.12</f>
        <v>8.3333333333333339</v>
      </c>
      <c r="AK60">
        <f>1/0.11</f>
        <v>9.0909090909090917</v>
      </c>
      <c r="AL60">
        <f>1/0.125</f>
        <v>8</v>
      </c>
      <c r="AM60">
        <f>1/0.11</f>
        <v>9.0909090909090917</v>
      </c>
      <c r="AO60">
        <f t="shared" si="17"/>
        <v>178.23252160881361</v>
      </c>
      <c r="AP60">
        <f t="shared" si="18"/>
        <v>152.96600073325718</v>
      </c>
      <c r="AQ60">
        <f t="shared" si="19"/>
        <v>162.47592632426029</v>
      </c>
      <c r="AR60">
        <f t="shared" si="20"/>
        <v>172.16917243553056</v>
      </c>
      <c r="AV60">
        <f>((0.065/0.12)*100)</f>
        <v>54.166666666666671</v>
      </c>
      <c r="AW60">
        <f>((0.045/0.11)*100)</f>
        <v>40.909090909090907</v>
      </c>
      <c r="AX60">
        <f>((0.065/0.125)*100)</f>
        <v>52</v>
      </c>
      <c r="AY60">
        <f>((0.055/0.11)*100)</f>
        <v>50</v>
      </c>
      <c r="BA60">
        <f>((0.055/0.12)*100)</f>
        <v>45.833333333333336</v>
      </c>
      <c r="BB60">
        <f>((0.065/0.11)*100)</f>
        <v>59.090909090909093</v>
      </c>
      <c r="BC60">
        <f>((0.06/0.125)*100)</f>
        <v>48</v>
      </c>
      <c r="BD60">
        <f>((0.055/0.11)*100)</f>
        <v>50</v>
      </c>
      <c r="BF60">
        <f>ABS($B$60-$D$60)</f>
        <v>0.71929399999999966</v>
      </c>
      <c r="BG60">
        <f>ABS($F$60-$H$60)</f>
        <v>4.8500499999999995</v>
      </c>
      <c r="BL60">
        <f>SQRT((ABS($A$60-$E$60)^2+(ABS($B$60-$F$60)^2)))</f>
        <v>1.9415145060292589</v>
      </c>
      <c r="BM60">
        <f>SQRT((ABS($C$60-$G$61)^2+(ABS($D$60-$H$61)^2)))</f>
        <v>2.7747378104469691</v>
      </c>
      <c r="BO60">
        <f>SQRT((ABS($A$60-$G$60)^2+(ABS($B$60-$H$60)^2)))</f>
        <v>4.4319499587475173</v>
      </c>
      <c r="BP60">
        <f>SQRT((ABS($C$60-$E$61)^2+(ABS($D$60-$F$61)^2)))</f>
        <v>5.9011420675839563</v>
      </c>
      <c r="BU60">
        <v>13</v>
      </c>
      <c r="BV60">
        <v>4</v>
      </c>
      <c r="BW60">
        <v>2</v>
      </c>
      <c r="BX60">
        <v>5</v>
      </c>
      <c r="BY60">
        <v>9</v>
      </c>
      <c r="BZ60">
        <v>0</v>
      </c>
      <c r="CA60">
        <v>7</v>
      </c>
      <c r="CB60">
        <v>2</v>
      </c>
      <c r="CC60">
        <v>13</v>
      </c>
      <c r="CD60">
        <v>2</v>
      </c>
      <c r="CE60">
        <v>7</v>
      </c>
      <c r="CF60">
        <v>8</v>
      </c>
      <c r="CG60">
        <v>11</v>
      </c>
      <c r="CH60">
        <v>5</v>
      </c>
      <c r="CI60">
        <v>2</v>
      </c>
      <c r="CJ60">
        <v>8</v>
      </c>
      <c r="CL60">
        <v>11</v>
      </c>
      <c r="CM60">
        <v>5</v>
      </c>
      <c r="CN60">
        <v>1</v>
      </c>
      <c r="CO60">
        <v>3</v>
      </c>
      <c r="CP60">
        <v>13</v>
      </c>
      <c r="CQ60">
        <v>4</v>
      </c>
      <c r="CR60">
        <v>7</v>
      </c>
      <c r="CS60">
        <v>4</v>
      </c>
      <c r="CT60">
        <v>12</v>
      </c>
      <c r="CU60">
        <v>1</v>
      </c>
      <c r="CV60">
        <v>7</v>
      </c>
      <c r="CW60">
        <v>9</v>
      </c>
      <c r="CX60">
        <v>11</v>
      </c>
      <c r="CY60">
        <v>3</v>
      </c>
      <c r="CZ60">
        <v>4</v>
      </c>
      <c r="DA60">
        <v>9</v>
      </c>
      <c r="DC60">
        <f>((4/13)*100)</f>
        <v>30.76923076923077</v>
      </c>
      <c r="DD60">
        <f>((2/13)*100)</f>
        <v>15.384615384615385</v>
      </c>
      <c r="DE60">
        <f>((5/13)*100)</f>
        <v>38.461538461538467</v>
      </c>
      <c r="DF60">
        <f>((0/9)*100)</f>
        <v>0</v>
      </c>
      <c r="DG60">
        <f>((7/9)*100)</f>
        <v>77.777777777777786</v>
      </c>
      <c r="DH60">
        <f>((2/9)*100)</f>
        <v>22.222222222222221</v>
      </c>
      <c r="DI60">
        <f>((2/13)*100)</f>
        <v>15.384615384615385</v>
      </c>
      <c r="DJ60">
        <f>((7/13)*100)</f>
        <v>53.846153846153847</v>
      </c>
      <c r="DK60">
        <f>((8/13)*100)</f>
        <v>61.53846153846154</v>
      </c>
      <c r="DL60">
        <f>((5/11)*100)</f>
        <v>45.454545454545453</v>
      </c>
      <c r="DM60">
        <f>((2/11)*100)</f>
        <v>18.181818181818183</v>
      </c>
      <c r="DN60">
        <f>((8/11)*100)</f>
        <v>72.727272727272734</v>
      </c>
      <c r="DP60">
        <f>((5/11)*100)</f>
        <v>45.454545454545453</v>
      </c>
      <c r="DQ60">
        <f>((1/11)*100)</f>
        <v>9.0909090909090917</v>
      </c>
      <c r="DR60">
        <f>((3/11)*100)</f>
        <v>27.27272727272727</v>
      </c>
      <c r="DS60">
        <f>((4/13)*100)</f>
        <v>30.76923076923077</v>
      </c>
      <c r="DT60">
        <f>((7/13)*100)</f>
        <v>53.846153846153847</v>
      </c>
      <c r="DU60">
        <f>((4/13)*100)</f>
        <v>30.76923076923077</v>
      </c>
      <c r="DV60">
        <f>((1/12)*100)</f>
        <v>8.3333333333333321</v>
      </c>
      <c r="DW60">
        <f>((7/12)*100)</f>
        <v>58.333333333333336</v>
      </c>
      <c r="DX60">
        <f>((9/12)*100)</f>
        <v>75</v>
      </c>
      <c r="DY60">
        <f>((3/11)*100)</f>
        <v>27.27272727272727</v>
      </c>
      <c r="DZ60">
        <f>((4/11)*100)</f>
        <v>36.363636363636367</v>
      </c>
      <c r="EA60">
        <f>((9/11)*100)</f>
        <v>81.818181818181827</v>
      </c>
    </row>
    <row r="61" spans="1:131" x14ac:dyDescent="0.25">
      <c r="A61">
        <v>263.58050300000002</v>
      </c>
      <c r="B61">
        <v>7.775353</v>
      </c>
      <c r="C61">
        <v>272.95898899999997</v>
      </c>
      <c r="D61">
        <v>6.6364140000000003</v>
      </c>
      <c r="E61">
        <v>261.44514900000001</v>
      </c>
      <c r="F61">
        <v>8.5801510000000007</v>
      </c>
      <c r="G61">
        <v>258.12328100000002</v>
      </c>
      <c r="H61">
        <v>4.0388380000000002</v>
      </c>
      <c r="P61">
        <f>(13/200)</f>
        <v>6.5000000000000002E-2</v>
      </c>
      <c r="BF61">
        <f>ABS($B$61-$D$61)</f>
        <v>1.1389389999999997</v>
      </c>
      <c r="BG61">
        <f>ABS($F$61-$H$61)</f>
        <v>4.5413130000000006</v>
      </c>
      <c r="BI61">
        <v>1.7582824999999995</v>
      </c>
      <c r="BJ61">
        <v>1.8969419999999995</v>
      </c>
      <c r="BO61">
        <f>SQRT((ABS($A$61-$G$61)^2+(ABS($B$61-$H$61)^2)))</f>
        <v>6.6138352188808733</v>
      </c>
      <c r="CL61">
        <v>13</v>
      </c>
      <c r="CM61">
        <v>4</v>
      </c>
      <c r="CN61">
        <v>2</v>
      </c>
      <c r="CO61">
        <v>7</v>
      </c>
      <c r="DP61">
        <f>((4/13)*100)</f>
        <v>30.76923076923077</v>
      </c>
      <c r="DQ61">
        <f>((2/13)*100)</f>
        <v>15.384615384615385</v>
      </c>
      <c r="DR61">
        <f>((7/13)*100)</f>
        <v>53.846153846153847</v>
      </c>
    </row>
    <row r="62" spans="1:131" x14ac:dyDescent="0.25">
      <c r="A62" t="s">
        <v>22</v>
      </c>
      <c r="B62" t="s">
        <v>22</v>
      </c>
      <c r="C62" t="s">
        <v>22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DE7C-00A2-4D55-96F6-3339D84C1407}">
  <dimension ref="A1:CB1274"/>
  <sheetViews>
    <sheetView topLeftCell="BB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284</v>
      </c>
      <c r="U2">
        <v>203</v>
      </c>
      <c r="X2" t="s">
        <v>274</v>
      </c>
      <c r="Y2" t="s">
        <v>259</v>
      </c>
      <c r="Z2">
        <f>(Z$6/Z$4)*100</f>
        <v>95.566502463054192</v>
      </c>
      <c r="AD2">
        <f>(AD$6/AD$4)*100</f>
        <v>97.247706422018354</v>
      </c>
      <c r="AF2">
        <f>(AF$8/AF$6)*100</f>
        <v>98.181818181818187</v>
      </c>
      <c r="AI2" t="s">
        <v>206</v>
      </c>
      <c r="AJ2">
        <f>COUNTIF($P:$P,0)</f>
        <v>3</v>
      </c>
      <c r="AK2">
        <f>(AJ2/AJ7)*100</f>
        <v>0.23866348448687352</v>
      </c>
      <c r="AL2">
        <f>(3/200)</f>
        <v>1.4999999999999999E-2</v>
      </c>
      <c r="AN2">
        <v>4</v>
      </c>
      <c r="AO2">
        <v>18</v>
      </c>
      <c r="AP2">
        <v>20</v>
      </c>
      <c r="AQ2">
        <v>5</v>
      </c>
      <c r="AR2">
        <v>3</v>
      </c>
      <c r="AT2">
        <f>(($AO$2-$AN$2)/($AN$3-$AN$2))</f>
        <v>0.5</v>
      </c>
      <c r="AU2">
        <f>(($AP$2-$AN$2)/($AN$3-$AN$2))</f>
        <v>0.5714285714285714</v>
      </c>
      <c r="AV2">
        <f>(($AQ$2-$AN$2)/($AN$3-$AN$2))</f>
        <v>3.5714285714285712E-2</v>
      </c>
      <c r="AW2">
        <f>(($AN$3-$AO$2)/($AO$3-$AO$2))</f>
        <v>0.5</v>
      </c>
      <c r="AX2">
        <f>(($AP$2-$AO$2)/($AO$3-$AO$2))</f>
        <v>7.1428571428571425E-2</v>
      </c>
      <c r="AY2">
        <f>(($AQ$3-$AO$2)/($AO$3-$AO$2))</f>
        <v>0.5357142857142857</v>
      </c>
      <c r="AZ2">
        <f>(($AN$3-$AP$2)/($AP$3-$AP$2))</f>
        <v>0.46153846153846156</v>
      </c>
      <c r="BA2">
        <f>(($AO$3-$AP$3)/($AP$4-$AP$3))</f>
        <v>0</v>
      </c>
      <c r="BB2">
        <f>(($AQ$3-$AP$2)/($AP$3-$AP$2))</f>
        <v>0.5</v>
      </c>
      <c r="BC2">
        <f>(($AN$3-$AQ$2)/($AQ$3-$AQ$2))</f>
        <v>0.9642857142857143</v>
      </c>
      <c r="BD2">
        <f>(($AO$2-$AQ$2)/($AQ$3-$AQ$2))</f>
        <v>0.4642857142857143</v>
      </c>
      <c r="BE2">
        <f>(($AP$2-$AQ$2)/($AQ$3-$AQ$2))</f>
        <v>0.5357142857142857</v>
      </c>
      <c r="BG2" t="s">
        <v>22</v>
      </c>
      <c r="BH2">
        <v>3</v>
      </c>
      <c r="BI2">
        <f>($BH$6-$BH$3)/200</f>
        <v>0.08</v>
      </c>
      <c r="BJ2">
        <f>($BH$44-$BH$2)/200</f>
        <v>1.24</v>
      </c>
      <c r="BK2">
        <f>SUM($BJ:$BJ)</f>
        <v>6.31</v>
      </c>
      <c r="BL2" t="s">
        <v>30</v>
      </c>
      <c r="BM2">
        <f>AVERAGE($BI:$BI)</f>
        <v>8.7635467980295575E-2</v>
      </c>
      <c r="BN2">
        <f>BK4/BK2</f>
        <v>32.171156893819337</v>
      </c>
      <c r="BQ2">
        <f>(($AO$2-$AN$2)/($AN$3-$AN$2))</f>
        <v>0.5</v>
      </c>
      <c r="BR2">
        <f>1-(($AP$2-$AN$2)/($AN$3-$AN$2))</f>
        <v>0.4285714285714286</v>
      </c>
      <c r="BS2">
        <f>(($AQ$2-$AN$2)/($AN$3-$AN$2))</f>
        <v>3.5714285714285712E-2</v>
      </c>
      <c r="BT2">
        <f>(($AN$3-$AO$2)/($AO$3-$AO$2))</f>
        <v>0.5</v>
      </c>
      <c r="BU2">
        <f>(($AP$2-$AO$2)/($AO$3-$AO$2))</f>
        <v>7.1428571428571425E-2</v>
      </c>
      <c r="BV2">
        <f>1-(($AQ$3-$AO$2)/($AO$3-$AO$2))</f>
        <v>0.4642857142857143</v>
      </c>
      <c r="BW2">
        <f>(($AN$3-$AP$2)/($AP$3-$AP$2))</f>
        <v>0.46153846153846156</v>
      </c>
      <c r="BX2">
        <f>(($AO$3-$AP$3)/($AP$4-$AP$3))</f>
        <v>0</v>
      </c>
      <c r="BY2">
        <f>(($AQ$3-$AP$2)/($AP$3-$AP$2))</f>
        <v>0.5</v>
      </c>
      <c r="BZ2">
        <f>1-(($AN$3-$AQ$2)/($AQ$3-$AQ$2))</f>
        <v>3.5714285714285698E-2</v>
      </c>
      <c r="CA2">
        <f>(($AO$2-$AQ$2)/($AQ$3-$AQ$2))</f>
        <v>0.4642857142857143</v>
      </c>
      <c r="CB2">
        <f>1-(($AP$2-$AQ$2)/($AQ$3-$AQ$2))</f>
        <v>0.4642857142857143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278</v>
      </c>
      <c r="U3">
        <v>0</v>
      </c>
      <c r="V3">
        <f t="shared" ref="V3:V9" si="1" xml:space="preserve"> (U3/U$2)*100</f>
        <v>0</v>
      </c>
      <c r="X3" t="s">
        <v>274</v>
      </c>
      <c r="Y3" t="s">
        <v>260</v>
      </c>
      <c r="Z3" t="s">
        <v>247</v>
      </c>
      <c r="AB3" t="s">
        <v>274</v>
      </c>
      <c r="AC3" t="str">
        <f>CONCATENATE($R3,$R4,$R5,$R6)</f>
        <v>1423</v>
      </c>
      <c r="AD3" t="s">
        <v>247</v>
      </c>
      <c r="AF3" t="s">
        <v>249</v>
      </c>
      <c r="AI3" t="s">
        <v>207</v>
      </c>
      <c r="AJ3">
        <f>COUNTIF($P:$P,1)</f>
        <v>262</v>
      </c>
      <c r="AK3">
        <f>(AJ3/AJ7)*100</f>
        <v>20.843277645186951</v>
      </c>
      <c r="AL3">
        <f>(262/200)</f>
        <v>1.31</v>
      </c>
      <c r="AN3">
        <v>32</v>
      </c>
      <c r="AO3">
        <v>46</v>
      </c>
      <c r="AP3">
        <v>46</v>
      </c>
      <c r="AQ3">
        <v>33</v>
      </c>
      <c r="AR3">
        <v>251</v>
      </c>
      <c r="AT3">
        <f>(($AO$3-$AN$3)/($AN$4-$AN$3))</f>
        <v>0.53846153846153844</v>
      </c>
      <c r="AU3">
        <f>(($AP$3-$AN$3)/($AN$4-$AN$3))</f>
        <v>0.53846153846153844</v>
      </c>
      <c r="AV3">
        <f>(($AQ$3-$AN$3)/($AN$4-$AN$3))</f>
        <v>3.8461538461538464E-2</v>
      </c>
      <c r="AW3">
        <f>(($AN$4-$AO$3)/($AO$4-$AO$3))</f>
        <v>0.46153846153846156</v>
      </c>
      <c r="AX3">
        <f>(($AP$3-$AO$3)/($AO$4-$AO$3))</f>
        <v>0</v>
      </c>
      <c r="AY3">
        <f>(($AQ$4-$AO$3)/($AO$4-$AO$3))</f>
        <v>0.5</v>
      </c>
      <c r="AZ3">
        <f>(($AN$4-$AP$3)/($AP$4-$AP$3))</f>
        <v>0.48</v>
      </c>
      <c r="BA3">
        <f>(($AO$4-$AP$4)/($AP$5-$AP$4))</f>
        <v>0.04</v>
      </c>
      <c r="BB3">
        <f>(($AQ$4-$AP$3)/($AP$4-$AP$3))</f>
        <v>0.52</v>
      </c>
      <c r="BC3">
        <f>(($AN$4-$AQ$3)/($AQ$4-$AQ$3))</f>
        <v>0.96153846153846156</v>
      </c>
      <c r="BD3">
        <f>(($AO$3-$AQ$3)/($AQ$4-$AQ$3))</f>
        <v>0.5</v>
      </c>
      <c r="BE3">
        <f>(($AP$3-$AQ$3)/($AQ$4-$AQ$3))</f>
        <v>0.5</v>
      </c>
      <c r="BG3">
        <v>1</v>
      </c>
      <c r="BH3">
        <v>4</v>
      </c>
      <c r="BI3">
        <f>($BH$7-$BH$4)/200</f>
        <v>0.13500000000000001</v>
      </c>
      <c r="BJ3">
        <f>($BH$88-$BH$45)/200</f>
        <v>1.2250000000000001</v>
      </c>
      <c r="BK3" t="s">
        <v>247</v>
      </c>
      <c r="BL3" t="s">
        <v>31</v>
      </c>
      <c r="BM3">
        <f>STDEV($BI:$BI)</f>
        <v>1.9790364771144341E-2</v>
      </c>
      <c r="BQ3">
        <f>1-(($AO$3-$AN$3)/($AN$4-$AN$3))</f>
        <v>0.46153846153846156</v>
      </c>
      <c r="BR3">
        <f>1-(($AP$3-$AN$3)/($AN$4-$AN$3))</f>
        <v>0.46153846153846156</v>
      </c>
      <c r="BS3">
        <f>(($AQ$3-$AN$3)/($AN$4-$AN$3))</f>
        <v>3.8461538461538464E-2</v>
      </c>
      <c r="BT3">
        <f>(($AN$4-$AO$3)/($AO$4-$AO$3))</f>
        <v>0.46153846153846156</v>
      </c>
      <c r="BU3">
        <f>(($AP$3-$AO$3)/($AO$4-$AO$3))</f>
        <v>0</v>
      </c>
      <c r="BV3">
        <f>(($AQ$4-$AO$3)/($AO$4-$AO$3))</f>
        <v>0.5</v>
      </c>
      <c r="BW3">
        <f>(($AN$4-$AP$3)/($AP$4-$AP$3))</f>
        <v>0.48</v>
      </c>
      <c r="BX3">
        <f>(($AO$4-$AP$4)/($AP$5-$AP$4))</f>
        <v>0.04</v>
      </c>
      <c r="BY3">
        <f>1-(($AQ$4-$AP$3)/($AP$4-$AP$3))</f>
        <v>0.48</v>
      </c>
      <c r="BZ3">
        <f>1-(($AN$4-$AQ$3)/($AQ$4-$AQ$3))</f>
        <v>3.8461538461538436E-2</v>
      </c>
      <c r="CA3">
        <f>(($AO$3-$AQ$3)/($AQ$4-$AQ$3))</f>
        <v>0.5</v>
      </c>
      <c r="CB3">
        <f>(($AP$3-$AQ$3)/($AQ$4-$AQ$3))</f>
        <v>0.5</v>
      </c>
    </row>
    <row r="4" spans="1:80" x14ac:dyDescent="0.25">
      <c r="A4">
        <v>3</v>
      </c>
      <c r="J4">
        <v>39.245731000000013</v>
      </c>
      <c r="K4" t="s">
        <v>22</v>
      </c>
      <c r="Q4" t="str">
        <f t="shared" si="0"/>
        <v/>
      </c>
      <c r="R4">
        <v>4</v>
      </c>
      <c r="T4" t="s">
        <v>279</v>
      </c>
      <c r="U4">
        <v>0</v>
      </c>
      <c r="V4">
        <f t="shared" si="1"/>
        <v>0</v>
      </c>
      <c r="X4" t="s">
        <v>274</v>
      </c>
      <c r="Y4" t="s">
        <v>261</v>
      </c>
      <c r="Z4">
        <v>203</v>
      </c>
      <c r="AD4">
        <f>COUNTIF($R:$R,"1")+COUNTIF($R:$R,"2")+COUNTIF($R:$R,"3")+COUNTIF($R:$R,"4")+COUNTIF($R:$R,"3D")+COUNTIF($R:$R,"4D")</f>
        <v>218</v>
      </c>
      <c r="AF4">
        <f>(AF$10/(AF$8+AF$10))*100</f>
        <v>0</v>
      </c>
      <c r="AI4" t="s">
        <v>208</v>
      </c>
      <c r="AJ4">
        <f>COUNTIF($P:$P,2)</f>
        <v>884</v>
      </c>
      <c r="AK4">
        <f>(AJ4/AJ7)*100</f>
        <v>70.326173428798725</v>
      </c>
      <c r="AL4">
        <f>(884/200)</f>
        <v>4.42</v>
      </c>
      <c r="AN4">
        <v>58</v>
      </c>
      <c r="AO4">
        <v>72</v>
      </c>
      <c r="AP4">
        <v>71</v>
      </c>
      <c r="AQ4">
        <v>59</v>
      </c>
      <c r="AR4">
        <v>253</v>
      </c>
      <c r="AT4">
        <f>(($AO$4-$AN$4)/($AN$5-$AN$4))</f>
        <v>0.53846153846153844</v>
      </c>
      <c r="AU4">
        <f>(($AP$4-$AN$4)/($AN$5-$AN$4))</f>
        <v>0.5</v>
      </c>
      <c r="AV4">
        <f>(($AQ$4-$AN$4)/($AN$5-$AN$4))</f>
        <v>3.8461538461538464E-2</v>
      </c>
      <c r="AW4">
        <f>(($AN$5-$AO$4)/($AO$5-$AO$4))</f>
        <v>0.48</v>
      </c>
      <c r="AX4">
        <f>(($AP$4-$AO$3)/($AO$4-$AO$3))</f>
        <v>0.96153846153846156</v>
      </c>
      <c r="AY4">
        <f>(($AQ$5-$AO$4)/($AO$5-$AO$4))</f>
        <v>0.6</v>
      </c>
      <c r="AZ4">
        <f>(($AN$5-$AP$4)/($AP$5-$AP$4))</f>
        <v>0.52</v>
      </c>
      <c r="BA4">
        <f>(($AO$5-$AP$5)/($AP$6-$AP$5))</f>
        <v>4.3478260869565216E-2</v>
      </c>
      <c r="BB4">
        <f>(($AQ$5-$AP$4)/($AP$5-$AP$4))</f>
        <v>0.64</v>
      </c>
      <c r="BC4">
        <f>(($AN$5-$AQ$4)/($AQ$5-$AQ$4))</f>
        <v>0.8928571428571429</v>
      </c>
      <c r="BD4">
        <f>(($AO$4-$AQ$4)/($AQ$5-$AQ$4))</f>
        <v>0.4642857142857143</v>
      </c>
      <c r="BE4">
        <f>(($AP$4-$AQ$4)/($AQ$5-$AQ$4))</f>
        <v>0.42857142857142855</v>
      </c>
      <c r="BG4">
        <v>4</v>
      </c>
      <c r="BH4">
        <v>5</v>
      </c>
      <c r="BI4">
        <f>($BH$8-$BH$5)/200</f>
        <v>7.4999999999999997E-2</v>
      </c>
      <c r="BJ4">
        <f>($BH$134-$BH$89)/200</f>
        <v>1.24</v>
      </c>
      <c r="BK4">
        <f>COUNTA($Y:$Y)-1</f>
        <v>203</v>
      </c>
      <c r="BQ4">
        <f>1-(($AO$4-$AN$4)/($AN$5-$AN$4))</f>
        <v>0.46153846153846156</v>
      </c>
      <c r="BR4">
        <f>(($AP$4-$AN$4)/($AN$5-$AN$4))</f>
        <v>0.5</v>
      </c>
      <c r="BS4">
        <f>(($AQ$4-$AN$4)/($AN$5-$AN$4))</f>
        <v>3.8461538461538464E-2</v>
      </c>
      <c r="BT4">
        <f>(($AN$5-$AO$4)/($AO$5-$AO$4))</f>
        <v>0.48</v>
      </c>
      <c r="BU4">
        <f>1-(($AP$4-$AO$3)/($AO$4-$AO$3))</f>
        <v>3.8461538461538436E-2</v>
      </c>
      <c r="BV4">
        <f>1-(($AQ$5-$AO$4)/($AO$5-$AO$4))</f>
        <v>0.4</v>
      </c>
      <c r="BW4">
        <f>1-(($AN$5-$AP$4)/($AP$5-$AP$4))</f>
        <v>0.48</v>
      </c>
      <c r="BX4">
        <f>(($AO$5-$AP$5)/($AP$6-$AP$5))</f>
        <v>4.3478260869565216E-2</v>
      </c>
      <c r="BY4">
        <f>1-(($AQ$5-$AP$4)/($AP$5-$AP$4))</f>
        <v>0.36</v>
      </c>
      <c r="BZ4">
        <f>1-(($AN$5-$AQ$4)/($AQ$5-$AQ$4))</f>
        <v>0.1071428571428571</v>
      </c>
      <c r="CA4">
        <f>(($AO$4-$AQ$4)/($AQ$5-$AQ$4))</f>
        <v>0.4642857142857143</v>
      </c>
      <c r="CB4">
        <f>(($AP$4-$AQ$4)/($AQ$5-$AQ$4))</f>
        <v>0.42857142857142855</v>
      </c>
    </row>
    <row r="5" spans="1:80" x14ac:dyDescent="0.25">
      <c r="A5">
        <v>4</v>
      </c>
      <c r="B5">
        <v>60.855629000000008</v>
      </c>
      <c r="C5" s="2">
        <v>1</v>
      </c>
      <c r="P5">
        <v>1</v>
      </c>
      <c r="Q5" t="str">
        <f t="shared" si="0"/>
        <v>1</v>
      </c>
      <c r="R5">
        <v>2</v>
      </c>
      <c r="T5" t="s">
        <v>280</v>
      </c>
      <c r="U5">
        <v>0</v>
      </c>
      <c r="V5">
        <f t="shared" si="1"/>
        <v>0</v>
      </c>
      <c r="X5" t="s">
        <v>274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107</v>
      </c>
      <c r="AK5">
        <f>(AJ5/AJ7)*100</f>
        <v>8.5123309466984889</v>
      </c>
      <c r="AL5">
        <f>(107/200)</f>
        <v>0.53500000000000003</v>
      </c>
      <c r="AN5">
        <v>84</v>
      </c>
      <c r="AO5">
        <v>97</v>
      </c>
      <c r="AP5">
        <v>96</v>
      </c>
      <c r="AQ5">
        <v>87</v>
      </c>
      <c r="AR5">
        <v>498</v>
      </c>
      <c r="AT5">
        <f>(($AO$5-$AN$5)/($AN$6-$AN$5))</f>
        <v>0.56521739130434778</v>
      </c>
      <c r="AU5">
        <f>(($AP$5-$AN$5)/($AN$6-$AN$5))</f>
        <v>0.52173913043478259</v>
      </c>
      <c r="AV5">
        <f>(($AQ$5-$AN$5)/($AN$6-$AN$5))</f>
        <v>0.13043478260869565</v>
      </c>
      <c r="AW5">
        <f>(($AN$6-$AO$5)/($AO$6-$AO$5))</f>
        <v>0.37037037037037035</v>
      </c>
      <c r="AX5">
        <f>(($AP$5-$AO$4)/($AO$5-$AO$4))</f>
        <v>0.96</v>
      </c>
      <c r="AY5">
        <f>(($AQ$6-$AO$5)/($AO$6-$AO$5))</f>
        <v>0.55555555555555558</v>
      </c>
      <c r="AZ5">
        <f>(($AN$6-$AP$5)/($AP$6-$AP$5))</f>
        <v>0.47826086956521741</v>
      </c>
      <c r="BA5">
        <f>(($AO$6-$AP$6)/($AP$7-$AP$6))</f>
        <v>0.22727272727272727</v>
      </c>
      <c r="BB5">
        <f>(($AQ$6-$AP$5)/($AP$6-$AP$5))</f>
        <v>0.69565217391304346</v>
      </c>
      <c r="BC5">
        <f>(($AN$6-$AQ$5)/($AQ$6-$AQ$5))</f>
        <v>0.8</v>
      </c>
      <c r="BD5">
        <f>(($AO$5-$AQ$5)/($AQ$6-$AQ$5))</f>
        <v>0.4</v>
      </c>
      <c r="BE5">
        <f>(($AP$5-$AQ$5)/($AQ$6-$AQ$5))</f>
        <v>0.36</v>
      </c>
      <c r="BG5">
        <v>2</v>
      </c>
      <c r="BH5">
        <v>18</v>
      </c>
      <c r="BI5">
        <f>($BH$9-$BH$6)/200</f>
        <v>0.13</v>
      </c>
      <c r="BJ5">
        <f>($BH$179-$BH$135)/200</f>
        <v>1.22</v>
      </c>
      <c r="BQ5">
        <f>1-(($AO$5-$AN$5)/($AN$6-$AN$5))</f>
        <v>0.43478260869565222</v>
      </c>
      <c r="BR5">
        <f>1-(($AP$5-$AN$5)/($AN$6-$AN$5))</f>
        <v>0.47826086956521741</v>
      </c>
      <c r="BS5">
        <f>(($AQ$5-$AN$5)/($AN$6-$AN$5))</f>
        <v>0.13043478260869565</v>
      </c>
      <c r="BT5">
        <f>(($AN$6-$AO$5)/($AO$6-$AO$5))</f>
        <v>0.37037037037037035</v>
      </c>
      <c r="BU5">
        <f>1-(($AP$5-$AO$4)/($AO$5-$AO$4))</f>
        <v>4.0000000000000036E-2</v>
      </c>
      <c r="BV5">
        <f>1-(($AQ$6-$AO$5)/($AO$6-$AO$5))</f>
        <v>0.44444444444444442</v>
      </c>
      <c r="BW5">
        <f>(($AN$6-$AP$5)/($AP$6-$AP$5))</f>
        <v>0.47826086956521741</v>
      </c>
      <c r="BX5">
        <f>(($AO$6-$AP$6)/($AP$7-$AP$6))</f>
        <v>0.22727272727272727</v>
      </c>
      <c r="BY5">
        <f>1-(($AQ$6-$AP$5)/($AP$6-$AP$5))</f>
        <v>0.30434782608695654</v>
      </c>
      <c r="BZ5">
        <f>1-(($AN$6-$AQ$5)/($AQ$6-$AQ$5))</f>
        <v>0.19999999999999996</v>
      </c>
      <c r="CA5">
        <f>(($AO$5-$AQ$5)/($AQ$6-$AQ$5))</f>
        <v>0.4</v>
      </c>
      <c r="CB5">
        <f>(($AP$5-$AQ$5)/($AQ$6-$AQ$5))</f>
        <v>0.36</v>
      </c>
    </row>
    <row r="6" spans="1:80" x14ac:dyDescent="0.25">
      <c r="A6">
        <v>5</v>
      </c>
      <c r="B6">
        <v>60.849899000000008</v>
      </c>
      <c r="C6" s="2">
        <v>1</v>
      </c>
      <c r="H6">
        <v>50.838543000000008</v>
      </c>
      <c r="I6" s="3">
        <v>4</v>
      </c>
      <c r="P6">
        <v>2</v>
      </c>
      <c r="Q6" t="str">
        <f t="shared" si="0"/>
        <v>14</v>
      </c>
      <c r="R6">
        <v>3</v>
      </c>
      <c r="T6" t="s">
        <v>281</v>
      </c>
      <c r="U6">
        <v>157</v>
      </c>
      <c r="V6">
        <f t="shared" si="1"/>
        <v>77.339901477832512</v>
      </c>
      <c r="X6" t="s">
        <v>274</v>
      </c>
      <c r="Y6" t="s">
        <v>259</v>
      </c>
      <c r="Z6">
        <v>194</v>
      </c>
      <c r="AD6">
        <v>212</v>
      </c>
      <c r="AF6">
        <f>COUNTIF($R:$R,1)+COUNTIF($R:$R,2)</f>
        <v>110</v>
      </c>
      <c r="AI6" t="s">
        <v>210</v>
      </c>
      <c r="AJ6">
        <f>COUNTIF($P:$P,4)</f>
        <v>1</v>
      </c>
      <c r="AK6">
        <f>(AJ6/AJ7)*100</f>
        <v>7.9554494828957836E-2</v>
      </c>
      <c r="AL6">
        <f>(1/200)</f>
        <v>5.0000000000000001E-3</v>
      </c>
      <c r="AN6">
        <v>107</v>
      </c>
      <c r="AO6">
        <v>124</v>
      </c>
      <c r="AP6">
        <v>119</v>
      </c>
      <c r="AQ6">
        <v>112</v>
      </c>
      <c r="AR6">
        <v>500</v>
      </c>
      <c r="AT6">
        <f>(($AO$6-$AN$6)/($AN$7-$AN$6))</f>
        <v>0.62962962962962965</v>
      </c>
      <c r="AU6">
        <f>(($AP$6-$AN$6)/($AN$7-$AN$6))</f>
        <v>0.44444444444444442</v>
      </c>
      <c r="AV6">
        <f>(($AQ$6-$AN$6)/($AN$7-$AN$6))</f>
        <v>0.18518518518518517</v>
      </c>
      <c r="AW6">
        <f>(($AN$7-$AO$6)/($AO$7-$AO$6))</f>
        <v>0.41666666666666669</v>
      </c>
      <c r="AX6">
        <f>(($AP$6-$AO$5)/($AO$6-$AO$5))</f>
        <v>0.81481481481481477</v>
      </c>
      <c r="AY6">
        <f>(($AQ$7-$AO$6)/($AO$7-$AO$6))</f>
        <v>0.625</v>
      </c>
      <c r="AZ6">
        <f>(($AN$7-$AP$6)/($AP$7-$AP$6))</f>
        <v>0.68181818181818177</v>
      </c>
      <c r="BA6">
        <f>(($AO$7-$AP$7)/($AP$8-$AP$7))</f>
        <v>0.30434782608695654</v>
      </c>
      <c r="BB6">
        <f>(($AQ$7-$AP$6)/($AP$7-$AP$6))</f>
        <v>0.90909090909090906</v>
      </c>
      <c r="BC6">
        <f>(($AN$7-$AQ$6)/($AQ$7-$AQ$6))</f>
        <v>0.81481481481481477</v>
      </c>
      <c r="BD6">
        <f>(($AO$6-$AQ$6)/($AQ$7-$AQ$6))</f>
        <v>0.44444444444444442</v>
      </c>
      <c r="BE6">
        <f>(($AP$6-$AQ$6)/($AQ$7-$AQ$6))</f>
        <v>0.25925925925925924</v>
      </c>
      <c r="BG6">
        <v>3</v>
      </c>
      <c r="BH6">
        <v>20</v>
      </c>
      <c r="BI6">
        <f>($BH$10-$BH$7)/200</f>
        <v>7.0000000000000007E-2</v>
      </c>
      <c r="BJ6">
        <f>($BH$229-$BH$180)/200</f>
        <v>1.385</v>
      </c>
      <c r="BQ6">
        <f>1-(($AO$6-$AN$6)/($AN$7-$AN$6))</f>
        <v>0.37037037037037035</v>
      </c>
      <c r="BR6">
        <f>(($AP$6-$AN$6)/($AN$7-$AN$6))</f>
        <v>0.44444444444444442</v>
      </c>
      <c r="BS6">
        <f>(($AQ$6-$AN$6)/($AN$7-$AN$6))</f>
        <v>0.18518518518518517</v>
      </c>
      <c r="BT6">
        <f>(($AN$7-$AO$6)/($AO$7-$AO$6))</f>
        <v>0.41666666666666669</v>
      </c>
      <c r="BU6">
        <f>1-(($AP$6-$AO$5)/($AO$6-$AO$5))</f>
        <v>0.18518518518518523</v>
      </c>
      <c r="BV6">
        <f>1-(($AQ$7-$AO$6)/($AO$7-$AO$6))</f>
        <v>0.375</v>
      </c>
      <c r="BW6">
        <f>1-(($AN$7-$AP$6)/($AP$7-$AP$6))</f>
        <v>0.31818181818181823</v>
      </c>
      <c r="BX6">
        <f>(($AO$7-$AP$7)/($AP$8-$AP$7))</f>
        <v>0.30434782608695654</v>
      </c>
      <c r="BY6">
        <f>1-(($AQ$7-$AP$6)/($AP$7-$AP$6))</f>
        <v>9.0909090909090939E-2</v>
      </c>
      <c r="BZ6">
        <f>1-(($AN$7-$AQ$6)/($AQ$7-$AQ$6))</f>
        <v>0.18518518518518523</v>
      </c>
      <c r="CA6">
        <f>(($AO$6-$AQ$6)/($AQ$7-$AQ$6))</f>
        <v>0.44444444444444442</v>
      </c>
      <c r="CB6">
        <f>(($AP$6-$AQ$6)/($AQ$7-$AQ$6))</f>
        <v>0.25925925925925924</v>
      </c>
    </row>
    <row r="7" spans="1:80" x14ac:dyDescent="0.25">
      <c r="A7">
        <v>6</v>
      </c>
      <c r="B7">
        <v>60.903076000000013</v>
      </c>
      <c r="C7" s="2">
        <v>1</v>
      </c>
      <c r="H7">
        <v>50.838543000000008</v>
      </c>
      <c r="I7" s="3">
        <v>4</v>
      </c>
      <c r="P7">
        <v>2</v>
      </c>
      <c r="Q7" t="str">
        <f t="shared" si="0"/>
        <v>14</v>
      </c>
      <c r="R7">
        <v>1</v>
      </c>
      <c r="T7" t="s">
        <v>282</v>
      </c>
      <c r="U7">
        <v>34</v>
      </c>
      <c r="V7">
        <f t="shared" si="1"/>
        <v>16.748768472906402</v>
      </c>
      <c r="X7" t="s">
        <v>274</v>
      </c>
      <c r="Y7" t="s">
        <v>260</v>
      </c>
      <c r="AB7" t="s">
        <v>274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1257</v>
      </c>
      <c r="AN7">
        <v>134</v>
      </c>
      <c r="AO7">
        <v>148</v>
      </c>
      <c r="AP7">
        <v>141</v>
      </c>
      <c r="AQ7">
        <v>139</v>
      </c>
      <c r="AR7">
        <v>748</v>
      </c>
      <c r="AT7">
        <f>(($AO$7-$AN$7)/($AN$8-$AN$7))</f>
        <v>0.63636363636363635</v>
      </c>
      <c r="AU7">
        <f>(($AP$7-$AN$7)/($AN$8-$AN$7))</f>
        <v>0.31818181818181818</v>
      </c>
      <c r="AV7">
        <f>(($AQ$7-$AN$7)/($AN$8-$AN$7))</f>
        <v>0.22727272727272727</v>
      </c>
      <c r="AW7">
        <f>(($AN$8-$AO$7)/($AO$8-$AO$7))</f>
        <v>0.36363636363636365</v>
      </c>
      <c r="AX7">
        <f>(($AP$7-$AO$6)/($AO$7-$AO$6))</f>
        <v>0.70833333333333337</v>
      </c>
      <c r="AY7">
        <f>(($AQ$8-$AO$7)/($AO$8-$AO$7))</f>
        <v>0.63636363636363635</v>
      </c>
      <c r="AZ7">
        <f>(($AN$8-$AP$7)/($AP$8-$AP$7))</f>
        <v>0.65217391304347827</v>
      </c>
      <c r="BA7">
        <f>(($AO$8-$AP$8)/($AP$9-$AP$8))</f>
        <v>0.2608695652173913</v>
      </c>
      <c r="BB7">
        <f>(($AQ$8-$AP$7)/($AP$8-$AP$7))</f>
        <v>0.91304347826086951</v>
      </c>
      <c r="BC7">
        <f>(($AN$8-$AQ$7)/($AQ$8-$AQ$7))</f>
        <v>0.73913043478260865</v>
      </c>
      <c r="BD7">
        <f>(($AO$7-$AQ$7)/($AQ$8-$AQ$7))</f>
        <v>0.39130434782608697</v>
      </c>
      <c r="BE7">
        <f>(($AP$7-$AQ$7)/($AQ$8-$AQ$7))</f>
        <v>8.6956521739130432E-2</v>
      </c>
      <c r="BG7">
        <v>1</v>
      </c>
      <c r="BH7">
        <v>32</v>
      </c>
      <c r="BI7">
        <f>($BH$11-$BH$8)/200</f>
        <v>0.125</v>
      </c>
      <c r="BQ7">
        <f>1-(($AO$7-$AN$7)/($AN$8-$AN$7))</f>
        <v>0.36363636363636365</v>
      </c>
      <c r="BR7">
        <f>(($AP$7-$AN$7)/($AN$8-$AN$7))</f>
        <v>0.31818181818181818</v>
      </c>
      <c r="BS7">
        <f>(($AQ$7-$AN$7)/($AN$8-$AN$7))</f>
        <v>0.22727272727272727</v>
      </c>
      <c r="BT7">
        <f>(($AN$8-$AO$7)/($AO$8-$AO$7))</f>
        <v>0.36363636363636365</v>
      </c>
      <c r="BU7">
        <f>1-(($AP$7-$AO$6)/($AO$7-$AO$6))</f>
        <v>0.29166666666666663</v>
      </c>
      <c r="BV7">
        <f>1-(($AQ$8-$AO$7)/($AO$8-$AO$7))</f>
        <v>0.36363636363636365</v>
      </c>
      <c r="BW7">
        <f>1-(($AN$8-$AP$7)/($AP$8-$AP$7))</f>
        <v>0.34782608695652173</v>
      </c>
      <c r="BX7">
        <f>(($AO$8-$AP$8)/($AP$9-$AP$8))</f>
        <v>0.2608695652173913</v>
      </c>
      <c r="BY7">
        <f>1-(($AQ$8-$AP$7)/($AP$8-$AP$7))</f>
        <v>8.6956521739130488E-2</v>
      </c>
      <c r="BZ7">
        <f>1-(($AN$8-$AQ$7)/($AQ$8-$AQ$7))</f>
        <v>0.26086956521739135</v>
      </c>
      <c r="CA7">
        <f>(($AO$7-$AQ$7)/($AQ$8-$AQ$7))</f>
        <v>0.39130434782608697</v>
      </c>
      <c r="CB7">
        <f>(($AP$7-$AQ$7)/($AQ$8-$AQ$7))</f>
        <v>8.6956521739130432E-2</v>
      </c>
    </row>
    <row r="8" spans="1:80" x14ac:dyDescent="0.25">
      <c r="A8">
        <v>7</v>
      </c>
      <c r="B8">
        <v>60.871097000000013</v>
      </c>
      <c r="C8" s="2">
        <v>1</v>
      </c>
      <c r="H8">
        <v>50.802608000000014</v>
      </c>
      <c r="I8" s="3">
        <v>4</v>
      </c>
      <c r="P8">
        <v>2</v>
      </c>
      <c r="Q8" t="str">
        <f t="shared" si="0"/>
        <v>14</v>
      </c>
      <c r="R8">
        <v>4</v>
      </c>
      <c r="T8" t="s">
        <v>283</v>
      </c>
      <c r="U8">
        <v>3</v>
      </c>
      <c r="V8">
        <f t="shared" si="1"/>
        <v>1.4778325123152709</v>
      </c>
      <c r="X8" t="s">
        <v>274</v>
      </c>
      <c r="Y8" t="s">
        <v>261</v>
      </c>
      <c r="AF8">
        <f>COUNTIF($R:$R,3)+COUNTIF($R:$R,4)</f>
        <v>108</v>
      </c>
      <c r="AN8">
        <v>156</v>
      </c>
      <c r="AO8">
        <v>170</v>
      </c>
      <c r="AP8">
        <v>164</v>
      </c>
      <c r="AQ8">
        <v>162</v>
      </c>
      <c r="AR8">
        <v>750</v>
      </c>
      <c r="AT8">
        <f>(($AO$8-$AN$8)/($AN$9-$AN$8))</f>
        <v>0.66666666666666663</v>
      </c>
      <c r="AU8">
        <f>(($AP$8-$AN$8)/($AN$9-$AN$8))</f>
        <v>0.38095238095238093</v>
      </c>
      <c r="AV8">
        <f>(($AQ$8-$AN$8)/($AN$9-$AN$8))</f>
        <v>0.2857142857142857</v>
      </c>
      <c r="AW8">
        <f>(($AN$9-$AO$8)/($AO$9-$AO$8))</f>
        <v>0.31818181818181818</v>
      </c>
      <c r="AX8">
        <f>(($AP$8-$AO$7)/($AO$8-$AO$7))</f>
        <v>0.72727272727272729</v>
      </c>
      <c r="AY8">
        <f>(($AQ$9-$AO$8)/($AO$9-$AO$8))</f>
        <v>0.63636363636363635</v>
      </c>
      <c r="AZ8">
        <f>(($AN$9-$AP$8)/($AP$9-$AP$8))</f>
        <v>0.56521739130434778</v>
      </c>
      <c r="BA8">
        <f>(($AO$9-$AP$9)/($AP$10-$AP$9))</f>
        <v>0.22727272727272727</v>
      </c>
      <c r="BB8">
        <f>(($AQ$9-$AP$8)/($AP$9-$AP$8))</f>
        <v>0.86956521739130432</v>
      </c>
      <c r="BC8">
        <f>(($AN$9-$AQ$8)/($AQ$9-$AQ$8))</f>
        <v>0.68181818181818177</v>
      </c>
      <c r="BD8">
        <f>(($AO$8-$AQ$8)/($AQ$9-$AQ$8))</f>
        <v>0.36363636363636365</v>
      </c>
      <c r="BE8">
        <f>(($AP$8-$AQ$8)/($AQ$9-$AQ$8))</f>
        <v>9.0909090909090912E-2</v>
      </c>
      <c r="BG8">
        <v>4</v>
      </c>
      <c r="BH8">
        <v>33</v>
      </c>
      <c r="BI8">
        <f>($BH$12-$BH$9)/200</f>
        <v>6.5000000000000002E-2</v>
      </c>
      <c r="BQ8">
        <f>1-(($AO$8-$AN$8)/($AN$9-$AN$8))</f>
        <v>0.33333333333333337</v>
      </c>
      <c r="BR8">
        <f>(($AP$8-$AN$8)/($AN$9-$AN$8))</f>
        <v>0.38095238095238093</v>
      </c>
      <c r="BS8">
        <f>(($AQ$8-$AN$8)/($AN$9-$AN$8))</f>
        <v>0.2857142857142857</v>
      </c>
      <c r="BT8">
        <f>(($AN$9-$AO$8)/($AO$9-$AO$8))</f>
        <v>0.31818181818181818</v>
      </c>
      <c r="BU8">
        <f>1-(($AP$8-$AO$7)/($AO$8-$AO$7))</f>
        <v>0.27272727272727271</v>
      </c>
      <c r="BV8">
        <f>1-(($AQ$9-$AO$8)/($AO$9-$AO$8))</f>
        <v>0.36363636363636365</v>
      </c>
      <c r="BW8">
        <f>1-(($AN$9-$AP$8)/($AP$9-$AP$8))</f>
        <v>0.43478260869565222</v>
      </c>
      <c r="BX8">
        <f>(($AO$9-$AP$9)/($AP$10-$AP$9))</f>
        <v>0.22727272727272727</v>
      </c>
      <c r="BY8">
        <f>1-(($AQ$9-$AP$8)/($AP$9-$AP$8))</f>
        <v>0.13043478260869568</v>
      </c>
      <c r="BZ8">
        <f>1-(($AN$9-$AQ$8)/($AQ$9-$AQ$8))</f>
        <v>0.31818181818181823</v>
      </c>
      <c r="CA8">
        <f>(($AO$8-$AQ$8)/($AQ$9-$AQ$8))</f>
        <v>0.36363636363636365</v>
      </c>
      <c r="CB8">
        <f>(($AP$8-$AQ$8)/($AQ$9-$AQ$8))</f>
        <v>9.0909090909090912E-2</v>
      </c>
    </row>
    <row r="9" spans="1:80" x14ac:dyDescent="0.25">
      <c r="A9">
        <v>8</v>
      </c>
      <c r="B9">
        <v>60.897449000000009</v>
      </c>
      <c r="C9" s="2">
        <v>1</v>
      </c>
      <c r="H9">
        <v>50.821357000000013</v>
      </c>
      <c r="I9" s="3">
        <v>4</v>
      </c>
      <c r="P9">
        <v>2</v>
      </c>
      <c r="Q9" t="str">
        <f t="shared" si="0"/>
        <v>14</v>
      </c>
      <c r="R9">
        <v>2</v>
      </c>
      <c r="T9" t="s">
        <v>275</v>
      </c>
      <c r="U9">
        <v>9</v>
      </c>
      <c r="V9">
        <f t="shared" si="1"/>
        <v>4.4334975369458132</v>
      </c>
      <c r="X9" t="s">
        <v>275</v>
      </c>
      <c r="Y9" t="s">
        <v>263</v>
      </c>
      <c r="AF9" t="s">
        <v>252</v>
      </c>
      <c r="AN9">
        <v>177</v>
      </c>
      <c r="AO9">
        <v>192</v>
      </c>
      <c r="AP9">
        <v>187</v>
      </c>
      <c r="AQ9">
        <v>184</v>
      </c>
      <c r="AR9">
        <v>994</v>
      </c>
      <c r="AT9">
        <f>(($AO$9-$AN$9)/($AN$10-$AN$9))</f>
        <v>0.68181818181818177</v>
      </c>
      <c r="AU9">
        <f>(($AP$9-$AN$9)/($AN$10-$AN$9))</f>
        <v>0.45454545454545453</v>
      </c>
      <c r="AV9">
        <f>(($AQ$9-$AN$9)/($AN$10-$AN$9))</f>
        <v>0.31818181818181818</v>
      </c>
      <c r="AW9">
        <f>(($AN$10-$AO$9)/($AO$10-$AO$9))</f>
        <v>0.31818181818181818</v>
      </c>
      <c r="AX9">
        <f>(($AP$9-$AO$8)/($AO$9-$AO$8))</f>
        <v>0.77272727272727271</v>
      </c>
      <c r="AY9">
        <f>(($AQ$10-$AO$9)/($AO$10-$AO$9))</f>
        <v>0.63636363636363635</v>
      </c>
      <c r="AZ9">
        <f>(($AN$10-$AP$9)/($AP$10-$AP$9))</f>
        <v>0.54545454545454541</v>
      </c>
      <c r="BA9">
        <f>(($AO$10-$AP$10)/($AP$11-$AP$10))</f>
        <v>0.20833333333333334</v>
      </c>
      <c r="BB9">
        <f>(($AQ$10-$AP$9)/($AP$10-$AP$9))</f>
        <v>0.86363636363636365</v>
      </c>
      <c r="BC9">
        <f>(($AN$10-$AQ$9)/($AQ$10-$AQ$9))</f>
        <v>0.68181818181818177</v>
      </c>
      <c r="BD9">
        <f>(($AO$9-$AQ$9)/($AQ$10-$AQ$9))</f>
        <v>0.36363636363636365</v>
      </c>
      <c r="BE9">
        <f>(($AP$9-$AQ$9)/($AQ$10-$AQ$9))</f>
        <v>0.13636363636363635</v>
      </c>
      <c r="BG9">
        <v>2</v>
      </c>
      <c r="BH9">
        <v>46</v>
      </c>
      <c r="BI9">
        <f>($BH$13-$BH$10)/200</f>
        <v>0.125</v>
      </c>
      <c r="BQ9">
        <f>1-(($AO$9-$AN$9)/($AN$10-$AN$9))</f>
        <v>0.31818181818181823</v>
      </c>
      <c r="BR9">
        <f>(($AP$9-$AN$9)/($AN$10-$AN$9))</f>
        <v>0.45454545454545453</v>
      </c>
      <c r="BS9">
        <f>(($AQ$9-$AN$9)/($AN$10-$AN$9))</f>
        <v>0.31818181818181818</v>
      </c>
      <c r="BT9">
        <f>(($AN$10-$AO$9)/($AO$10-$AO$9))</f>
        <v>0.31818181818181818</v>
      </c>
      <c r="BU9">
        <f>1-(($AP$9-$AO$8)/($AO$9-$AO$8))</f>
        <v>0.22727272727272729</v>
      </c>
      <c r="BV9">
        <f>1-(($AQ$10-$AO$9)/($AO$10-$AO$9))</f>
        <v>0.36363636363636365</v>
      </c>
      <c r="BW9">
        <f>1-(($AN$10-$AP$9)/($AP$10-$AP$9))</f>
        <v>0.45454545454545459</v>
      </c>
      <c r="BX9">
        <f>(($AO$10-$AP$10)/($AP$11-$AP$10))</f>
        <v>0.20833333333333334</v>
      </c>
      <c r="BY9">
        <f>1-(($AQ$10-$AP$9)/($AP$10-$AP$9))</f>
        <v>0.13636363636363635</v>
      </c>
      <c r="BZ9">
        <f>1-(($AN$10-$AQ$9)/($AQ$10-$AQ$9))</f>
        <v>0.31818181818181823</v>
      </c>
      <c r="CA9">
        <f>(($AO$9-$AQ$9)/($AQ$10-$AQ$9))</f>
        <v>0.36363636363636365</v>
      </c>
      <c r="CB9">
        <f>(($AP$9-$AQ$9)/($AQ$10-$AQ$9))</f>
        <v>0.13636363636363635</v>
      </c>
    </row>
    <row r="10" spans="1:80" x14ac:dyDescent="0.25">
      <c r="A10">
        <v>9</v>
      </c>
      <c r="B10">
        <v>60.896568000000009</v>
      </c>
      <c r="C10" s="2">
        <v>1</v>
      </c>
      <c r="H10">
        <v>50.77474200000001</v>
      </c>
      <c r="I10" s="3">
        <v>4</v>
      </c>
      <c r="P10">
        <v>2</v>
      </c>
      <c r="Q10" t="str">
        <f t="shared" si="0"/>
        <v>14</v>
      </c>
      <c r="R10">
        <v>3</v>
      </c>
      <c r="X10" t="s">
        <v>276</v>
      </c>
      <c r="Y10" t="s">
        <v>264</v>
      </c>
      <c r="AF10">
        <v>0</v>
      </c>
      <c r="AN10">
        <v>199</v>
      </c>
      <c r="AO10">
        <v>214</v>
      </c>
      <c r="AP10">
        <v>209</v>
      </c>
      <c r="AQ10">
        <v>206</v>
      </c>
      <c r="AR10">
        <v>996</v>
      </c>
      <c r="AT10">
        <f>(($AO$10-$AN$10)/($AN$11-$AN$10))</f>
        <v>0.65217391304347827</v>
      </c>
      <c r="AU10">
        <f>(($AP$10-$AN$10)/($AN$11-$AN$10))</f>
        <v>0.43478260869565216</v>
      </c>
      <c r="AV10">
        <f>(($AQ$10-$AN$10)/($AN$11-$AN$10))</f>
        <v>0.30434782608695654</v>
      </c>
      <c r="AW10">
        <f>(($AN$11-$AO$10)/($AO$11-$AO$10))</f>
        <v>0.36363636363636365</v>
      </c>
      <c r="AX10">
        <f>(($AP$10-$AO$9)/($AO$10-$AO$9))</f>
        <v>0.77272727272727271</v>
      </c>
      <c r="AY10">
        <f>(($AQ$11-$AO$10)/($AO$11-$AO$10))</f>
        <v>0.68181818181818177</v>
      </c>
      <c r="AZ10">
        <f>(($AN$11-$AP$10)/($AP$11-$AP$10))</f>
        <v>0.54166666666666663</v>
      </c>
      <c r="BB10">
        <f>(($AQ$11-$AP$10)/($AP$11-$AP$10))</f>
        <v>0.83333333333333337</v>
      </c>
      <c r="BC10">
        <f>(($AN$11-$AQ$10)/($AQ$11-$AQ$10))</f>
        <v>0.69565217391304346</v>
      </c>
      <c r="BD10">
        <f>(($AO$10-$AQ$10)/($AQ$11-$AQ$10))</f>
        <v>0.34782608695652173</v>
      </c>
      <c r="BE10">
        <f>(($AP$10-$AQ$10)/($AQ$11-$AQ$10))</f>
        <v>0.13043478260869565</v>
      </c>
      <c r="BG10">
        <v>3</v>
      </c>
      <c r="BH10">
        <v>46</v>
      </c>
      <c r="BI10">
        <f>($BH$14-$BH$11)/200</f>
        <v>7.0000000000000007E-2</v>
      </c>
      <c r="BQ10">
        <f>1-(($AO$10-$AN$10)/($AN$11-$AN$10))</f>
        <v>0.34782608695652173</v>
      </c>
      <c r="BR10">
        <f>(($AP$10-$AN$10)/($AN$11-$AN$10))</f>
        <v>0.43478260869565216</v>
      </c>
      <c r="BS10">
        <f>(($AQ$10-$AN$10)/($AN$11-$AN$10))</f>
        <v>0.30434782608695654</v>
      </c>
      <c r="BT10">
        <f>(($AN$11-$AO$10)/($AO$11-$AO$10))</f>
        <v>0.36363636363636365</v>
      </c>
      <c r="BU10">
        <f>1-(($AP$10-$AO$9)/($AO$10-$AO$9))</f>
        <v>0.22727272727272729</v>
      </c>
      <c r="BV10">
        <f>1-(($AQ$11-$AO$10)/($AO$11-$AO$10))</f>
        <v>0.31818181818181823</v>
      </c>
      <c r="BW10">
        <f>1-(($AN$11-$AP$10)/($AP$11-$AP$10))</f>
        <v>0.45833333333333337</v>
      </c>
      <c r="BY10">
        <f>1-(($AQ$11-$AP$10)/($AP$11-$AP$10))</f>
        <v>0.16666666666666663</v>
      </c>
      <c r="BZ10">
        <f>1-(($AN$11-$AQ$10)/($AQ$11-$AQ$10))</f>
        <v>0.30434782608695654</v>
      </c>
      <c r="CA10">
        <f>(($AO$10-$AQ$10)/($AQ$11-$AQ$10))</f>
        <v>0.34782608695652173</v>
      </c>
      <c r="CB10">
        <f>(($AP$10-$AQ$10)/($AQ$11-$AQ$10))</f>
        <v>0.13043478260869565</v>
      </c>
    </row>
    <row r="11" spans="1:80" x14ac:dyDescent="0.25">
      <c r="A11">
        <v>10</v>
      </c>
      <c r="B11">
        <v>60.932972000000014</v>
      </c>
      <c r="C11" s="2">
        <v>1</v>
      </c>
      <c r="H11">
        <v>50.783180000000009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276</v>
      </c>
      <c r="Y11" t="s">
        <v>265</v>
      </c>
      <c r="AB11" t="s">
        <v>276</v>
      </c>
      <c r="AC11" t="str">
        <f>CONCATENATE($R11,$R12,$R13,$R14)</f>
        <v>1432</v>
      </c>
      <c r="AF11" t="s">
        <v>253</v>
      </c>
      <c r="AN11">
        <v>222</v>
      </c>
      <c r="AO11">
        <v>236</v>
      </c>
      <c r="AP11">
        <v>233</v>
      </c>
      <c r="AQ11">
        <v>229</v>
      </c>
      <c r="AR11">
        <v>1273</v>
      </c>
      <c r="AT11">
        <f>(($AO$11-$AN$11)/($AN$12-$AN$11))</f>
        <v>0.58333333333333337</v>
      </c>
      <c r="AU11">
        <f>(($AP$11-$AN$11)/($AN$12-$AN$11))</f>
        <v>0.45833333333333331</v>
      </c>
      <c r="AV11">
        <f>(($AQ$11-$AN$11)/($AN$12-$AN$11))</f>
        <v>0.29166666666666669</v>
      </c>
      <c r="AX11">
        <f>(($AP$11-$AO$10)/($AO$11-$AO$10))</f>
        <v>0.86363636363636365</v>
      </c>
      <c r="BG11">
        <v>1</v>
      </c>
      <c r="BH11">
        <v>58</v>
      </c>
      <c r="BI11">
        <f>($BH$15-$BH$12)/200</f>
        <v>0.125</v>
      </c>
      <c r="BQ11">
        <f>1-(($AO$11-$AN$11)/($AN$12-$AN$11))</f>
        <v>0.41666666666666663</v>
      </c>
      <c r="BR11">
        <f>(($AP$11-$AN$11)/($AN$12-$AN$11))</f>
        <v>0.45833333333333331</v>
      </c>
      <c r="BS11">
        <f>(($AQ$11-$AN$11)/($AN$12-$AN$11))</f>
        <v>0.29166666666666669</v>
      </c>
      <c r="BU11">
        <f>1-(($AP$11-$AO$10)/($AO$11-$AO$10))</f>
        <v>0.13636363636363635</v>
      </c>
    </row>
    <row r="12" spans="1:80" x14ac:dyDescent="0.25">
      <c r="A12">
        <v>11</v>
      </c>
      <c r="B12">
        <v>60.914173000000012</v>
      </c>
      <c r="C12" s="2">
        <v>1</v>
      </c>
      <c r="H12">
        <v>50.818493000000011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276</v>
      </c>
      <c r="Y12" t="s">
        <v>266</v>
      </c>
      <c r="AF12">
        <v>0</v>
      </c>
      <c r="AN12">
        <v>246</v>
      </c>
      <c r="AO12">
        <v>269</v>
      </c>
      <c r="AP12">
        <v>270</v>
      </c>
      <c r="AQ12">
        <v>254</v>
      </c>
      <c r="BG12">
        <v>4</v>
      </c>
      <c r="BH12">
        <v>59</v>
      </c>
      <c r="BI12">
        <f>($BH$16-$BH$13)/200</f>
        <v>0.08</v>
      </c>
    </row>
    <row r="13" spans="1:80" x14ac:dyDescent="0.25">
      <c r="A13">
        <v>12</v>
      </c>
      <c r="B13">
        <v>60.906929000000012</v>
      </c>
      <c r="C13" s="2">
        <v>1</v>
      </c>
      <c r="H13">
        <v>50.846515000000011</v>
      </c>
      <c r="I13" s="3">
        <v>4</v>
      </c>
      <c r="P13">
        <v>2</v>
      </c>
      <c r="Q13" t="str">
        <f t="shared" si="0"/>
        <v>14</v>
      </c>
      <c r="R13">
        <v>3</v>
      </c>
      <c r="X13" t="s">
        <v>276</v>
      </c>
      <c r="Y13" t="s">
        <v>267</v>
      </c>
      <c r="AF13" t="s">
        <v>254</v>
      </c>
      <c r="AN13">
        <v>254</v>
      </c>
      <c r="AO13">
        <v>299</v>
      </c>
      <c r="AP13">
        <v>298</v>
      </c>
      <c r="AQ13">
        <v>285</v>
      </c>
      <c r="BG13">
        <v>3</v>
      </c>
      <c r="BH13">
        <v>71</v>
      </c>
      <c r="BI13">
        <f>($BH$17-$BH$14)/200</f>
        <v>0.12</v>
      </c>
    </row>
    <row r="14" spans="1:80" x14ac:dyDescent="0.25">
      <c r="A14">
        <v>13</v>
      </c>
      <c r="B14">
        <v>60.921879000000011</v>
      </c>
      <c r="C14" s="2">
        <v>1</v>
      </c>
      <c r="H14">
        <v>50.835941000000012</v>
      </c>
      <c r="I14" s="3">
        <v>4</v>
      </c>
      <c r="P14">
        <v>2</v>
      </c>
      <c r="Q14" t="str">
        <f t="shared" si="0"/>
        <v>14</v>
      </c>
      <c r="R14">
        <v>2</v>
      </c>
      <c r="X14" t="s">
        <v>276</v>
      </c>
      <c r="Y14" t="s">
        <v>264</v>
      </c>
      <c r="AF14">
        <v>0</v>
      </c>
      <c r="AN14">
        <v>285</v>
      </c>
      <c r="AO14">
        <v>326</v>
      </c>
      <c r="AP14">
        <v>325</v>
      </c>
      <c r="AQ14">
        <v>313</v>
      </c>
      <c r="AT14">
        <f>(($AO$12-$AN$13)/($AN$14-$AN$13))</f>
        <v>0.4838709677419355</v>
      </c>
      <c r="AU14">
        <f>(($AP$12-$AN$13)/($AN$14-$AN$13))</f>
        <v>0.5161290322580645</v>
      </c>
      <c r="AV14">
        <f>(($AQ$12-$AN$13)/($AN$14-$AN$13))</f>
        <v>0</v>
      </c>
      <c r="AW14">
        <f>(($AN$14-$AO$12)/($AO$13-$AO$12))</f>
        <v>0.53333333333333333</v>
      </c>
      <c r="AX14">
        <f>(($AP$12-$AO$12)/($AO$13-$AO$12))</f>
        <v>3.3333333333333333E-2</v>
      </c>
      <c r="AY14">
        <f>(($AQ$13-$AO$12)/($AO$13-$AO$12))</f>
        <v>0.53333333333333333</v>
      </c>
      <c r="AZ14">
        <f>(($AN$14-$AP$12)/($AP$13-$AP$12))</f>
        <v>0.5357142857142857</v>
      </c>
      <c r="BA14">
        <f>(($AO$13-$AP$13)/($AP$14-$AP$13))</f>
        <v>3.7037037037037035E-2</v>
      </c>
      <c r="BB14">
        <f>(($AQ$13-$AP$12)/($AP$13-$AP$12))</f>
        <v>0.5357142857142857</v>
      </c>
      <c r="BC14">
        <f>(($AN$13-$AQ$12)/($AQ$13-$AQ$12))</f>
        <v>0</v>
      </c>
      <c r="BD14">
        <f>(($AO$12-$AQ$12)/($AQ$13-$AQ$12))</f>
        <v>0.4838709677419355</v>
      </c>
      <c r="BE14">
        <f>(($AP$12-$AQ$12)/($AQ$13-$AQ$12))</f>
        <v>0.5161290322580645</v>
      </c>
      <c r="BG14">
        <v>2</v>
      </c>
      <c r="BH14">
        <v>72</v>
      </c>
      <c r="BI14">
        <f>($BH$18-$BH$15)/200</f>
        <v>6.5000000000000002E-2</v>
      </c>
      <c r="BQ14">
        <f>(($AO$12-$AN$13)/($AN$14-$AN$13))</f>
        <v>0.4838709677419355</v>
      </c>
      <c r="BR14">
        <f>1-(($AP$12-$AN$13)/($AN$14-$AN$13))</f>
        <v>0.4838709677419355</v>
      </c>
      <c r="BS14">
        <f>(($AQ$12-$AN$13)/($AN$14-$AN$13))</f>
        <v>0</v>
      </c>
      <c r="BT14">
        <f>1-(($AN$14-$AO$12)/($AO$13-$AO$12))</f>
        <v>0.46666666666666667</v>
      </c>
      <c r="BU14">
        <f>(($AP$12-$AO$12)/($AO$13-$AO$12))</f>
        <v>3.3333333333333333E-2</v>
      </c>
      <c r="BV14">
        <f>1-(($AQ$13-$AO$12)/($AO$13-$AO$12))</f>
        <v>0.46666666666666667</v>
      </c>
      <c r="BW14">
        <f>1-(($AN$14-$AP$12)/($AP$13-$AP$12))</f>
        <v>0.4642857142857143</v>
      </c>
      <c r="BX14">
        <f>(($AO$13-$AP$13)/($AP$14-$AP$13))</f>
        <v>3.7037037037037035E-2</v>
      </c>
      <c r="BY14">
        <f>1-(($AQ$13-$AP$12)/($AP$13-$AP$12))</f>
        <v>0.4642857142857143</v>
      </c>
      <c r="BZ14">
        <f>(($AN$13-$AQ$12)/($AQ$13-$AQ$12))</f>
        <v>0</v>
      </c>
      <c r="CA14">
        <f>(($AO$12-$AQ$12)/($AQ$13-$AQ$12))</f>
        <v>0.4838709677419355</v>
      </c>
      <c r="CB14">
        <f>1-(($AP$12-$AQ$12)/($AQ$13-$AQ$12))</f>
        <v>0.4838709677419355</v>
      </c>
    </row>
    <row r="15" spans="1:80" x14ac:dyDescent="0.25">
      <c r="A15">
        <v>14</v>
      </c>
      <c r="B15">
        <v>60.947086000000013</v>
      </c>
      <c r="C15" s="2">
        <v>1</v>
      </c>
      <c r="H15">
        <v>50.791774000000011</v>
      </c>
      <c r="I15" s="3">
        <v>4</v>
      </c>
      <c r="P15">
        <v>2</v>
      </c>
      <c r="Q15" t="str">
        <f t="shared" si="0"/>
        <v>14</v>
      </c>
      <c r="R15">
        <v>1</v>
      </c>
      <c r="X15" t="s">
        <v>276</v>
      </c>
      <c r="Y15" t="s">
        <v>265</v>
      </c>
      <c r="AB15" t="s">
        <v>276</v>
      </c>
      <c r="AC15" t="str">
        <f>CONCATENATE($R15,$R16,$R17,$R18)</f>
        <v>1432</v>
      </c>
      <c r="AF15" t="s">
        <v>255</v>
      </c>
      <c r="AN15">
        <v>311</v>
      </c>
      <c r="AO15">
        <v>350</v>
      </c>
      <c r="AP15">
        <v>350</v>
      </c>
      <c r="AQ15">
        <v>339</v>
      </c>
      <c r="AT15">
        <f>(($AO$13-$AN$14)/($AN$15-$AN$14))</f>
        <v>0.53846153846153844</v>
      </c>
      <c r="AU15">
        <f>(($AP$13-$AN$14)/($AN$15-$AN$14))</f>
        <v>0.5</v>
      </c>
      <c r="AV15">
        <f>(($AQ$13-$AN$14)/($AN$15-$AN$14))</f>
        <v>0</v>
      </c>
      <c r="AW15">
        <f>(($AN$15-$AO$13)/($AO$14-$AO$13))</f>
        <v>0.44444444444444442</v>
      </c>
      <c r="AX15">
        <f>(($AP$13-$AO$12)/($AO$13-$AO$12))</f>
        <v>0.96666666666666667</v>
      </c>
      <c r="AY15">
        <f>(($AQ$14-$AO$13)/($AO$14-$AO$13))</f>
        <v>0.51851851851851849</v>
      </c>
      <c r="AZ15">
        <f>(($AN$15-$AP$13)/($AP$14-$AP$13))</f>
        <v>0.48148148148148145</v>
      </c>
      <c r="BA15">
        <f>(($AO$14-$AP$14)/($AP$15-$AP$14))</f>
        <v>0.04</v>
      </c>
      <c r="BB15">
        <f>(($AQ$14-$AP$13)/($AP$14-$AP$13))</f>
        <v>0.55555555555555558</v>
      </c>
      <c r="BC15">
        <f>(($AN$14-$AQ$13)/($AQ$14-$AQ$13))</f>
        <v>0</v>
      </c>
      <c r="BD15">
        <f>(($AO$13-$AQ$13)/($AQ$14-$AQ$13))</f>
        <v>0.5</v>
      </c>
      <c r="BE15">
        <f>(($AP$13-$AQ$13)/($AQ$14-$AQ$13))</f>
        <v>0.4642857142857143</v>
      </c>
      <c r="BG15">
        <v>1</v>
      </c>
      <c r="BH15">
        <v>84</v>
      </c>
      <c r="BI15">
        <f>($BH$19-$BH$16)/200</f>
        <v>0.1</v>
      </c>
      <c r="BQ15">
        <f>1-(($AO$13-$AN$14)/($AN$15-$AN$14))</f>
        <v>0.46153846153846156</v>
      </c>
      <c r="BR15">
        <f>(($AP$13-$AN$14)/($AN$15-$AN$14))</f>
        <v>0.5</v>
      </c>
      <c r="BS15">
        <f>(($AQ$13-$AN$14)/($AN$15-$AN$14))</f>
        <v>0</v>
      </c>
      <c r="BT15">
        <f>(($AN$15-$AO$13)/($AO$14-$AO$13))</f>
        <v>0.44444444444444442</v>
      </c>
      <c r="BU15">
        <f>1-(($AP$13-$AO$12)/($AO$13-$AO$12))</f>
        <v>3.3333333333333326E-2</v>
      </c>
      <c r="BV15">
        <f>1-(($AQ$14-$AO$13)/($AO$14-$AO$13))</f>
        <v>0.48148148148148151</v>
      </c>
      <c r="BW15">
        <f>(($AN$15-$AP$13)/($AP$14-$AP$13))</f>
        <v>0.48148148148148145</v>
      </c>
      <c r="BX15">
        <f>(($AO$14-$AP$14)/($AP$15-$AP$14))</f>
        <v>0.04</v>
      </c>
      <c r="BY15">
        <f>1-(($AQ$14-$AP$13)/($AP$14-$AP$13))</f>
        <v>0.44444444444444442</v>
      </c>
      <c r="BZ15">
        <f>(($AN$14-$AQ$13)/($AQ$14-$AQ$13))</f>
        <v>0</v>
      </c>
      <c r="CA15">
        <f>(($AO$13-$AQ$13)/($AQ$14-$AQ$13))</f>
        <v>0.5</v>
      </c>
      <c r="CB15">
        <f>(($AP$13-$AQ$13)/($AQ$14-$AQ$13))</f>
        <v>0.4642857142857143</v>
      </c>
    </row>
    <row r="16" spans="1:80" x14ac:dyDescent="0.25">
      <c r="A16">
        <v>15</v>
      </c>
      <c r="B16">
        <v>60.945110000000007</v>
      </c>
      <c r="C16" s="2">
        <v>1</v>
      </c>
      <c r="H16">
        <v>50.809013000000007</v>
      </c>
      <c r="I16" s="3">
        <v>4</v>
      </c>
      <c r="P16">
        <v>2</v>
      </c>
      <c r="Q16" t="str">
        <f t="shared" si="0"/>
        <v>14</v>
      </c>
      <c r="R16">
        <v>4</v>
      </c>
      <c r="X16" t="s">
        <v>276</v>
      </c>
      <c r="Y16" t="s">
        <v>266</v>
      </c>
      <c r="AF16">
        <v>0</v>
      </c>
      <c r="AN16">
        <v>337</v>
      </c>
      <c r="AO16">
        <v>375</v>
      </c>
      <c r="AP16">
        <v>372</v>
      </c>
      <c r="AQ16">
        <v>363</v>
      </c>
      <c r="AT16">
        <f>(($AO$14-$AN$15)/($AN$16-$AN$15))</f>
        <v>0.57692307692307687</v>
      </c>
      <c r="AU16">
        <f>(($AP$14-$AN$15)/($AN$16-$AN$15))</f>
        <v>0.53846153846153844</v>
      </c>
      <c r="AV16">
        <f>(($AQ$14-$AN$15)/($AN$16-$AN$15))</f>
        <v>7.6923076923076927E-2</v>
      </c>
      <c r="AW16">
        <f>(($AN$16-$AO$14)/($AO$15-$AO$14))</f>
        <v>0.45833333333333331</v>
      </c>
      <c r="AX16">
        <f>(($AP$14-$AO$13)/($AO$14-$AO$13))</f>
        <v>0.96296296296296291</v>
      </c>
      <c r="AY16">
        <f>(($AQ$15-$AO$14)/($AO$15-$AO$14))</f>
        <v>0.54166666666666663</v>
      </c>
      <c r="AZ16">
        <f>(($AN$16-$AP$14)/($AP$15-$AP$14))</f>
        <v>0.48</v>
      </c>
      <c r="BA16">
        <f>(($AO$15-$AP$15)/($AP$16-$AP$15))</f>
        <v>0</v>
      </c>
      <c r="BB16">
        <f>(($AQ$15-$AP$14)/($AP$15-$AP$14))</f>
        <v>0.56000000000000005</v>
      </c>
      <c r="BC16">
        <f>(($AN$15-$AQ$13)/($AQ$14-$AQ$13))</f>
        <v>0.9285714285714286</v>
      </c>
      <c r="BD16">
        <f>(($AO$14-$AQ$14)/($AQ$15-$AQ$14))</f>
        <v>0.5</v>
      </c>
      <c r="BE16">
        <f>(($AP$14-$AQ$14)/($AQ$15-$AQ$14))</f>
        <v>0.46153846153846156</v>
      </c>
      <c r="BG16">
        <v>4</v>
      </c>
      <c r="BH16">
        <v>87</v>
      </c>
      <c r="BI16">
        <f>($BH$20-$BH$17)/200</f>
        <v>0.08</v>
      </c>
      <c r="BQ16">
        <f>1-(($AO$14-$AN$15)/($AN$16-$AN$15))</f>
        <v>0.42307692307692313</v>
      </c>
      <c r="BR16">
        <f>1-(($AP$14-$AN$15)/($AN$16-$AN$15))</f>
        <v>0.46153846153846156</v>
      </c>
      <c r="BS16">
        <f>(($AQ$14-$AN$15)/($AN$16-$AN$15))</f>
        <v>7.6923076923076927E-2</v>
      </c>
      <c r="BT16">
        <f>(($AN$16-$AO$14)/($AO$15-$AO$14))</f>
        <v>0.45833333333333331</v>
      </c>
      <c r="BU16">
        <f>1-(($AP$14-$AO$13)/($AO$14-$AO$13))</f>
        <v>3.703703703703709E-2</v>
      </c>
      <c r="BV16">
        <f>1-(($AQ$15-$AO$14)/($AO$15-$AO$14))</f>
        <v>0.45833333333333337</v>
      </c>
      <c r="BW16">
        <f>(($AN$16-$AP$14)/($AP$15-$AP$14))</f>
        <v>0.48</v>
      </c>
      <c r="BX16">
        <f>(($AO$15-$AP$15)/($AP$16-$AP$15))</f>
        <v>0</v>
      </c>
      <c r="BY16">
        <f>1-(($AQ$15-$AP$14)/($AP$15-$AP$14))</f>
        <v>0.43999999999999995</v>
      </c>
      <c r="BZ16">
        <f>1-(($AN$15-$AQ$13)/($AQ$14-$AQ$13))</f>
        <v>7.1428571428571397E-2</v>
      </c>
      <c r="CA16">
        <f>(($AO$14-$AQ$14)/($AQ$15-$AQ$14))</f>
        <v>0.5</v>
      </c>
      <c r="CB16">
        <f>(($AP$14-$AQ$14)/($AQ$15-$AQ$14))</f>
        <v>0.46153846153846156</v>
      </c>
    </row>
    <row r="17" spans="1:80" x14ac:dyDescent="0.25">
      <c r="A17">
        <v>16</v>
      </c>
      <c r="B17">
        <v>60.855629000000008</v>
      </c>
      <c r="C17" s="2">
        <v>1</v>
      </c>
      <c r="H17">
        <v>50.836826000000009</v>
      </c>
      <c r="I17" s="3">
        <v>4</v>
      </c>
      <c r="P17">
        <v>2</v>
      </c>
      <c r="Q17" t="str">
        <f t="shared" si="0"/>
        <v>14</v>
      </c>
      <c r="R17">
        <v>3</v>
      </c>
      <c r="X17" t="s">
        <v>276</v>
      </c>
      <c r="Y17" t="s">
        <v>267</v>
      </c>
      <c r="AF17" t="s">
        <v>256</v>
      </c>
      <c r="AN17">
        <v>361</v>
      </c>
      <c r="AO17">
        <v>398</v>
      </c>
      <c r="AP17">
        <v>393</v>
      </c>
      <c r="AQ17">
        <v>389</v>
      </c>
      <c r="AT17">
        <f>(($AO$15-$AN$16)/($AN$17-$AN$16))</f>
        <v>0.54166666666666663</v>
      </c>
      <c r="AU17">
        <f>(($AP$15-$AN$16)/($AN$17-$AN$16))</f>
        <v>0.54166666666666663</v>
      </c>
      <c r="AV17">
        <f>(($AQ$15-$AN$16)/($AN$17-$AN$16))</f>
        <v>8.3333333333333329E-2</v>
      </c>
      <c r="AW17">
        <f>(($AN$17-$AO$15)/($AO$16-$AO$15))</f>
        <v>0.44</v>
      </c>
      <c r="AX17">
        <f>(($AP$15-$AO$15)/($AO$16-$AO$15))</f>
        <v>0</v>
      </c>
      <c r="AY17">
        <f>(($AQ$16-$AO$15)/($AO$16-$AO$15))</f>
        <v>0.52</v>
      </c>
      <c r="AZ17">
        <f>(($AN$17-$AP$15)/($AP$16-$AP$15))</f>
        <v>0.5</v>
      </c>
      <c r="BA17">
        <f>(($AO$16-$AP$16)/($AP$17-$AP$16))</f>
        <v>0.14285714285714285</v>
      </c>
      <c r="BB17">
        <f>(($AQ$16-$AP$15)/($AP$16-$AP$15))</f>
        <v>0.59090909090909094</v>
      </c>
      <c r="BC17">
        <f>(($AN$16-$AQ$14)/($AQ$15-$AQ$14))</f>
        <v>0.92307692307692313</v>
      </c>
      <c r="BD17">
        <f>(($AO$15-$AQ$15)/($AQ$16-$AQ$15))</f>
        <v>0.45833333333333331</v>
      </c>
      <c r="BE17">
        <f>(($AP$15-$AQ$15)/($AQ$16-$AQ$15))</f>
        <v>0.45833333333333331</v>
      </c>
      <c r="BG17">
        <v>3</v>
      </c>
      <c r="BH17">
        <v>96</v>
      </c>
      <c r="BI17">
        <f>($BH$21-$BH$18)/200</f>
        <v>0.11</v>
      </c>
      <c r="BQ17">
        <f>1-(($AO$15-$AN$16)/($AN$17-$AN$16))</f>
        <v>0.45833333333333337</v>
      </c>
      <c r="BR17">
        <f>1-(($AP$15-$AN$16)/($AN$17-$AN$16))</f>
        <v>0.45833333333333337</v>
      </c>
      <c r="BS17">
        <f>(($AQ$15-$AN$16)/($AN$17-$AN$16))</f>
        <v>8.3333333333333329E-2</v>
      </c>
      <c r="BT17">
        <f>(($AN$17-$AO$15)/($AO$16-$AO$15))</f>
        <v>0.44</v>
      </c>
      <c r="BU17">
        <f>(($AP$15-$AO$15)/($AO$16-$AO$15))</f>
        <v>0</v>
      </c>
      <c r="BV17">
        <f>1-(($AQ$16-$AO$15)/($AO$16-$AO$15))</f>
        <v>0.48</v>
      </c>
      <c r="BW17">
        <f>(($AN$17-$AP$15)/($AP$16-$AP$15))</f>
        <v>0.5</v>
      </c>
      <c r="BX17">
        <f>(($AO$16-$AP$16)/($AP$17-$AP$16))</f>
        <v>0.14285714285714285</v>
      </c>
      <c r="BY17">
        <f>1-(($AQ$16-$AP$15)/($AP$16-$AP$15))</f>
        <v>0.40909090909090906</v>
      </c>
      <c r="BZ17">
        <f>1-(($AN$16-$AQ$14)/($AQ$15-$AQ$14))</f>
        <v>7.6923076923076872E-2</v>
      </c>
      <c r="CA17">
        <f>(($AO$15-$AQ$15)/($AQ$16-$AQ$15))</f>
        <v>0.45833333333333331</v>
      </c>
      <c r="CB17">
        <f>(($AP$15-$AQ$15)/($AQ$16-$AQ$15))</f>
        <v>0.45833333333333331</v>
      </c>
    </row>
    <row r="18" spans="1:80" x14ac:dyDescent="0.25">
      <c r="A18">
        <v>17</v>
      </c>
      <c r="B18">
        <v>60.855629000000008</v>
      </c>
      <c r="C18" s="2">
        <v>1</v>
      </c>
      <c r="H18">
        <v>50.838543000000008</v>
      </c>
      <c r="I18" s="3">
        <v>4</v>
      </c>
      <c r="P18">
        <v>2</v>
      </c>
      <c r="Q18" t="str">
        <f t="shared" si="0"/>
        <v>14</v>
      </c>
      <c r="R18">
        <v>2</v>
      </c>
      <c r="X18" t="s">
        <v>276</v>
      </c>
      <c r="Y18" t="s">
        <v>264</v>
      </c>
      <c r="AF18">
        <v>0</v>
      </c>
      <c r="AN18">
        <v>383</v>
      </c>
      <c r="AO18">
        <v>419</v>
      </c>
      <c r="AP18">
        <v>413</v>
      </c>
      <c r="AQ18">
        <v>411</v>
      </c>
      <c r="AT18">
        <f>(($AO$16-$AN$17)/($AN$18-$AN$17))</f>
        <v>0.63636363636363635</v>
      </c>
      <c r="AU18">
        <f>(($AP$16-$AN$17)/($AN$18-$AN$17))</f>
        <v>0.5</v>
      </c>
      <c r="AV18">
        <f>(($AQ$16-$AN$17)/($AN$18-$AN$17))</f>
        <v>9.0909090909090912E-2</v>
      </c>
      <c r="AW18">
        <f>(($AN$18-$AO$16)/($AO$17-$AO$16))</f>
        <v>0.34782608695652173</v>
      </c>
      <c r="AX18">
        <f>(($AP$16-$AO$15)/($AO$16-$AO$15))</f>
        <v>0.88</v>
      </c>
      <c r="AY18">
        <f>(($AQ$17-$AO$16)/($AO$17-$AO$16))</f>
        <v>0.60869565217391308</v>
      </c>
      <c r="AZ18">
        <f>(($AN$18-$AP$16)/($AP$17-$AP$16))</f>
        <v>0.52380952380952384</v>
      </c>
      <c r="BA18">
        <f>(($AO$17-$AP$17)/($AP$18-$AP$17))</f>
        <v>0.25</v>
      </c>
      <c r="BB18">
        <f>(($AQ$17-$AP$16)/($AP$17-$AP$16))</f>
        <v>0.80952380952380953</v>
      </c>
      <c r="BC18">
        <f>(($AN$17-$AQ$15)/($AQ$16-$AQ$15))</f>
        <v>0.91666666666666663</v>
      </c>
      <c r="BD18">
        <f>(($AO$16-$AQ$16)/($AQ$17-$AQ$16))</f>
        <v>0.46153846153846156</v>
      </c>
      <c r="BE18">
        <f>(($AP$16-$AQ$16)/($AQ$17-$AQ$16))</f>
        <v>0.34615384615384615</v>
      </c>
      <c r="BG18">
        <v>2</v>
      </c>
      <c r="BH18">
        <v>97</v>
      </c>
      <c r="BI18">
        <f>($BH$22-$BH$19)/200</f>
        <v>8.5000000000000006E-2</v>
      </c>
      <c r="BQ18">
        <f>1-(($AO$16-$AN$17)/($AN$18-$AN$17))</f>
        <v>0.36363636363636365</v>
      </c>
      <c r="BR18">
        <f>(($AP$16-$AN$17)/($AN$18-$AN$17))</f>
        <v>0.5</v>
      </c>
      <c r="BS18">
        <f>(($AQ$16-$AN$17)/($AN$18-$AN$17))</f>
        <v>9.0909090909090912E-2</v>
      </c>
      <c r="BT18">
        <f>(($AN$18-$AO$16)/($AO$17-$AO$16))</f>
        <v>0.34782608695652173</v>
      </c>
      <c r="BU18">
        <f>1-(($AP$16-$AO$15)/($AO$16-$AO$15))</f>
        <v>0.12</v>
      </c>
      <c r="BV18">
        <f>1-(($AQ$17-$AO$16)/($AO$17-$AO$16))</f>
        <v>0.39130434782608692</v>
      </c>
      <c r="BW18">
        <f>1-(($AN$18-$AP$16)/($AP$17-$AP$16))</f>
        <v>0.47619047619047616</v>
      </c>
      <c r="BX18">
        <f>(($AO$17-$AP$17)/($AP$18-$AP$17))</f>
        <v>0.25</v>
      </c>
      <c r="BY18">
        <f>1-(($AQ$17-$AP$16)/($AP$17-$AP$16))</f>
        <v>0.19047619047619047</v>
      </c>
      <c r="BZ18">
        <f>1-(($AN$17-$AQ$15)/($AQ$16-$AQ$15))</f>
        <v>8.333333333333337E-2</v>
      </c>
      <c r="CA18">
        <f>(($AO$16-$AQ$16)/($AQ$17-$AQ$16))</f>
        <v>0.46153846153846156</v>
      </c>
      <c r="CB18">
        <f>(($AP$16-$AQ$16)/($AQ$17-$AQ$16))</f>
        <v>0.34615384615384615</v>
      </c>
    </row>
    <row r="19" spans="1:80" x14ac:dyDescent="0.25">
      <c r="A19">
        <v>18</v>
      </c>
      <c r="D19">
        <v>71.665538000000012</v>
      </c>
      <c r="E19" s="4">
        <v>2</v>
      </c>
      <c r="H19">
        <v>50.838543000000008</v>
      </c>
      <c r="I19" s="3">
        <v>4</v>
      </c>
      <c r="P19">
        <v>2</v>
      </c>
      <c r="Q19" t="str">
        <f t="shared" si="0"/>
        <v>24</v>
      </c>
      <c r="R19">
        <v>1</v>
      </c>
      <c r="X19" t="s">
        <v>276</v>
      </c>
      <c r="Y19" t="s">
        <v>265</v>
      </c>
      <c r="AB19" t="s">
        <v>276</v>
      </c>
      <c r="AC19" t="str">
        <f>CONCATENATE($R19,$R20,$R21,$R22)</f>
        <v>1432</v>
      </c>
      <c r="AF19" t="s">
        <v>257</v>
      </c>
      <c r="AG19" t="s">
        <v>258</v>
      </c>
      <c r="AN19">
        <v>404</v>
      </c>
      <c r="AO19">
        <v>440</v>
      </c>
      <c r="AP19">
        <v>434</v>
      </c>
      <c r="AQ19">
        <v>433</v>
      </c>
      <c r="AT19">
        <f>(($AO$17-$AN$18)/($AN$19-$AN$18))</f>
        <v>0.7142857142857143</v>
      </c>
      <c r="AU19">
        <f>(($AP$17-$AN$18)/($AN$19-$AN$18))</f>
        <v>0.47619047619047616</v>
      </c>
      <c r="AV19">
        <f>(($AQ$17-$AN$18)/($AN$19-$AN$18))</f>
        <v>0.2857142857142857</v>
      </c>
      <c r="AW19">
        <f>(($AN$19-$AO$17)/($AO$18-$AO$17))</f>
        <v>0.2857142857142857</v>
      </c>
      <c r="AX19">
        <f>(($AP$17-$AO$16)/($AO$17-$AO$16))</f>
        <v>0.78260869565217395</v>
      </c>
      <c r="AY19">
        <f>(($AQ$18-$AO$17)/($AO$18-$AO$17))</f>
        <v>0.61904761904761907</v>
      </c>
      <c r="AZ19">
        <f>(($AN$19-$AP$17)/($AP$18-$AP$17))</f>
        <v>0.55000000000000004</v>
      </c>
      <c r="BA19">
        <f>(($AO$18-$AP$18)/($AP$19-$AP$18))</f>
        <v>0.2857142857142857</v>
      </c>
      <c r="BB19">
        <f>(($AQ$18-$AP$17)/($AP$18-$AP$17))</f>
        <v>0.9</v>
      </c>
      <c r="BC19">
        <f>(($AN$18-$AQ$16)/($AQ$17-$AQ$16))</f>
        <v>0.76923076923076927</v>
      </c>
      <c r="BD19">
        <f>(($AO$17-$AQ$17)/($AQ$18-$AQ$17))</f>
        <v>0.40909090909090912</v>
      </c>
      <c r="BE19">
        <f>(($AP$17-$AQ$17)/($AQ$18-$AQ$17))</f>
        <v>0.18181818181818182</v>
      </c>
      <c r="BG19">
        <v>1</v>
      </c>
      <c r="BH19">
        <v>107</v>
      </c>
      <c r="BI19">
        <f>($BH$23-$BH$20)/200</f>
        <v>0.11</v>
      </c>
      <c r="BQ19">
        <f>1-(($AO$17-$AN$18)/($AN$19-$AN$18))</f>
        <v>0.2857142857142857</v>
      </c>
      <c r="BR19">
        <f>(($AP$17-$AN$18)/($AN$19-$AN$18))</f>
        <v>0.47619047619047616</v>
      </c>
      <c r="BS19">
        <f>(($AQ$17-$AN$18)/($AN$19-$AN$18))</f>
        <v>0.2857142857142857</v>
      </c>
      <c r="BT19">
        <f>(($AN$19-$AO$17)/($AO$18-$AO$17))</f>
        <v>0.2857142857142857</v>
      </c>
      <c r="BU19">
        <f>1-(($AP$17-$AO$16)/($AO$17-$AO$16))</f>
        <v>0.21739130434782605</v>
      </c>
      <c r="BV19">
        <f>1-(($AQ$18-$AO$17)/($AO$18-$AO$17))</f>
        <v>0.38095238095238093</v>
      </c>
      <c r="BW19">
        <f>1-(($AN$19-$AP$17)/($AP$18-$AP$17))</f>
        <v>0.44999999999999996</v>
      </c>
      <c r="BX19">
        <f>(($AO$18-$AP$18)/($AP$19-$AP$18))</f>
        <v>0.2857142857142857</v>
      </c>
      <c r="BY19">
        <f>1-(($AQ$18-$AP$17)/($AP$18-$AP$17))</f>
        <v>9.9999999999999978E-2</v>
      </c>
      <c r="BZ19">
        <f>1-(($AN$18-$AQ$16)/($AQ$17-$AQ$16))</f>
        <v>0.23076923076923073</v>
      </c>
      <c r="CA19">
        <f>(($AO$17-$AQ$17)/($AQ$18-$AQ$17))</f>
        <v>0.40909090909090912</v>
      </c>
      <c r="CB19">
        <f>(($AP$17-$AQ$17)/($AQ$18-$AQ$17))</f>
        <v>0.18181818181818182</v>
      </c>
    </row>
    <row r="20" spans="1:80" x14ac:dyDescent="0.25">
      <c r="A20">
        <v>19</v>
      </c>
      <c r="D20">
        <v>71.541973000000013</v>
      </c>
      <c r="E20" s="4">
        <v>2</v>
      </c>
      <c r="P20">
        <v>1</v>
      </c>
      <c r="Q20" t="str">
        <f t="shared" si="0"/>
        <v>2</v>
      </c>
      <c r="R20">
        <v>4</v>
      </c>
      <c r="X20" t="s">
        <v>276</v>
      </c>
      <c r="Y20" t="s">
        <v>266</v>
      </c>
      <c r="AF20">
        <v>0</v>
      </c>
      <c r="AG20">
        <v>0</v>
      </c>
      <c r="AN20">
        <v>426</v>
      </c>
      <c r="AO20">
        <v>461</v>
      </c>
      <c r="AP20">
        <v>457</v>
      </c>
      <c r="AQ20">
        <v>453</v>
      </c>
      <c r="AT20">
        <f>(($AO$18-$AN$19)/($AN$20-$AN$19))</f>
        <v>0.68181818181818177</v>
      </c>
      <c r="AU20">
        <f>(($AP$18-$AN$19)/($AN$20-$AN$19))</f>
        <v>0.40909090909090912</v>
      </c>
      <c r="AV20">
        <f>(($AQ$18-$AN$19)/($AN$20-$AN$19))</f>
        <v>0.31818181818181818</v>
      </c>
      <c r="AW20">
        <f>(($AN$20-$AO$18)/($AO$19-$AO$18))</f>
        <v>0.33333333333333331</v>
      </c>
      <c r="AX20">
        <f>(($AP$18-$AO$17)/($AO$18-$AO$17))</f>
        <v>0.7142857142857143</v>
      </c>
      <c r="AY20">
        <f>(($AQ$19-$AO$18)/($AO$19-$AO$18))</f>
        <v>0.66666666666666663</v>
      </c>
      <c r="AZ20">
        <f>(($AN$20-$AP$18)/($AP$19-$AP$18))</f>
        <v>0.61904761904761907</v>
      </c>
      <c r="BA20">
        <f>(($AO$19-$AP$19)/($AP$20-$AP$19))</f>
        <v>0.2608695652173913</v>
      </c>
      <c r="BB20">
        <f>(($AQ$19-$AP$18)/($AP$19-$AP$18))</f>
        <v>0.95238095238095233</v>
      </c>
      <c r="BC20">
        <f>(($AN$19-$AQ$17)/($AQ$18-$AQ$17))</f>
        <v>0.68181818181818177</v>
      </c>
      <c r="BD20">
        <f>(($AO$18-$AQ$18)/($AQ$19-$AQ$18))</f>
        <v>0.36363636363636365</v>
      </c>
      <c r="BE20">
        <f>(($AP$18-$AQ$18)/($AQ$19-$AQ$18))</f>
        <v>9.0909090909090912E-2</v>
      </c>
      <c r="BG20">
        <v>4</v>
      </c>
      <c r="BH20">
        <v>112</v>
      </c>
      <c r="BI20">
        <f>($BH$24-$BH$21)/200</f>
        <v>0.1</v>
      </c>
      <c r="BQ20">
        <f>1-(($AO$18-$AN$19)/($AN$20-$AN$19))</f>
        <v>0.31818181818181823</v>
      </c>
      <c r="BR20">
        <f>(($AP$18-$AN$19)/($AN$20-$AN$19))</f>
        <v>0.40909090909090912</v>
      </c>
      <c r="BS20">
        <f>(($AQ$18-$AN$19)/($AN$20-$AN$19))</f>
        <v>0.31818181818181818</v>
      </c>
      <c r="BT20">
        <f>(($AN$20-$AO$18)/($AO$19-$AO$18))</f>
        <v>0.33333333333333331</v>
      </c>
      <c r="BU20">
        <f>1-(($AP$18-$AO$17)/($AO$18-$AO$17))</f>
        <v>0.2857142857142857</v>
      </c>
      <c r="BV20">
        <f>1-(($AQ$19-$AO$18)/($AO$19-$AO$18))</f>
        <v>0.33333333333333337</v>
      </c>
      <c r="BW20">
        <f>1-(($AN$20-$AP$18)/($AP$19-$AP$18))</f>
        <v>0.38095238095238093</v>
      </c>
      <c r="BX20">
        <f>(($AO$19-$AP$19)/($AP$20-$AP$19))</f>
        <v>0.2608695652173913</v>
      </c>
      <c r="BY20">
        <f>1-(($AQ$19-$AP$18)/($AP$19-$AP$18))</f>
        <v>4.7619047619047672E-2</v>
      </c>
      <c r="BZ20">
        <f>1-(($AN$19-$AQ$17)/($AQ$18-$AQ$17))</f>
        <v>0.31818181818181823</v>
      </c>
      <c r="CA20">
        <f>(($AO$18-$AQ$18)/($AQ$19-$AQ$18))</f>
        <v>0.36363636363636365</v>
      </c>
      <c r="CB20">
        <f>(($AP$18-$AQ$18)/($AQ$19-$AQ$18))</f>
        <v>9.0909090909090912E-2</v>
      </c>
    </row>
    <row r="21" spans="1:80" x14ac:dyDescent="0.25">
      <c r="A21">
        <v>20</v>
      </c>
      <c r="D21">
        <v>71.462947</v>
      </c>
      <c r="E21" s="4">
        <v>2</v>
      </c>
      <c r="F21">
        <v>60.36849200000001</v>
      </c>
      <c r="G21" s="5">
        <v>3</v>
      </c>
      <c r="P21">
        <v>2</v>
      </c>
      <c r="Q21" t="str">
        <f t="shared" si="0"/>
        <v>23</v>
      </c>
      <c r="R21">
        <v>3</v>
      </c>
      <c r="X21" t="s">
        <v>276</v>
      </c>
      <c r="Y21" t="s">
        <v>267</v>
      </c>
      <c r="AF21">
        <v>0</v>
      </c>
      <c r="AG21">
        <v>0</v>
      </c>
      <c r="AN21">
        <v>448</v>
      </c>
      <c r="AO21">
        <v>484</v>
      </c>
      <c r="AP21">
        <v>481</v>
      </c>
      <c r="AQ21">
        <v>476</v>
      </c>
      <c r="AT21">
        <f>(($AO$19-$AN$20)/($AN$21-$AN$20))</f>
        <v>0.63636363636363635</v>
      </c>
      <c r="AU21">
        <f>(($AP$19-$AN$20)/($AN$21-$AN$20))</f>
        <v>0.36363636363636365</v>
      </c>
      <c r="AV21">
        <f>(($AQ$19-$AN$20)/($AN$21-$AN$20))</f>
        <v>0.31818181818181818</v>
      </c>
      <c r="AW21">
        <f>(($AN$21-$AO$19)/($AO$20-$AO$19))</f>
        <v>0.38095238095238093</v>
      </c>
      <c r="AX21">
        <f>(($AP$19-$AO$18)/($AO$19-$AO$18))</f>
        <v>0.7142857142857143</v>
      </c>
      <c r="AY21">
        <f>(($AQ$20-$AO$19)/($AO$20-$AO$19))</f>
        <v>0.61904761904761907</v>
      </c>
      <c r="AZ21">
        <f>(($AN$21-$AP$19)/($AP$20-$AP$19))</f>
        <v>0.60869565217391308</v>
      </c>
      <c r="BA21">
        <f>(($AO$20-$AP$20)/($AP$21-$AP$20))</f>
        <v>0.16666666666666666</v>
      </c>
      <c r="BB21">
        <f>(($AQ$20-$AP$19)/($AP$20-$AP$19))</f>
        <v>0.82608695652173914</v>
      </c>
      <c r="BC21">
        <f>(($AN$20-$AQ$18)/($AQ$19-$AQ$18))</f>
        <v>0.68181818181818177</v>
      </c>
      <c r="BD21">
        <f>(($AO$19-$AQ$19)/($AQ$20-$AQ$19))</f>
        <v>0.35</v>
      </c>
      <c r="BE21">
        <f>(($AP$19-$AQ$19)/($AQ$20-$AQ$19))</f>
        <v>0.05</v>
      </c>
      <c r="BG21">
        <v>3</v>
      </c>
      <c r="BH21">
        <v>119</v>
      </c>
      <c r="BI21">
        <f>($BH$25-$BH$22)/200</f>
        <v>8.5000000000000006E-2</v>
      </c>
      <c r="BQ21">
        <f>1-(($AO$19-$AN$20)/($AN$21-$AN$20))</f>
        <v>0.36363636363636365</v>
      </c>
      <c r="BR21">
        <f>(($AP$19-$AN$20)/($AN$21-$AN$20))</f>
        <v>0.36363636363636365</v>
      </c>
      <c r="BS21">
        <f>(($AQ$19-$AN$20)/($AN$21-$AN$20))</f>
        <v>0.31818181818181818</v>
      </c>
      <c r="BT21">
        <f>(($AN$21-$AO$19)/($AO$20-$AO$19))</f>
        <v>0.38095238095238093</v>
      </c>
      <c r="BU21">
        <f>1-(($AP$19-$AO$18)/($AO$19-$AO$18))</f>
        <v>0.2857142857142857</v>
      </c>
      <c r="BV21">
        <f>1-(($AQ$20-$AO$19)/($AO$20-$AO$19))</f>
        <v>0.38095238095238093</v>
      </c>
      <c r="BW21">
        <f>1-(($AN$21-$AP$19)/($AP$20-$AP$19))</f>
        <v>0.39130434782608692</v>
      </c>
      <c r="BX21">
        <f>(($AO$20-$AP$20)/($AP$21-$AP$20))</f>
        <v>0.16666666666666666</v>
      </c>
      <c r="BY21">
        <f>1-(($AQ$20-$AP$19)/($AP$20-$AP$19))</f>
        <v>0.17391304347826086</v>
      </c>
      <c r="BZ21">
        <f>1-(($AN$20-$AQ$18)/($AQ$19-$AQ$18))</f>
        <v>0.31818181818181823</v>
      </c>
      <c r="CA21">
        <f>(($AO$19-$AQ$19)/($AQ$20-$AQ$19))</f>
        <v>0.35</v>
      </c>
      <c r="CB21">
        <f>(($AP$19-$AQ$19)/($AQ$20-$AQ$19))</f>
        <v>0.05</v>
      </c>
    </row>
    <row r="22" spans="1:80" x14ac:dyDescent="0.25">
      <c r="A22">
        <v>21</v>
      </c>
      <c r="D22">
        <v>71.508200000000002</v>
      </c>
      <c r="E22" s="4">
        <v>2</v>
      </c>
      <c r="F22">
        <v>60.394954000000013</v>
      </c>
      <c r="G22" s="5">
        <v>3</v>
      </c>
      <c r="P22">
        <v>2</v>
      </c>
      <c r="Q22" t="str">
        <f t="shared" si="0"/>
        <v>23</v>
      </c>
      <c r="R22">
        <v>2</v>
      </c>
      <c r="X22" t="s">
        <v>276</v>
      </c>
      <c r="Y22" t="s">
        <v>264</v>
      </c>
      <c r="AF22">
        <v>0</v>
      </c>
      <c r="AG22">
        <v>0</v>
      </c>
      <c r="AN22">
        <v>470</v>
      </c>
      <c r="AO22">
        <v>501</v>
      </c>
      <c r="AP22">
        <v>503</v>
      </c>
      <c r="AQ22">
        <v>498</v>
      </c>
      <c r="AT22">
        <f>(($AO$20-$AN$21)/($AN$22-$AN$21))</f>
        <v>0.59090909090909094</v>
      </c>
      <c r="AU22">
        <f>(($AP$20-$AN$21)/($AN$22-$AN$21))</f>
        <v>0.40909090909090912</v>
      </c>
      <c r="AV22">
        <f>(($AQ$20-$AN$21)/($AN$22-$AN$21))</f>
        <v>0.22727272727272727</v>
      </c>
      <c r="AW22">
        <f>(($AN$22-$AO$20)/($AO$21-$AO$20))</f>
        <v>0.39130434782608697</v>
      </c>
      <c r="AX22">
        <f>(($AP$20-$AO$19)/($AO$20-$AO$19))</f>
        <v>0.80952380952380953</v>
      </c>
      <c r="AY22">
        <f>(($AQ$21-$AO$20)/($AO$21-$AO$20))</f>
        <v>0.65217391304347827</v>
      </c>
      <c r="AZ22">
        <f>(($AN$22-$AP$20)/($AP$21-$AP$20))</f>
        <v>0.54166666666666663</v>
      </c>
      <c r="BB22">
        <f>(($AQ$21-$AP$20)/($AP$21-$AP$20))</f>
        <v>0.79166666666666663</v>
      </c>
      <c r="BC22">
        <f>(($AN$21-$AQ$19)/($AQ$20-$AQ$19))</f>
        <v>0.75</v>
      </c>
      <c r="BD22">
        <f>(($AO$20-$AQ$20)/($AQ$21-$AQ$20))</f>
        <v>0.34782608695652173</v>
      </c>
      <c r="BE22">
        <f>(($AP$20-$AQ$20)/($AQ$21-$AQ$20))</f>
        <v>0.17391304347826086</v>
      </c>
      <c r="BG22">
        <v>2</v>
      </c>
      <c r="BH22">
        <v>124</v>
      </c>
      <c r="BI22">
        <f>($BH$26-$BH$23)/200</f>
        <v>7.0000000000000007E-2</v>
      </c>
      <c r="BQ22">
        <f>1-(($AO$20-$AN$21)/($AN$22-$AN$21))</f>
        <v>0.40909090909090906</v>
      </c>
      <c r="BR22">
        <f>(($AP$20-$AN$21)/($AN$22-$AN$21))</f>
        <v>0.40909090909090912</v>
      </c>
      <c r="BS22">
        <f>(($AQ$20-$AN$21)/($AN$22-$AN$21))</f>
        <v>0.22727272727272727</v>
      </c>
      <c r="BT22">
        <f>(($AN$22-$AO$20)/($AO$21-$AO$20))</f>
        <v>0.39130434782608697</v>
      </c>
      <c r="BU22">
        <f>1-(($AP$20-$AO$19)/($AO$20-$AO$19))</f>
        <v>0.19047619047619047</v>
      </c>
      <c r="BV22">
        <f>1-(($AQ$21-$AO$20)/($AO$21-$AO$20))</f>
        <v>0.34782608695652173</v>
      </c>
      <c r="BW22">
        <f>1-(($AN$22-$AP$20)/($AP$21-$AP$20))</f>
        <v>0.45833333333333337</v>
      </c>
      <c r="BY22">
        <f>1-(($AQ$21-$AP$20)/($AP$21-$AP$20))</f>
        <v>0.20833333333333337</v>
      </c>
      <c r="BZ22">
        <f>1-(($AN$21-$AQ$19)/($AQ$20-$AQ$19))</f>
        <v>0.25</v>
      </c>
      <c r="CA22">
        <f>(($AO$20-$AQ$20)/($AQ$21-$AQ$20))</f>
        <v>0.34782608695652173</v>
      </c>
      <c r="CB22">
        <f>(($AP$20-$AQ$20)/($AQ$21-$AQ$20))</f>
        <v>0.17391304347826086</v>
      </c>
    </row>
    <row r="23" spans="1:80" x14ac:dyDescent="0.25">
      <c r="A23">
        <v>22</v>
      </c>
      <c r="D23">
        <v>71.48366</v>
      </c>
      <c r="E23" s="4">
        <v>2</v>
      </c>
      <c r="F23">
        <v>60.336200000000012</v>
      </c>
      <c r="G23" s="5">
        <v>3</v>
      </c>
      <c r="P23">
        <v>2</v>
      </c>
      <c r="Q23" t="str">
        <f t="shared" si="0"/>
        <v>23</v>
      </c>
      <c r="R23">
        <v>1</v>
      </c>
      <c r="X23" t="s">
        <v>276</v>
      </c>
      <c r="Y23" t="s">
        <v>265</v>
      </c>
      <c r="AB23" t="s">
        <v>276</v>
      </c>
      <c r="AC23" t="str">
        <f>CONCATENATE($R23,$R24,$R25,$R26)</f>
        <v>1432</v>
      </c>
      <c r="AF23">
        <v>0</v>
      </c>
      <c r="AG23">
        <v>0</v>
      </c>
      <c r="AN23">
        <v>494</v>
      </c>
      <c r="AO23">
        <v>527</v>
      </c>
      <c r="AP23">
        <v>527</v>
      </c>
      <c r="AQ23">
        <v>515</v>
      </c>
      <c r="AT23">
        <f>(($AO$21-$AN$22)/($AN$23-$AN$22))</f>
        <v>0.58333333333333337</v>
      </c>
      <c r="AU23">
        <f>(($AP$21-$AN$22)/($AN$23-$AN$22))</f>
        <v>0.45833333333333331</v>
      </c>
      <c r="AV23">
        <f>(($AQ$21-$AN$22)/($AN$23-$AN$22))</f>
        <v>0.25</v>
      </c>
      <c r="AX23">
        <f>(($AP$21-$AO$20)/($AO$21-$AO$20))</f>
        <v>0.86956521739130432</v>
      </c>
      <c r="BC23">
        <f>(($AN$22-$AQ$20)/($AQ$21-$AQ$20))</f>
        <v>0.73913043478260865</v>
      </c>
      <c r="BD23">
        <f>(($AO$21-$AQ$21)/($AQ$22-$AQ$21))</f>
        <v>0.36363636363636365</v>
      </c>
      <c r="BE23">
        <f>(($AP$21-$AQ$21)/($AQ$22-$AQ$21))</f>
        <v>0.22727272727272727</v>
      </c>
      <c r="BG23">
        <v>1</v>
      </c>
      <c r="BH23">
        <v>134</v>
      </c>
      <c r="BI23">
        <f>($BH$27-$BH$24)/200</f>
        <v>8.5000000000000006E-2</v>
      </c>
      <c r="BQ23">
        <f>1-(($AO$21-$AN$22)/($AN$23-$AN$22))</f>
        <v>0.41666666666666663</v>
      </c>
      <c r="BR23">
        <f>(($AP$21-$AN$22)/($AN$23-$AN$22))</f>
        <v>0.45833333333333331</v>
      </c>
      <c r="BS23">
        <f>(($AQ$21-$AN$22)/($AN$23-$AN$22))</f>
        <v>0.25</v>
      </c>
      <c r="BU23">
        <f>1-(($AP$21-$AO$20)/($AO$21-$AO$20))</f>
        <v>0.13043478260869568</v>
      </c>
      <c r="BZ23">
        <f>1-(($AN$22-$AQ$20)/($AQ$21-$AQ$20))</f>
        <v>0.26086956521739135</v>
      </c>
      <c r="CA23">
        <f>(($AO$21-$AQ$21)/($AQ$22-$AQ$21))</f>
        <v>0.36363636363636365</v>
      </c>
      <c r="CB23">
        <f>(($AP$21-$AQ$21)/($AQ$22-$AQ$21))</f>
        <v>0.22727272727272727</v>
      </c>
    </row>
    <row r="24" spans="1:80" x14ac:dyDescent="0.25">
      <c r="A24">
        <v>23</v>
      </c>
      <c r="D24">
        <v>71.482487000000006</v>
      </c>
      <c r="E24" s="4">
        <v>2</v>
      </c>
      <c r="F24">
        <v>60.294532000000011</v>
      </c>
      <c r="G24" s="5">
        <v>3</v>
      </c>
      <c r="P24">
        <v>2</v>
      </c>
      <c r="Q24" t="str">
        <f t="shared" si="0"/>
        <v>23</v>
      </c>
      <c r="R24">
        <v>4</v>
      </c>
      <c r="X24" t="s">
        <v>276</v>
      </c>
      <c r="Y24" t="s">
        <v>266</v>
      </c>
      <c r="AF24">
        <v>0</v>
      </c>
      <c r="AG24">
        <v>0</v>
      </c>
      <c r="AN24">
        <v>514</v>
      </c>
      <c r="AO24">
        <v>552</v>
      </c>
      <c r="AP24">
        <v>552</v>
      </c>
      <c r="AQ24">
        <v>540</v>
      </c>
      <c r="BC24">
        <f>(($AN$23-$AQ$21)/($AQ$22-$AQ$21))</f>
        <v>0.81818181818181823</v>
      </c>
      <c r="BG24">
        <v>4</v>
      </c>
      <c r="BH24">
        <v>139</v>
      </c>
      <c r="BI24">
        <f>($BH$28-$BH$25)/200</f>
        <v>0.105</v>
      </c>
      <c r="BZ24">
        <f>1-(($AN$23-$AQ$21)/($AQ$22-$AQ$21))</f>
        <v>0.18181818181818177</v>
      </c>
    </row>
    <row r="25" spans="1:80" x14ac:dyDescent="0.25">
      <c r="A25">
        <v>24</v>
      </c>
      <c r="D25">
        <v>71.479425000000006</v>
      </c>
      <c r="E25" s="4">
        <v>2</v>
      </c>
      <c r="F25">
        <v>60.312504000000011</v>
      </c>
      <c r="G25" s="5">
        <v>3</v>
      </c>
      <c r="P25">
        <v>2</v>
      </c>
      <c r="Q25" t="str">
        <f t="shared" si="0"/>
        <v>23</v>
      </c>
      <c r="R25">
        <v>3</v>
      </c>
      <c r="X25" t="s">
        <v>276</v>
      </c>
      <c r="Y25" t="s">
        <v>267</v>
      </c>
      <c r="AN25">
        <v>540</v>
      </c>
      <c r="AO25">
        <v>577</v>
      </c>
      <c r="AP25">
        <v>574</v>
      </c>
      <c r="AQ25">
        <v>566</v>
      </c>
      <c r="BG25">
        <v>3</v>
      </c>
      <c r="BH25">
        <v>141</v>
      </c>
      <c r="BI25">
        <f>($BH$29-$BH$26)/200</f>
        <v>0.08</v>
      </c>
    </row>
    <row r="26" spans="1:80" x14ac:dyDescent="0.25">
      <c r="A26">
        <v>25</v>
      </c>
      <c r="D26">
        <v>71.463049000000012</v>
      </c>
      <c r="E26" s="4">
        <v>2</v>
      </c>
      <c r="F26">
        <v>60.356773000000011</v>
      </c>
      <c r="G26" s="5">
        <v>3</v>
      </c>
      <c r="P26">
        <v>2</v>
      </c>
      <c r="Q26" t="str">
        <f t="shared" si="0"/>
        <v>23</v>
      </c>
      <c r="R26">
        <v>2</v>
      </c>
      <c r="X26" t="s">
        <v>276</v>
      </c>
      <c r="Y26" t="s">
        <v>264</v>
      </c>
      <c r="AN26">
        <v>563</v>
      </c>
      <c r="AO26">
        <v>601</v>
      </c>
      <c r="AP26">
        <v>596</v>
      </c>
      <c r="AQ26">
        <v>592</v>
      </c>
      <c r="BG26">
        <v>2</v>
      </c>
      <c r="BH26">
        <v>148</v>
      </c>
      <c r="BI26">
        <f>($BH$30-$BH$27)/200</f>
        <v>7.0000000000000007E-2</v>
      </c>
    </row>
    <row r="27" spans="1:80" x14ac:dyDescent="0.25">
      <c r="A27">
        <v>26</v>
      </c>
      <c r="D27">
        <v>71.446621000000007</v>
      </c>
      <c r="E27" s="4">
        <v>2</v>
      </c>
      <c r="F27">
        <v>60.380840000000013</v>
      </c>
      <c r="G27" s="5">
        <v>3</v>
      </c>
      <c r="P27">
        <v>2</v>
      </c>
      <c r="Q27" t="str">
        <f t="shared" si="0"/>
        <v>23</v>
      </c>
      <c r="R27">
        <v>1</v>
      </c>
      <c r="X27" t="s">
        <v>276</v>
      </c>
      <c r="Y27" t="s">
        <v>265</v>
      </c>
      <c r="AB27" t="s">
        <v>276</v>
      </c>
      <c r="AC27" t="str">
        <f>CONCATENATE($R27,$R28,$R29,$R30)</f>
        <v>1432</v>
      </c>
      <c r="AN27">
        <v>586</v>
      </c>
      <c r="AO27">
        <v>627</v>
      </c>
      <c r="AP27">
        <v>617</v>
      </c>
      <c r="AQ27">
        <v>615</v>
      </c>
      <c r="AT27">
        <f>(($AO$23-$AN$24)/($AN$25-$AN$24))</f>
        <v>0.5</v>
      </c>
      <c r="AU27">
        <f>(($AP$23-$AN$24)/($AN$25-$AN$24))</f>
        <v>0.5</v>
      </c>
      <c r="AV27">
        <f>(($AQ$23-$AN$24)/($AN$25-$AN$24))</f>
        <v>3.8461538461538464E-2</v>
      </c>
      <c r="AW27">
        <f>(($AN$24-$AO$22)/($AO$23-$AO$22))</f>
        <v>0.5</v>
      </c>
      <c r="AX27">
        <f>(($AP$22-$AO$22)/($AO$23-$AO$22))</f>
        <v>7.6923076923076927E-2</v>
      </c>
      <c r="AY27">
        <f>(($AQ$23-$AO$22)/($AO$23-$AO$22))</f>
        <v>0.53846153846153844</v>
      </c>
      <c r="AZ27">
        <f>(($AN$24-$AP$22)/($AP$23-$AP$22))</f>
        <v>0.45833333333333331</v>
      </c>
      <c r="BA27">
        <f>(($AO$23-$AP$23)/($AP$24-$AP$23))</f>
        <v>0</v>
      </c>
      <c r="BB27">
        <f>(($AQ$23-$AP$22)/($AP$23-$AP$22))</f>
        <v>0.5</v>
      </c>
      <c r="BC27">
        <f>(($AN$25-$AQ$24)/($AQ$25-$AQ$24))</f>
        <v>0</v>
      </c>
      <c r="BD27">
        <f>(($AO$23-$AQ$23)/($AQ$24-$AQ$23))</f>
        <v>0.48</v>
      </c>
      <c r="BE27">
        <f>(($AP$23-$AQ$23)/($AQ$24-$AQ$23))</f>
        <v>0.48</v>
      </c>
      <c r="BG27">
        <v>1</v>
      </c>
      <c r="BH27">
        <v>156</v>
      </c>
      <c r="BI27">
        <f>($BH$31-$BH$28)/200</f>
        <v>7.4999999999999997E-2</v>
      </c>
      <c r="BQ27">
        <f>(($AO$23-$AN$24)/($AN$25-$AN$24))</f>
        <v>0.5</v>
      </c>
      <c r="BR27">
        <f>(($AP$23-$AN$24)/($AN$25-$AN$24))</f>
        <v>0.5</v>
      </c>
      <c r="BS27">
        <f>(($AQ$23-$AN$24)/($AN$25-$AN$24))</f>
        <v>3.8461538461538464E-2</v>
      </c>
      <c r="BT27">
        <f>(($AN$24-$AO$22)/($AO$23-$AO$22))</f>
        <v>0.5</v>
      </c>
      <c r="BU27">
        <f>(($AP$22-$AO$22)/($AO$23-$AO$22))</f>
        <v>7.6923076923076927E-2</v>
      </c>
      <c r="BV27">
        <f>1-(($AQ$23-$AO$22)/($AO$23-$AO$22))</f>
        <v>0.46153846153846156</v>
      </c>
      <c r="BW27">
        <f>(($AN$24-$AP$22)/($AP$23-$AP$22))</f>
        <v>0.45833333333333331</v>
      </c>
      <c r="BX27">
        <f>(($AO$23-$AP$23)/($AP$24-$AP$23))</f>
        <v>0</v>
      </c>
      <c r="BY27">
        <f>(($AQ$23-$AP$22)/($AP$23-$AP$22))</f>
        <v>0.5</v>
      </c>
      <c r="BZ27">
        <f>(($AN$25-$AQ$24)/($AQ$25-$AQ$24))</f>
        <v>0</v>
      </c>
      <c r="CA27">
        <f>(($AO$23-$AQ$23)/($AQ$24-$AQ$23))</f>
        <v>0.48</v>
      </c>
      <c r="CB27">
        <f>(($AP$23-$AQ$23)/($AQ$24-$AQ$23))</f>
        <v>0.48</v>
      </c>
    </row>
    <row r="28" spans="1:80" x14ac:dyDescent="0.25">
      <c r="A28">
        <v>27</v>
      </c>
      <c r="D28">
        <v>71.435652000000005</v>
      </c>
      <c r="E28" s="4">
        <v>2</v>
      </c>
      <c r="F28">
        <v>60.383548000000012</v>
      </c>
      <c r="G28" s="5">
        <v>3</v>
      </c>
      <c r="P28">
        <v>2</v>
      </c>
      <c r="Q28" t="str">
        <f t="shared" si="0"/>
        <v>23</v>
      </c>
      <c r="R28">
        <v>4</v>
      </c>
      <c r="X28" t="s">
        <v>276</v>
      </c>
      <c r="Y28" t="s">
        <v>266</v>
      </c>
      <c r="AN28">
        <v>609</v>
      </c>
      <c r="AO28">
        <v>648</v>
      </c>
      <c r="AP28">
        <v>640</v>
      </c>
      <c r="AQ28">
        <v>639</v>
      </c>
      <c r="AT28">
        <f>(($AO$24-$AN$25)/($AN$26-$AN$25))</f>
        <v>0.52173913043478259</v>
      </c>
      <c r="AU28">
        <f>(($AP$24-$AN$25)/($AN$26-$AN$25))</f>
        <v>0.52173913043478259</v>
      </c>
      <c r="AV28">
        <f>(($AQ$24-$AN$25)/($AN$26-$AN$25))</f>
        <v>0</v>
      </c>
      <c r="AW28">
        <f>(($AN$25-$AO$23)/($AO$24-$AO$23))</f>
        <v>0.52</v>
      </c>
      <c r="AX28">
        <f>(($AP$23-$AO$23)/($AO$24-$AO$23))</f>
        <v>0</v>
      </c>
      <c r="AY28">
        <f>(($AQ$24-$AO$23)/($AO$24-$AO$23))</f>
        <v>0.52</v>
      </c>
      <c r="AZ28">
        <f>(($AN$25-$AP$23)/($AP$24-$AP$23))</f>
        <v>0.52</v>
      </c>
      <c r="BA28">
        <f>(($AO$24-$AP$24)/($AP$25-$AP$24))</f>
        <v>0</v>
      </c>
      <c r="BB28">
        <f>(($AQ$24-$AP$23)/($AP$24-$AP$23))</f>
        <v>0.52</v>
      </c>
      <c r="BC28">
        <f>(($AN$26-$AQ$24)/($AQ$25-$AQ$24))</f>
        <v>0.88461538461538458</v>
      </c>
      <c r="BD28">
        <f>(($AO$24-$AQ$24)/($AQ$25-$AQ$24))</f>
        <v>0.46153846153846156</v>
      </c>
      <c r="BE28">
        <f>(($AP$24-$AQ$24)/($AQ$25-$AQ$24))</f>
        <v>0.46153846153846156</v>
      </c>
      <c r="BG28">
        <v>4</v>
      </c>
      <c r="BH28">
        <v>162</v>
      </c>
      <c r="BI28">
        <f>($BH$32-$BH$29)/200</f>
        <v>0.1</v>
      </c>
      <c r="BQ28">
        <f>1-(($AO$24-$AN$25)/($AN$26-$AN$25))</f>
        <v>0.47826086956521741</v>
      </c>
      <c r="BR28">
        <f>1-(($AP$24-$AN$25)/($AN$26-$AN$25))</f>
        <v>0.47826086956521741</v>
      </c>
      <c r="BS28">
        <f>(($AQ$24-$AN$25)/($AN$26-$AN$25))</f>
        <v>0</v>
      </c>
      <c r="BT28">
        <f>1-(($AN$25-$AO$23)/($AO$24-$AO$23))</f>
        <v>0.48</v>
      </c>
      <c r="BU28">
        <f>(($AP$23-$AO$23)/($AO$24-$AO$23))</f>
        <v>0</v>
      </c>
      <c r="BV28">
        <f>1-(($AQ$24-$AO$23)/($AO$24-$AO$23))</f>
        <v>0.48</v>
      </c>
      <c r="BW28">
        <f>1-(($AN$25-$AP$23)/($AP$24-$AP$23))</f>
        <v>0.48</v>
      </c>
      <c r="BX28">
        <f>(($AO$24-$AP$24)/($AP$25-$AP$24))</f>
        <v>0</v>
      </c>
      <c r="BY28">
        <f>1-(($AQ$24-$AP$23)/($AP$24-$AP$23))</f>
        <v>0.48</v>
      </c>
      <c r="BZ28">
        <f>1-(($AN$26-$AQ$24)/($AQ$25-$AQ$24))</f>
        <v>0.11538461538461542</v>
      </c>
      <c r="CA28">
        <f>(($AO$24-$AQ$24)/($AQ$25-$AQ$24))</f>
        <v>0.46153846153846156</v>
      </c>
      <c r="CB28">
        <f>(($AP$24-$AQ$24)/($AQ$25-$AQ$24))</f>
        <v>0.46153846153846156</v>
      </c>
    </row>
    <row r="29" spans="1:80" x14ac:dyDescent="0.25">
      <c r="A29">
        <v>28</v>
      </c>
      <c r="D29">
        <v>71.491568000000001</v>
      </c>
      <c r="E29" s="4">
        <v>2</v>
      </c>
      <c r="F29">
        <v>60.380890000000008</v>
      </c>
      <c r="G29" s="5">
        <v>3</v>
      </c>
      <c r="P29">
        <v>2</v>
      </c>
      <c r="Q29" t="str">
        <f t="shared" si="0"/>
        <v>23</v>
      </c>
      <c r="R29">
        <v>3</v>
      </c>
      <c r="X29" t="s">
        <v>276</v>
      </c>
      <c r="Y29" t="s">
        <v>267</v>
      </c>
      <c r="AN29">
        <v>633</v>
      </c>
      <c r="AO29">
        <v>668</v>
      </c>
      <c r="AP29">
        <v>662</v>
      </c>
      <c r="AQ29">
        <v>660</v>
      </c>
      <c r="AT29">
        <f>(($AO$25-$AN$26)/($AN$27-$AN$26))</f>
        <v>0.60869565217391308</v>
      </c>
      <c r="AU29">
        <f>(($AP$25-$AN$26)/($AN$27-$AN$26))</f>
        <v>0.47826086956521741</v>
      </c>
      <c r="AV29">
        <f>(($AQ$25-$AN$26)/($AN$27-$AN$26))</f>
        <v>0.13043478260869565</v>
      </c>
      <c r="AW29">
        <f>(($AN$26-$AO$24)/($AO$25-$AO$24))</f>
        <v>0.44</v>
      </c>
      <c r="AX29">
        <f>(($AP$24-$AO$24)/($AO$25-$AO$24))</f>
        <v>0</v>
      </c>
      <c r="AY29">
        <f>(($AQ$25-$AO$24)/($AO$25-$AO$24))</f>
        <v>0.56000000000000005</v>
      </c>
      <c r="AZ29">
        <f>(($AN$26-$AP$24)/($AP$25-$AP$24))</f>
        <v>0.5</v>
      </c>
      <c r="BA29">
        <f>(($AO$25-$AP$25)/($AP$26-$AP$25))</f>
        <v>0.13636363636363635</v>
      </c>
      <c r="BB29">
        <f>(($AQ$25-$AP$24)/($AP$25-$AP$24))</f>
        <v>0.63636363636363635</v>
      </c>
      <c r="BC29">
        <f>(($AN$27-$AQ$25)/($AQ$26-$AQ$25))</f>
        <v>0.76923076923076927</v>
      </c>
      <c r="BD29">
        <f>(($AO$25-$AQ$25)/($AQ$26-$AQ$25))</f>
        <v>0.42307692307692307</v>
      </c>
      <c r="BE29">
        <f>(($AP$25-$AQ$25)/($AQ$26-$AQ$25))</f>
        <v>0.30769230769230771</v>
      </c>
      <c r="BG29">
        <v>3</v>
      </c>
      <c r="BH29">
        <v>164</v>
      </c>
      <c r="BI29">
        <f>($BH$33-$BH$30)/200</f>
        <v>8.5000000000000006E-2</v>
      </c>
      <c r="BQ29">
        <f>1-(($AO$25-$AN$26)/($AN$27-$AN$26))</f>
        <v>0.39130434782608692</v>
      </c>
      <c r="BR29">
        <f>(($AP$25-$AN$26)/($AN$27-$AN$26))</f>
        <v>0.47826086956521741</v>
      </c>
      <c r="BS29">
        <f>(($AQ$25-$AN$26)/($AN$27-$AN$26))</f>
        <v>0.13043478260869565</v>
      </c>
      <c r="BT29">
        <f>(($AN$26-$AO$24)/($AO$25-$AO$24))</f>
        <v>0.44</v>
      </c>
      <c r="BU29">
        <f>(($AP$24-$AO$24)/($AO$25-$AO$24))</f>
        <v>0</v>
      </c>
      <c r="BV29">
        <f>1-(($AQ$25-$AO$24)/($AO$25-$AO$24))</f>
        <v>0.43999999999999995</v>
      </c>
      <c r="BW29">
        <f>(($AN$26-$AP$24)/($AP$25-$AP$24))</f>
        <v>0.5</v>
      </c>
      <c r="BX29">
        <f>(($AO$25-$AP$25)/($AP$26-$AP$25))</f>
        <v>0.13636363636363635</v>
      </c>
      <c r="BY29">
        <f>1-(($AQ$25-$AP$24)/($AP$25-$AP$24))</f>
        <v>0.36363636363636365</v>
      </c>
      <c r="BZ29">
        <f>1-(($AN$27-$AQ$25)/($AQ$26-$AQ$25))</f>
        <v>0.23076923076923073</v>
      </c>
      <c r="CA29">
        <f>(($AO$25-$AQ$25)/($AQ$26-$AQ$25))</f>
        <v>0.42307692307692307</v>
      </c>
      <c r="CB29">
        <f>(($AP$25-$AQ$25)/($AQ$26-$AQ$25))</f>
        <v>0.30769230769230771</v>
      </c>
    </row>
    <row r="30" spans="1:80" x14ac:dyDescent="0.25">
      <c r="A30">
        <v>29</v>
      </c>
      <c r="D30">
        <v>71.572431000000009</v>
      </c>
      <c r="E30" s="4">
        <v>2</v>
      </c>
      <c r="F30">
        <v>60.343132000000011</v>
      </c>
      <c r="G30" s="5">
        <v>3</v>
      </c>
      <c r="P30">
        <v>2</v>
      </c>
      <c r="Q30" t="str">
        <f t="shared" si="0"/>
        <v>23</v>
      </c>
      <c r="R30">
        <v>2</v>
      </c>
      <c r="X30" t="s">
        <v>276</v>
      </c>
      <c r="Y30" t="s">
        <v>264</v>
      </c>
      <c r="AN30">
        <v>654</v>
      </c>
      <c r="AO30">
        <v>690</v>
      </c>
      <c r="AP30">
        <v>682</v>
      </c>
      <c r="AQ30">
        <v>681</v>
      </c>
      <c r="AT30">
        <f>(($AO$26-$AN$27)/($AN$28-$AN$27))</f>
        <v>0.65217391304347827</v>
      </c>
      <c r="AU30">
        <f>(($AP$26-$AN$27)/($AN$28-$AN$27))</f>
        <v>0.43478260869565216</v>
      </c>
      <c r="AV30">
        <f>(($AQ$26-$AN$27)/($AN$28-$AN$27))</f>
        <v>0.2608695652173913</v>
      </c>
      <c r="AW30">
        <f>(($AN$27-$AO$25)/($AO$26-$AO$25))</f>
        <v>0.375</v>
      </c>
      <c r="AX30">
        <f>(($AP$25-$AO$24)/($AO$25-$AO$24))</f>
        <v>0.88</v>
      </c>
      <c r="AY30">
        <f>(($AQ$26-$AO$25)/($AO$26-$AO$25))</f>
        <v>0.625</v>
      </c>
      <c r="AZ30">
        <f>(($AN$27-$AP$25)/($AP$26-$AP$25))</f>
        <v>0.54545454545454541</v>
      </c>
      <c r="BA30">
        <f>(($AO$26-$AP$26)/($AP$27-$AP$26))</f>
        <v>0.23809523809523808</v>
      </c>
      <c r="BB30">
        <f>(($AQ$26-$AP$25)/($AP$26-$AP$25))</f>
        <v>0.81818181818181823</v>
      </c>
      <c r="BC30">
        <f>(($AN$28-$AQ$26)/($AQ$27-$AQ$26))</f>
        <v>0.73913043478260865</v>
      </c>
      <c r="BD30">
        <f>(($AO$26-$AQ$26)/($AQ$27-$AQ$26))</f>
        <v>0.39130434782608697</v>
      </c>
      <c r="BE30">
        <f>(($AP$26-$AQ$26)/($AQ$27-$AQ$26))</f>
        <v>0.17391304347826086</v>
      </c>
      <c r="BG30">
        <v>2</v>
      </c>
      <c r="BH30">
        <v>170</v>
      </c>
      <c r="BI30">
        <f>($BH$34-$BH$31)/200</f>
        <v>7.4999999999999997E-2</v>
      </c>
      <c r="BQ30">
        <f>1-(($AO$26-$AN$27)/($AN$28-$AN$27))</f>
        <v>0.34782608695652173</v>
      </c>
      <c r="BR30">
        <f>(($AP$26-$AN$27)/($AN$28-$AN$27))</f>
        <v>0.43478260869565216</v>
      </c>
      <c r="BS30">
        <f>(($AQ$26-$AN$27)/($AN$28-$AN$27))</f>
        <v>0.2608695652173913</v>
      </c>
      <c r="BT30">
        <f>(($AN$27-$AO$25)/($AO$26-$AO$25))</f>
        <v>0.375</v>
      </c>
      <c r="BU30">
        <f>1-(($AP$25-$AO$24)/($AO$25-$AO$24))</f>
        <v>0.12</v>
      </c>
      <c r="BV30">
        <f>1-(($AQ$26-$AO$25)/($AO$26-$AO$25))</f>
        <v>0.375</v>
      </c>
      <c r="BW30">
        <f>1-(($AN$27-$AP$25)/($AP$26-$AP$25))</f>
        <v>0.45454545454545459</v>
      </c>
      <c r="BX30">
        <f>(($AO$26-$AP$26)/($AP$27-$AP$26))</f>
        <v>0.23809523809523808</v>
      </c>
      <c r="BY30">
        <f>1-(($AQ$26-$AP$25)/($AP$26-$AP$25))</f>
        <v>0.18181818181818177</v>
      </c>
      <c r="BZ30">
        <f>1-(($AN$28-$AQ$26)/($AQ$27-$AQ$26))</f>
        <v>0.26086956521739135</v>
      </c>
      <c r="CA30">
        <f>(($AO$26-$AQ$26)/($AQ$27-$AQ$26))</f>
        <v>0.39130434782608697</v>
      </c>
      <c r="CB30">
        <f>(($AP$26-$AQ$26)/($AQ$27-$AQ$26))</f>
        <v>0.17391304347826086</v>
      </c>
    </row>
    <row r="31" spans="1:80" x14ac:dyDescent="0.25">
      <c r="A31">
        <v>30</v>
      </c>
      <c r="D31">
        <v>71.532484000000011</v>
      </c>
      <c r="E31" s="4">
        <v>2</v>
      </c>
      <c r="F31">
        <v>60.294067000000013</v>
      </c>
      <c r="G31" s="5">
        <v>3</v>
      </c>
      <c r="P31">
        <v>2</v>
      </c>
      <c r="Q31" t="str">
        <f t="shared" si="0"/>
        <v>23</v>
      </c>
      <c r="R31">
        <v>1</v>
      </c>
      <c r="X31" t="s">
        <v>276</v>
      </c>
      <c r="Y31" t="s">
        <v>265</v>
      </c>
      <c r="AB31" t="s">
        <v>276</v>
      </c>
      <c r="AC31" t="str">
        <f>CONCATENATE($R31,$R32,$R33,$R34)</f>
        <v>1432</v>
      </c>
      <c r="AN31">
        <v>674</v>
      </c>
      <c r="AO31">
        <v>710</v>
      </c>
      <c r="AP31">
        <v>705</v>
      </c>
      <c r="AQ31">
        <v>704</v>
      </c>
      <c r="AT31">
        <f>(($AO$27-$AN$28)/($AN$29-$AN$28))</f>
        <v>0.75</v>
      </c>
      <c r="AU31">
        <f>(($AP$27-$AN$28)/($AN$29-$AN$28))</f>
        <v>0.33333333333333331</v>
      </c>
      <c r="AV31">
        <f>(($AQ$27-$AN$28)/($AN$29-$AN$28))</f>
        <v>0.25</v>
      </c>
      <c r="AW31">
        <f>(($AN$28-$AO$26)/($AO$27-$AO$26))</f>
        <v>0.30769230769230771</v>
      </c>
      <c r="AX31">
        <f>(($AP$26-$AO$25)/($AO$26-$AO$25))</f>
        <v>0.79166666666666663</v>
      </c>
      <c r="AY31">
        <f>(($AQ$27-$AO$26)/($AO$27-$AO$26))</f>
        <v>0.53846153846153844</v>
      </c>
      <c r="AZ31">
        <f>(($AN$28-$AP$26)/($AP$27-$AP$26))</f>
        <v>0.61904761904761907</v>
      </c>
      <c r="BA31">
        <f>(($AO$27-$AP$27)/($AP$28-$AP$27))</f>
        <v>0.43478260869565216</v>
      </c>
      <c r="BB31">
        <f>(($AQ$27-$AP$26)/($AP$27-$AP$26))</f>
        <v>0.90476190476190477</v>
      </c>
      <c r="BC31">
        <f>(($AN$29-$AQ$27)/($AQ$28-$AQ$27))</f>
        <v>0.75</v>
      </c>
      <c r="BD31">
        <f>(($AO$27-$AQ$27)/($AQ$28-$AQ$27))</f>
        <v>0.5</v>
      </c>
      <c r="BE31">
        <f>(($AP$27-$AQ$27)/($AQ$28-$AQ$27))</f>
        <v>8.3333333333333329E-2</v>
      </c>
      <c r="BG31">
        <v>1</v>
      </c>
      <c r="BH31">
        <v>177</v>
      </c>
      <c r="BI31">
        <f>($BH$35-$BH$32)/200</f>
        <v>7.4999999999999997E-2</v>
      </c>
      <c r="BQ31">
        <f>1-(($AO$27-$AN$28)/($AN$29-$AN$28))</f>
        <v>0.25</v>
      </c>
      <c r="BR31">
        <f>(($AP$27-$AN$28)/($AN$29-$AN$28))</f>
        <v>0.33333333333333331</v>
      </c>
      <c r="BS31">
        <f>(($AQ$27-$AN$28)/($AN$29-$AN$28))</f>
        <v>0.25</v>
      </c>
      <c r="BT31">
        <f>(($AN$28-$AO$26)/($AO$27-$AO$26))</f>
        <v>0.30769230769230771</v>
      </c>
      <c r="BU31">
        <f>1-(($AP$26-$AO$25)/($AO$26-$AO$25))</f>
        <v>0.20833333333333337</v>
      </c>
      <c r="BV31">
        <f>1-(($AQ$27-$AO$26)/($AO$27-$AO$26))</f>
        <v>0.46153846153846156</v>
      </c>
      <c r="BW31">
        <f>1-(($AN$28-$AP$26)/($AP$27-$AP$26))</f>
        <v>0.38095238095238093</v>
      </c>
      <c r="BX31">
        <f>(($AO$27-$AP$27)/($AP$28-$AP$27))</f>
        <v>0.43478260869565216</v>
      </c>
      <c r="BY31">
        <f>1-(($AQ$27-$AP$26)/($AP$27-$AP$26))</f>
        <v>9.5238095238095233E-2</v>
      </c>
      <c r="BZ31">
        <f>1-(($AN$29-$AQ$27)/($AQ$28-$AQ$27))</f>
        <v>0.25</v>
      </c>
      <c r="CA31">
        <f>(($AO$27-$AQ$27)/($AQ$28-$AQ$27))</f>
        <v>0.5</v>
      </c>
      <c r="CB31">
        <f>(($AP$27-$AQ$27)/($AQ$28-$AQ$27))</f>
        <v>8.3333333333333329E-2</v>
      </c>
    </row>
    <row r="32" spans="1:80" x14ac:dyDescent="0.25">
      <c r="A32">
        <v>31</v>
      </c>
      <c r="D32">
        <v>71.532484000000011</v>
      </c>
      <c r="E32" s="4">
        <v>2</v>
      </c>
      <c r="F32">
        <v>60.36849200000001</v>
      </c>
      <c r="G32" s="5">
        <v>3</v>
      </c>
      <c r="P32">
        <v>2</v>
      </c>
      <c r="Q32" t="str">
        <f t="shared" si="0"/>
        <v>23</v>
      </c>
      <c r="R32">
        <v>4</v>
      </c>
      <c r="X32" t="s">
        <v>276</v>
      </c>
      <c r="Y32" t="s">
        <v>266</v>
      </c>
      <c r="AN32">
        <v>696</v>
      </c>
      <c r="AO32">
        <v>732</v>
      </c>
      <c r="AP32">
        <v>728</v>
      </c>
      <c r="AQ32">
        <v>725</v>
      </c>
      <c r="AT32">
        <f>(($AO$28-$AN$29)/($AN$30-$AN$29))</f>
        <v>0.7142857142857143</v>
      </c>
      <c r="AU32">
        <f>(($AP$28-$AN$29)/($AN$30-$AN$29))</f>
        <v>0.33333333333333331</v>
      </c>
      <c r="AV32">
        <f>(($AQ$28-$AN$29)/($AN$30-$AN$29))</f>
        <v>0.2857142857142857</v>
      </c>
      <c r="AW32">
        <f>(($AN$29-$AO$27)/($AO$28-$AO$27))</f>
        <v>0.2857142857142857</v>
      </c>
      <c r="AX32">
        <f>(($AP$27-$AO$26)/($AO$27-$AO$26))</f>
        <v>0.61538461538461542</v>
      </c>
      <c r="AY32">
        <f>(($AQ$28-$AO$27)/($AO$28-$AO$27))</f>
        <v>0.5714285714285714</v>
      </c>
      <c r="AZ32">
        <f>(($AN$29-$AP$27)/($AP$28-$AP$27))</f>
        <v>0.69565217391304346</v>
      </c>
      <c r="BA32">
        <f>(($AO$28-$AP$28)/($AP$29-$AP$28))</f>
        <v>0.36363636363636365</v>
      </c>
      <c r="BB32">
        <f>(($AQ$28-$AP$27)/($AP$28-$AP$27))</f>
        <v>0.95652173913043481</v>
      </c>
      <c r="BC32">
        <f>(($AN$30-$AQ$28)/($AQ$29-$AQ$28))</f>
        <v>0.7142857142857143</v>
      </c>
      <c r="BD32">
        <f>(($AO$28-$AQ$28)/($AQ$29-$AQ$28))</f>
        <v>0.42857142857142855</v>
      </c>
      <c r="BE32">
        <f>(($AP$28-$AQ$28)/($AQ$29-$AQ$28))</f>
        <v>4.7619047619047616E-2</v>
      </c>
      <c r="BG32">
        <v>4</v>
      </c>
      <c r="BH32">
        <v>184</v>
      </c>
      <c r="BI32">
        <f>($BH$36-$BH$33)/200</f>
        <v>9.5000000000000001E-2</v>
      </c>
      <c r="BQ32">
        <f>1-(($AO$28-$AN$29)/($AN$30-$AN$29))</f>
        <v>0.2857142857142857</v>
      </c>
      <c r="BR32">
        <f>(($AP$28-$AN$29)/($AN$30-$AN$29))</f>
        <v>0.33333333333333331</v>
      </c>
      <c r="BS32">
        <f>(($AQ$28-$AN$29)/($AN$30-$AN$29))</f>
        <v>0.2857142857142857</v>
      </c>
      <c r="BT32">
        <f>(($AN$29-$AO$27)/($AO$28-$AO$27))</f>
        <v>0.2857142857142857</v>
      </c>
      <c r="BU32">
        <f>1-(($AP$27-$AO$26)/($AO$27-$AO$26))</f>
        <v>0.38461538461538458</v>
      </c>
      <c r="BV32">
        <f>1-(($AQ$28-$AO$27)/($AO$28-$AO$27))</f>
        <v>0.4285714285714286</v>
      </c>
      <c r="BW32">
        <f>1-(($AN$29-$AP$27)/($AP$28-$AP$27))</f>
        <v>0.30434782608695654</v>
      </c>
      <c r="BX32">
        <f>(($AO$28-$AP$28)/($AP$29-$AP$28))</f>
        <v>0.36363636363636365</v>
      </c>
      <c r="BY32">
        <f>1-(($AQ$28-$AP$27)/($AP$28-$AP$27))</f>
        <v>4.3478260869565188E-2</v>
      </c>
      <c r="BZ32">
        <f>1-(($AN$30-$AQ$28)/($AQ$29-$AQ$28))</f>
        <v>0.2857142857142857</v>
      </c>
      <c r="CA32">
        <f>(($AO$28-$AQ$28)/($AQ$29-$AQ$28))</f>
        <v>0.42857142857142855</v>
      </c>
      <c r="CB32">
        <f>(($AP$28-$AQ$28)/($AQ$29-$AQ$28))</f>
        <v>4.7619047619047616E-2</v>
      </c>
    </row>
    <row r="33" spans="1:80" x14ac:dyDescent="0.25">
      <c r="A33">
        <v>32</v>
      </c>
      <c r="B33">
        <v>78.935159000000013</v>
      </c>
      <c r="C33" s="2">
        <v>1</v>
      </c>
      <c r="P33">
        <v>1</v>
      </c>
      <c r="Q33" t="str">
        <f t="shared" si="0"/>
        <v>1</v>
      </c>
      <c r="R33">
        <v>3</v>
      </c>
      <c r="X33" t="s">
        <v>276</v>
      </c>
      <c r="Y33" t="s">
        <v>267</v>
      </c>
      <c r="AN33">
        <v>718</v>
      </c>
      <c r="AO33">
        <v>751</v>
      </c>
      <c r="AP33">
        <v>752</v>
      </c>
      <c r="AQ33">
        <v>748</v>
      </c>
      <c r="AT33">
        <f>(($AO$29-$AN$30)/($AN$31-$AN$30))</f>
        <v>0.7</v>
      </c>
      <c r="AU33">
        <f>(($AP$29-$AN$30)/($AN$31-$AN$30))</f>
        <v>0.4</v>
      </c>
      <c r="AV33">
        <f>(($AQ$29-$AN$30)/($AN$31-$AN$30))</f>
        <v>0.3</v>
      </c>
      <c r="AW33">
        <f>(($AN$30-$AO$28)/($AO$29-$AO$28))</f>
        <v>0.3</v>
      </c>
      <c r="AX33">
        <f>(($AP$28-$AO$27)/($AO$28-$AO$27))</f>
        <v>0.61904761904761907</v>
      </c>
      <c r="AY33">
        <f>(($AQ$29-$AO$28)/($AO$29-$AO$28))</f>
        <v>0.6</v>
      </c>
      <c r="AZ33">
        <f>(($AN$30-$AP$28)/($AP$29-$AP$28))</f>
        <v>0.63636363636363635</v>
      </c>
      <c r="BA33">
        <f>(($AO$29-$AP$29)/($AP$30-$AP$29))</f>
        <v>0.3</v>
      </c>
      <c r="BB33">
        <f>(($AQ$29-$AP$28)/($AP$29-$AP$28))</f>
        <v>0.90909090909090906</v>
      </c>
      <c r="BC33">
        <f>(($AN$31-$AQ$29)/($AQ$30-$AQ$29))</f>
        <v>0.66666666666666663</v>
      </c>
      <c r="BD33">
        <f>(($AO$29-$AQ$29)/($AQ$30-$AQ$29))</f>
        <v>0.38095238095238093</v>
      </c>
      <c r="BE33">
        <f>(($AP$29-$AQ$29)/($AQ$30-$AQ$29))</f>
        <v>9.5238095238095233E-2</v>
      </c>
      <c r="BG33">
        <v>3</v>
      </c>
      <c r="BH33">
        <v>187</v>
      </c>
      <c r="BI33">
        <f>($BH$37-$BH$34)/200</f>
        <v>8.5000000000000006E-2</v>
      </c>
      <c r="BQ33">
        <f>1-(($AO$29-$AN$30)/($AN$31-$AN$30))</f>
        <v>0.30000000000000004</v>
      </c>
      <c r="BR33">
        <f>(($AP$29-$AN$30)/($AN$31-$AN$30))</f>
        <v>0.4</v>
      </c>
      <c r="BS33">
        <f>(($AQ$29-$AN$30)/($AN$31-$AN$30))</f>
        <v>0.3</v>
      </c>
      <c r="BT33">
        <f>(($AN$30-$AO$28)/($AO$29-$AO$28))</f>
        <v>0.3</v>
      </c>
      <c r="BU33">
        <f>1-(($AP$28-$AO$27)/($AO$28-$AO$27))</f>
        <v>0.38095238095238093</v>
      </c>
      <c r="BV33">
        <f>1-(($AQ$29-$AO$28)/($AO$29-$AO$28))</f>
        <v>0.4</v>
      </c>
      <c r="BW33">
        <f>1-(($AN$30-$AP$28)/($AP$29-$AP$28))</f>
        <v>0.36363636363636365</v>
      </c>
      <c r="BX33">
        <f>(($AO$29-$AP$29)/($AP$30-$AP$29))</f>
        <v>0.3</v>
      </c>
      <c r="BY33">
        <f>1-(($AQ$29-$AP$28)/($AP$29-$AP$28))</f>
        <v>9.0909090909090939E-2</v>
      </c>
      <c r="BZ33">
        <f>1-(($AN$31-$AQ$29)/($AQ$30-$AQ$29))</f>
        <v>0.33333333333333337</v>
      </c>
      <c r="CA33">
        <f>(($AO$29-$AQ$29)/($AQ$30-$AQ$29))</f>
        <v>0.38095238095238093</v>
      </c>
      <c r="CB33">
        <f>(($AP$29-$AQ$29)/($AQ$30-$AQ$29))</f>
        <v>9.5238095238095233E-2</v>
      </c>
    </row>
    <row r="34" spans="1:80" x14ac:dyDescent="0.25">
      <c r="A34">
        <v>33</v>
      </c>
      <c r="B34">
        <v>78.90970200000001</v>
      </c>
      <c r="C34" s="2">
        <v>1</v>
      </c>
      <c r="H34">
        <v>71.090160000000012</v>
      </c>
      <c r="I34" s="3">
        <v>4</v>
      </c>
      <c r="P34">
        <v>2</v>
      </c>
      <c r="Q34" t="str">
        <f t="shared" si="0"/>
        <v>14</v>
      </c>
      <c r="R34">
        <v>2</v>
      </c>
      <c r="X34" t="s">
        <v>276</v>
      </c>
      <c r="Y34" t="s">
        <v>264</v>
      </c>
      <c r="AN34">
        <v>742</v>
      </c>
      <c r="AO34">
        <v>779</v>
      </c>
      <c r="AP34">
        <v>780</v>
      </c>
      <c r="AQ34">
        <v>766</v>
      </c>
      <c r="AT34">
        <f>(($AO$30-$AN$31)/($AN$32-$AN$31))</f>
        <v>0.72727272727272729</v>
      </c>
      <c r="AU34">
        <f>(($AP$30-$AN$31)/($AN$32-$AN$31))</f>
        <v>0.36363636363636365</v>
      </c>
      <c r="AV34">
        <f>(($AQ$30-$AN$31)/($AN$32-$AN$31))</f>
        <v>0.31818181818181818</v>
      </c>
      <c r="AW34">
        <f>(($AN$31-$AO$29)/($AO$30-$AO$29))</f>
        <v>0.27272727272727271</v>
      </c>
      <c r="AX34">
        <f>(($AP$29-$AO$28)/($AO$29-$AO$28))</f>
        <v>0.7</v>
      </c>
      <c r="AY34">
        <f>(($AQ$30-$AO$29)/($AO$30-$AO$29))</f>
        <v>0.59090909090909094</v>
      </c>
      <c r="AZ34">
        <f>(($AN$31-$AP$29)/($AP$30-$AP$29))</f>
        <v>0.6</v>
      </c>
      <c r="BA34">
        <f>(($AO$30-$AP$30)/($AP$31-$AP$30))</f>
        <v>0.34782608695652173</v>
      </c>
      <c r="BB34">
        <f>(($AQ$30-$AP$29)/($AP$30-$AP$29))</f>
        <v>0.95</v>
      </c>
      <c r="BC34">
        <f>(($AN$32-$AQ$30)/($AQ$31-$AQ$30))</f>
        <v>0.65217391304347827</v>
      </c>
      <c r="BD34">
        <f>(($AO$30-$AQ$30)/($AQ$31-$AQ$30))</f>
        <v>0.39130434782608697</v>
      </c>
      <c r="BE34">
        <f>(($AP$30-$AQ$30)/($AQ$31-$AQ$30))</f>
        <v>4.3478260869565216E-2</v>
      </c>
      <c r="BG34">
        <v>2</v>
      </c>
      <c r="BH34">
        <v>192</v>
      </c>
      <c r="BI34">
        <f>($BH$38-$BH$35)/200</f>
        <v>7.4999999999999997E-2</v>
      </c>
      <c r="BQ34">
        <f>1-(($AO$30-$AN$31)/($AN$32-$AN$31))</f>
        <v>0.27272727272727271</v>
      </c>
      <c r="BR34">
        <f>(($AP$30-$AN$31)/($AN$32-$AN$31))</f>
        <v>0.36363636363636365</v>
      </c>
      <c r="BS34">
        <f>(($AQ$30-$AN$31)/($AN$32-$AN$31))</f>
        <v>0.31818181818181818</v>
      </c>
      <c r="BT34">
        <f>(($AN$31-$AO$29)/($AO$30-$AO$29))</f>
        <v>0.27272727272727271</v>
      </c>
      <c r="BU34">
        <f>1-(($AP$29-$AO$28)/($AO$29-$AO$28))</f>
        <v>0.30000000000000004</v>
      </c>
      <c r="BV34">
        <f>1-(($AQ$30-$AO$29)/($AO$30-$AO$29))</f>
        <v>0.40909090909090906</v>
      </c>
      <c r="BW34">
        <f>1-(($AN$31-$AP$29)/($AP$30-$AP$29))</f>
        <v>0.4</v>
      </c>
      <c r="BX34">
        <f>(($AO$30-$AP$30)/($AP$31-$AP$30))</f>
        <v>0.34782608695652173</v>
      </c>
      <c r="BY34">
        <f>1-(($AQ$30-$AP$29)/($AP$30-$AP$29))</f>
        <v>5.0000000000000044E-2</v>
      </c>
      <c r="BZ34">
        <f>1-(($AN$32-$AQ$30)/($AQ$31-$AQ$30))</f>
        <v>0.34782608695652173</v>
      </c>
      <c r="CA34">
        <f>(($AO$30-$AQ$30)/($AQ$31-$AQ$30))</f>
        <v>0.39130434782608697</v>
      </c>
      <c r="CB34">
        <f>(($AP$30-$AQ$30)/($AQ$31-$AQ$30))</f>
        <v>4.3478260869565216E-2</v>
      </c>
    </row>
    <row r="35" spans="1:80" x14ac:dyDescent="0.25">
      <c r="A35">
        <v>34</v>
      </c>
      <c r="B35">
        <v>78.911487000000008</v>
      </c>
      <c r="C35" s="2">
        <v>1</v>
      </c>
      <c r="H35">
        <v>71.085160000000002</v>
      </c>
      <c r="I35" s="3">
        <v>4</v>
      </c>
      <c r="P35">
        <v>2</v>
      </c>
      <c r="Q35" t="str">
        <f t="shared" si="0"/>
        <v>14</v>
      </c>
      <c r="R35">
        <v>1</v>
      </c>
      <c r="X35" t="s">
        <v>276</v>
      </c>
      <c r="Y35" t="s">
        <v>265</v>
      </c>
      <c r="AB35" t="s">
        <v>276</v>
      </c>
      <c r="AC35" t="str">
        <f>CONCATENATE($R35,$R36,$R37,$R38)</f>
        <v>1432</v>
      </c>
      <c r="AN35">
        <v>766</v>
      </c>
      <c r="AO35">
        <v>804</v>
      </c>
      <c r="AP35">
        <v>802</v>
      </c>
      <c r="AQ35">
        <v>793</v>
      </c>
      <c r="AT35">
        <f>(($AO$31-$AN$32)/($AN$33-$AN$32))</f>
        <v>0.63636363636363635</v>
      </c>
      <c r="AU35">
        <f>(($AP$31-$AN$32)/($AN$33-$AN$32))</f>
        <v>0.40909090909090912</v>
      </c>
      <c r="AV35">
        <f>(($AQ$31-$AN$32)/($AN$33-$AN$32))</f>
        <v>0.36363636363636365</v>
      </c>
      <c r="AW35">
        <f>(($AN$32-$AO$30)/($AO$31-$AO$30))</f>
        <v>0.3</v>
      </c>
      <c r="AX35">
        <f>(($AP$30-$AO$29)/($AO$30-$AO$29))</f>
        <v>0.63636363636363635</v>
      </c>
      <c r="AY35">
        <f>(($AQ$31-$AO$30)/($AO$31-$AO$30))</f>
        <v>0.7</v>
      </c>
      <c r="AZ35">
        <f>(($AN$32-$AP$30)/($AP$31-$AP$30))</f>
        <v>0.60869565217391308</v>
      </c>
      <c r="BA35">
        <f>(($AO$31-$AP$31)/($AP$32-$AP$31))</f>
        <v>0.21739130434782608</v>
      </c>
      <c r="BB35">
        <f>(($AQ$31-$AP$30)/($AP$31-$AP$30))</f>
        <v>0.95652173913043481</v>
      </c>
      <c r="BC35">
        <f>(($AN$33-$AQ$31)/($AQ$32-$AQ$31))</f>
        <v>0.66666666666666663</v>
      </c>
      <c r="BD35">
        <f>(($AO$31-$AQ$31)/($AQ$32-$AQ$31))</f>
        <v>0.2857142857142857</v>
      </c>
      <c r="BE35">
        <f>(($AP$31-$AQ$31)/($AQ$32-$AQ$31))</f>
        <v>4.7619047619047616E-2</v>
      </c>
      <c r="BG35">
        <v>1</v>
      </c>
      <c r="BH35">
        <v>199</v>
      </c>
      <c r="BI35">
        <f>($BH$39-$BH$36)/200</f>
        <v>0.08</v>
      </c>
      <c r="BQ35">
        <f>1-(($AO$31-$AN$32)/($AN$33-$AN$32))</f>
        <v>0.36363636363636365</v>
      </c>
      <c r="BR35">
        <f>(($AP$31-$AN$32)/($AN$33-$AN$32))</f>
        <v>0.40909090909090912</v>
      </c>
      <c r="BS35">
        <f>(($AQ$31-$AN$32)/($AN$33-$AN$32))</f>
        <v>0.36363636363636365</v>
      </c>
      <c r="BT35">
        <f>(($AN$32-$AO$30)/($AO$31-$AO$30))</f>
        <v>0.3</v>
      </c>
      <c r="BU35">
        <f>1-(($AP$30-$AO$29)/($AO$30-$AO$29))</f>
        <v>0.36363636363636365</v>
      </c>
      <c r="BV35">
        <f>1-(($AQ$31-$AO$30)/($AO$31-$AO$30))</f>
        <v>0.30000000000000004</v>
      </c>
      <c r="BW35">
        <f>1-(($AN$32-$AP$30)/($AP$31-$AP$30))</f>
        <v>0.39130434782608692</v>
      </c>
      <c r="BX35">
        <f>(($AO$31-$AP$31)/($AP$32-$AP$31))</f>
        <v>0.21739130434782608</v>
      </c>
      <c r="BY35">
        <f>1-(($AQ$31-$AP$30)/($AP$31-$AP$30))</f>
        <v>4.3478260869565188E-2</v>
      </c>
      <c r="BZ35">
        <f>1-(($AN$33-$AQ$31)/($AQ$32-$AQ$31))</f>
        <v>0.33333333333333337</v>
      </c>
      <c r="CA35">
        <f>(($AO$31-$AQ$31)/($AQ$32-$AQ$31))</f>
        <v>0.2857142857142857</v>
      </c>
      <c r="CB35">
        <f>(($AP$31-$AQ$31)/($AQ$32-$AQ$31))</f>
        <v>4.7619047619047616E-2</v>
      </c>
    </row>
    <row r="36" spans="1:80" x14ac:dyDescent="0.25">
      <c r="A36">
        <v>35</v>
      </c>
      <c r="B36">
        <v>78.931895000000011</v>
      </c>
      <c r="C36" s="2">
        <v>1</v>
      </c>
      <c r="H36">
        <v>71.103578000000013</v>
      </c>
      <c r="I36" s="3">
        <v>4</v>
      </c>
      <c r="P36">
        <v>2</v>
      </c>
      <c r="Q36" t="str">
        <f t="shared" si="0"/>
        <v>14</v>
      </c>
      <c r="R36">
        <v>4</v>
      </c>
      <c r="X36" t="s">
        <v>276</v>
      </c>
      <c r="Y36" t="s">
        <v>266</v>
      </c>
      <c r="AN36">
        <v>791</v>
      </c>
      <c r="AO36">
        <v>828</v>
      </c>
      <c r="AP36">
        <v>824</v>
      </c>
      <c r="AQ36">
        <v>818</v>
      </c>
      <c r="AT36">
        <f>(($AO$32-$AN$33)/($AN$34-$AN$33))</f>
        <v>0.58333333333333337</v>
      </c>
      <c r="AU36">
        <f>(($AP$32-$AN$33)/($AN$34-$AN$33))</f>
        <v>0.41666666666666669</v>
      </c>
      <c r="AV36">
        <f>(($AQ$32-$AN$33)/($AN$34-$AN$33))</f>
        <v>0.29166666666666669</v>
      </c>
      <c r="AW36">
        <f>(($AN$33-$AO$31)/($AO$32-$AO$31))</f>
        <v>0.36363636363636365</v>
      </c>
      <c r="AX36">
        <f>(($AP$31-$AO$30)/($AO$31-$AO$30))</f>
        <v>0.75</v>
      </c>
      <c r="AY36">
        <f>(($AQ$32-$AO$31)/($AO$32-$AO$31))</f>
        <v>0.68181818181818177</v>
      </c>
      <c r="AZ36">
        <f>(($AN$33-$AP$31)/($AP$32-$AP$31))</f>
        <v>0.56521739130434778</v>
      </c>
      <c r="BB36">
        <f>(($AQ$32-$AP$31)/($AP$32-$AP$31))</f>
        <v>0.86956521739130432</v>
      </c>
      <c r="BC36">
        <f>(($AN$34-$AQ$32)/($AQ$33-$AQ$32))</f>
        <v>0.73913043478260865</v>
      </c>
      <c r="BD36">
        <f>(($AO$32-$AQ$32)/($AQ$33-$AQ$32))</f>
        <v>0.30434782608695654</v>
      </c>
      <c r="BE36">
        <f>(($AP$32-$AQ$32)/($AQ$33-$AQ$32))</f>
        <v>0.13043478260869565</v>
      </c>
      <c r="BG36">
        <v>4</v>
      </c>
      <c r="BH36">
        <v>206</v>
      </c>
      <c r="BI36">
        <f>($BH$40-$BH$37)/200</f>
        <v>0.1</v>
      </c>
      <c r="BQ36">
        <f>1-(($AO$32-$AN$33)/($AN$34-$AN$33))</f>
        <v>0.41666666666666663</v>
      </c>
      <c r="BR36">
        <f>(($AP$32-$AN$33)/($AN$34-$AN$33))</f>
        <v>0.41666666666666669</v>
      </c>
      <c r="BS36">
        <f>(($AQ$32-$AN$33)/($AN$34-$AN$33))</f>
        <v>0.29166666666666669</v>
      </c>
      <c r="BT36">
        <f>(($AN$33-$AO$31)/($AO$32-$AO$31))</f>
        <v>0.36363636363636365</v>
      </c>
      <c r="BU36">
        <f>1-(($AP$31-$AO$30)/($AO$31-$AO$30))</f>
        <v>0.25</v>
      </c>
      <c r="BV36">
        <f>1-(($AQ$32-$AO$31)/($AO$32-$AO$31))</f>
        <v>0.31818181818181823</v>
      </c>
      <c r="BW36">
        <f>1-(($AN$33-$AP$31)/($AP$32-$AP$31))</f>
        <v>0.43478260869565222</v>
      </c>
      <c r="BY36">
        <f>1-(($AQ$32-$AP$31)/($AP$32-$AP$31))</f>
        <v>0.13043478260869568</v>
      </c>
      <c r="BZ36">
        <f>1-(($AN$34-$AQ$32)/($AQ$33-$AQ$32))</f>
        <v>0.26086956521739135</v>
      </c>
      <c r="CA36">
        <f>(($AO$32-$AQ$32)/($AQ$33-$AQ$32))</f>
        <v>0.30434782608695654</v>
      </c>
      <c r="CB36">
        <f>(($AP$32-$AQ$32)/($AQ$33-$AQ$32))</f>
        <v>0.13043478260869565</v>
      </c>
    </row>
    <row r="37" spans="1:80" x14ac:dyDescent="0.25">
      <c r="A37">
        <v>36</v>
      </c>
      <c r="B37">
        <v>78.918272000000002</v>
      </c>
      <c r="C37" s="2">
        <v>1</v>
      </c>
      <c r="H37">
        <v>71.113271000000012</v>
      </c>
      <c r="I37" s="3">
        <v>4</v>
      </c>
      <c r="P37">
        <v>2</v>
      </c>
      <c r="Q37" t="str">
        <f t="shared" si="0"/>
        <v>14</v>
      </c>
      <c r="R37">
        <v>3</v>
      </c>
      <c r="X37" t="s">
        <v>276</v>
      </c>
      <c r="Y37" t="s">
        <v>267</v>
      </c>
      <c r="AN37">
        <v>815</v>
      </c>
      <c r="AO37">
        <v>850</v>
      </c>
      <c r="AP37">
        <v>844</v>
      </c>
      <c r="AQ37">
        <v>842</v>
      </c>
      <c r="AX37">
        <f>(($AP$32-$AO$31)/($AO$32-$AO$31))</f>
        <v>0.81818181818181823</v>
      </c>
      <c r="BG37">
        <v>3</v>
      </c>
      <c r="BH37">
        <v>209</v>
      </c>
      <c r="BI37">
        <f>($BH$41-$BH$38)/200</f>
        <v>9.5000000000000001E-2</v>
      </c>
      <c r="BU37">
        <f>1-(($AP$32-$AO$31)/($AO$32-$AO$31))</f>
        <v>0.18181818181818177</v>
      </c>
    </row>
    <row r="38" spans="1:80" x14ac:dyDescent="0.25">
      <c r="A38">
        <v>37</v>
      </c>
      <c r="B38">
        <v>78.913374000000005</v>
      </c>
      <c r="C38" s="2">
        <v>1</v>
      </c>
      <c r="H38">
        <v>71.057356000000013</v>
      </c>
      <c r="I38" s="3">
        <v>4</v>
      </c>
      <c r="P38">
        <v>2</v>
      </c>
      <c r="Q38" t="str">
        <f t="shared" si="0"/>
        <v>14</v>
      </c>
      <c r="R38">
        <v>2</v>
      </c>
      <c r="X38" t="s">
        <v>276</v>
      </c>
      <c r="Y38" t="s">
        <v>264</v>
      </c>
      <c r="AN38">
        <v>836</v>
      </c>
      <c r="AO38">
        <v>871</v>
      </c>
      <c r="AP38">
        <v>865</v>
      </c>
      <c r="AQ38">
        <v>863</v>
      </c>
      <c r="BG38">
        <v>2</v>
      </c>
      <c r="BH38">
        <v>214</v>
      </c>
      <c r="BI38">
        <f>($BH$42-$BH$39)/200</f>
        <v>7.0000000000000007E-2</v>
      </c>
    </row>
    <row r="39" spans="1:80" x14ac:dyDescent="0.25">
      <c r="A39">
        <v>38</v>
      </c>
      <c r="B39">
        <v>78.91761000000001</v>
      </c>
      <c r="C39" s="2">
        <v>1</v>
      </c>
      <c r="H39">
        <v>71.081232</v>
      </c>
      <c r="I39" s="3">
        <v>4</v>
      </c>
      <c r="P39">
        <v>2</v>
      </c>
      <c r="Q39" t="str">
        <f t="shared" si="0"/>
        <v>14</v>
      </c>
      <c r="R39">
        <v>1</v>
      </c>
      <c r="X39" t="s">
        <v>276</v>
      </c>
      <c r="Y39" t="s">
        <v>265</v>
      </c>
      <c r="AB39" t="s">
        <v>276</v>
      </c>
      <c r="AC39" t="str">
        <f>CONCATENATE($R39,$R40,$R41,$R42)</f>
        <v>1432</v>
      </c>
      <c r="AN39">
        <v>857</v>
      </c>
      <c r="AO39">
        <v>892</v>
      </c>
      <c r="AP39">
        <v>886</v>
      </c>
      <c r="AQ39">
        <v>884</v>
      </c>
      <c r="BG39">
        <v>1</v>
      </c>
      <c r="BH39">
        <v>222</v>
      </c>
      <c r="BI39">
        <f>($BH$43-$BH$40)/200</f>
        <v>8.5000000000000006E-2</v>
      </c>
    </row>
    <row r="40" spans="1:80" x14ac:dyDescent="0.25">
      <c r="A40">
        <v>39</v>
      </c>
      <c r="B40">
        <v>78.908324000000007</v>
      </c>
      <c r="C40" s="2">
        <v>1</v>
      </c>
      <c r="H40">
        <v>71.102047000000013</v>
      </c>
      <c r="I40" s="3">
        <v>4</v>
      </c>
      <c r="P40">
        <v>2</v>
      </c>
      <c r="Q40" t="str">
        <f t="shared" si="0"/>
        <v>14</v>
      </c>
      <c r="R40">
        <v>4</v>
      </c>
      <c r="X40" t="s">
        <v>274</v>
      </c>
      <c r="Y40" t="s">
        <v>259</v>
      </c>
      <c r="AN40">
        <v>877</v>
      </c>
      <c r="AO40">
        <v>914</v>
      </c>
      <c r="AP40">
        <v>908</v>
      </c>
      <c r="AQ40">
        <v>907</v>
      </c>
      <c r="AT40">
        <f>(($AO$34-$AN$35)/($AN$36-$AN$35))</f>
        <v>0.52</v>
      </c>
      <c r="AU40">
        <f>(($AP$34-$AN$35)/($AN$36-$AN$35))</f>
        <v>0.56000000000000005</v>
      </c>
      <c r="AV40">
        <f>(($AQ$34-$AN$35)/($AN$36-$AN$35))</f>
        <v>0</v>
      </c>
      <c r="AW40">
        <f>(($AN$35-$AO$33)/($AO$34-$AO$33))</f>
        <v>0.5357142857142857</v>
      </c>
      <c r="AX40">
        <f>(($AP$33-$AO$33)/($AO$34-$AO$33))</f>
        <v>3.5714285714285712E-2</v>
      </c>
      <c r="AY40">
        <f>(($AQ$34-$AO$33)/($AO$34-$AO$33))</f>
        <v>0.5357142857142857</v>
      </c>
      <c r="AZ40">
        <f>(($AN$35-$AP$33)/($AP$34-$AP$33))</f>
        <v>0.5</v>
      </c>
      <c r="BA40">
        <f>(($AO$34-$AP$33)/($AP$34-$AP$33))</f>
        <v>0.9642857142857143</v>
      </c>
      <c r="BB40">
        <f>(($AQ$34-$AP$33)/($AP$34-$AP$33))</f>
        <v>0.5</v>
      </c>
      <c r="BC40">
        <f>(($AN$35-$AQ$34)/($AQ$35-$AQ$34))</f>
        <v>0</v>
      </c>
      <c r="BD40">
        <f>(($AO$34-$AQ$34)/($AQ$35-$AQ$34))</f>
        <v>0.48148148148148145</v>
      </c>
      <c r="BE40">
        <f>(($AP$34-$AQ$34)/($AQ$35-$AQ$34))</f>
        <v>0.51851851851851849</v>
      </c>
      <c r="BG40">
        <v>4</v>
      </c>
      <c r="BH40">
        <v>229</v>
      </c>
      <c r="BI40">
        <f>($BH$49-$BH$46)/200</f>
        <v>0.08</v>
      </c>
      <c r="BQ40">
        <f>1-(($AO$34-$AN$35)/($AN$36-$AN$35))</f>
        <v>0.48</v>
      </c>
      <c r="BR40">
        <f>1-(($AP$34-$AN$35)/($AN$36-$AN$35))</f>
        <v>0.43999999999999995</v>
      </c>
      <c r="BS40">
        <f>(($AQ$34-$AN$35)/($AN$36-$AN$35))</f>
        <v>0</v>
      </c>
      <c r="BT40">
        <f>1-(($AN$35-$AO$33)/($AO$34-$AO$33))</f>
        <v>0.4642857142857143</v>
      </c>
      <c r="BU40">
        <f>(($AP$33-$AO$33)/($AO$34-$AO$33))</f>
        <v>3.5714285714285712E-2</v>
      </c>
      <c r="BV40">
        <f>1-(($AQ$34-$AO$33)/($AO$34-$AO$33))</f>
        <v>0.4642857142857143</v>
      </c>
      <c r="BW40">
        <f>(($AN$35-$AP$33)/($AP$34-$AP$33))</f>
        <v>0.5</v>
      </c>
      <c r="BX40">
        <f>1-(($AO$34-$AP$33)/($AP$34-$AP$33))</f>
        <v>3.5714285714285698E-2</v>
      </c>
      <c r="BY40">
        <f>(($AQ$34-$AP$33)/($AP$34-$AP$33))</f>
        <v>0.5</v>
      </c>
      <c r="BZ40">
        <f>(($AN$35-$AQ$34)/($AQ$35-$AQ$34))</f>
        <v>0</v>
      </c>
      <c r="CA40">
        <f>(($AO$34-$AQ$34)/($AQ$35-$AQ$34))</f>
        <v>0.48148148148148145</v>
      </c>
      <c r="CB40">
        <f>1-(($AP$34-$AQ$34)/($AQ$35-$AQ$34))</f>
        <v>0.48148148148148151</v>
      </c>
    </row>
    <row r="41" spans="1:80" x14ac:dyDescent="0.25">
      <c r="A41">
        <v>40</v>
      </c>
      <c r="B41">
        <v>78.924395000000004</v>
      </c>
      <c r="C41" s="2">
        <v>1</v>
      </c>
      <c r="H41">
        <v>71.085722000000004</v>
      </c>
      <c r="I41" s="3">
        <v>4</v>
      </c>
      <c r="P41">
        <v>2</v>
      </c>
      <c r="Q41" t="str">
        <f t="shared" si="0"/>
        <v>14</v>
      </c>
      <c r="R41">
        <v>3</v>
      </c>
      <c r="X41" t="s">
        <v>274</v>
      </c>
      <c r="Y41" t="s">
        <v>260</v>
      </c>
      <c r="AN41">
        <v>899</v>
      </c>
      <c r="AO41">
        <v>935</v>
      </c>
      <c r="AP41">
        <v>931</v>
      </c>
      <c r="AQ41">
        <v>928</v>
      </c>
      <c r="AT41">
        <f>(($AO$35-$AN$36)/($AN$37-$AN$36))</f>
        <v>0.54166666666666663</v>
      </c>
      <c r="AU41">
        <f>(($AP$35-$AN$36)/($AN$37-$AN$36))</f>
        <v>0.45833333333333331</v>
      </c>
      <c r="AV41">
        <f>(($AQ$35-$AN$36)/($AN$37-$AN$36))</f>
        <v>8.3333333333333329E-2</v>
      </c>
      <c r="AW41">
        <f>(($AN$36-$AO$34)/($AO$35-$AO$34))</f>
        <v>0.48</v>
      </c>
      <c r="AX41">
        <f>(($AP$34-$AO$34)/($AO$35-$AO$34))</f>
        <v>0.04</v>
      </c>
      <c r="AY41">
        <f>(($AQ$35-$AO$34)/($AO$35-$AO$34))</f>
        <v>0.56000000000000005</v>
      </c>
      <c r="AZ41">
        <f>(($AN$36-$AP$34)/($AP$35-$AP$34))</f>
        <v>0.5</v>
      </c>
      <c r="BA41">
        <f>(($AO$35-$AP$35)/($AP$36-$AP$35))</f>
        <v>9.0909090909090912E-2</v>
      </c>
      <c r="BB41">
        <f>(($AQ$35-$AP$34)/($AP$35-$AP$34))</f>
        <v>0.59090909090909094</v>
      </c>
      <c r="BC41">
        <f>(($AN$36-$AQ$34)/($AQ$35-$AQ$34))</f>
        <v>0.92592592592592593</v>
      </c>
      <c r="BD41">
        <f>(($AO$35-$AQ$35)/($AQ$36-$AQ$35))</f>
        <v>0.44</v>
      </c>
      <c r="BE41">
        <f>(($AP$35-$AQ$35)/($AQ$36-$AQ$35))</f>
        <v>0.36</v>
      </c>
      <c r="BG41">
        <v>3</v>
      </c>
      <c r="BH41">
        <v>233</v>
      </c>
      <c r="BI41">
        <f>($BH$50-$BH$47)/200</f>
        <v>0.155</v>
      </c>
      <c r="BQ41">
        <f>1-(($AO$35-$AN$36)/($AN$37-$AN$36))</f>
        <v>0.45833333333333337</v>
      </c>
      <c r="BR41">
        <f>(($AP$35-$AN$36)/($AN$37-$AN$36))</f>
        <v>0.45833333333333331</v>
      </c>
      <c r="BS41">
        <f>(($AQ$35-$AN$36)/($AN$37-$AN$36))</f>
        <v>8.3333333333333329E-2</v>
      </c>
      <c r="BT41">
        <f>(($AN$36-$AO$34)/($AO$35-$AO$34))</f>
        <v>0.48</v>
      </c>
      <c r="BU41">
        <f>(($AP$34-$AO$34)/($AO$35-$AO$34))</f>
        <v>0.04</v>
      </c>
      <c r="BV41">
        <f>1-(($AQ$35-$AO$34)/($AO$35-$AO$34))</f>
        <v>0.43999999999999995</v>
      </c>
      <c r="BW41">
        <f>(($AN$36-$AP$34)/($AP$35-$AP$34))</f>
        <v>0.5</v>
      </c>
      <c r="BX41">
        <f>(($AO$35-$AP$35)/($AP$36-$AP$35))</f>
        <v>9.0909090909090912E-2</v>
      </c>
      <c r="BY41">
        <f>1-(($AQ$35-$AP$34)/($AP$35-$AP$34))</f>
        <v>0.40909090909090906</v>
      </c>
      <c r="BZ41">
        <f>1-(($AN$36-$AQ$34)/($AQ$35-$AQ$34))</f>
        <v>7.407407407407407E-2</v>
      </c>
      <c r="CA41">
        <f>(($AO$35-$AQ$35)/($AQ$36-$AQ$35))</f>
        <v>0.44</v>
      </c>
      <c r="CB41">
        <f>(($AP$35-$AQ$35)/($AQ$36-$AQ$35))</f>
        <v>0.36</v>
      </c>
    </row>
    <row r="42" spans="1:80" x14ac:dyDescent="0.25">
      <c r="A42">
        <v>41</v>
      </c>
      <c r="B42">
        <v>78.918170000000003</v>
      </c>
      <c r="C42" s="2">
        <v>1</v>
      </c>
      <c r="H42">
        <v>71.067559000000003</v>
      </c>
      <c r="I42" s="3">
        <v>4</v>
      </c>
      <c r="P42">
        <v>2</v>
      </c>
      <c r="Q42" t="str">
        <f t="shared" si="0"/>
        <v>14</v>
      </c>
      <c r="R42">
        <v>2</v>
      </c>
      <c r="X42" t="s">
        <v>274</v>
      </c>
      <c r="Y42" t="s">
        <v>261</v>
      </c>
      <c r="AN42">
        <v>922</v>
      </c>
      <c r="AO42">
        <v>957</v>
      </c>
      <c r="AP42">
        <v>952</v>
      </c>
      <c r="AQ42">
        <v>950</v>
      </c>
      <c r="AT42">
        <f>(($AO$36-$AN$37)/($AN$38-$AN$37))</f>
        <v>0.61904761904761907</v>
      </c>
      <c r="AU42">
        <f>(($AP$36-$AN$37)/($AN$38-$AN$37))</f>
        <v>0.42857142857142855</v>
      </c>
      <c r="AV42">
        <f>(($AQ$36-$AN$37)/($AN$38-$AN$37))</f>
        <v>0.14285714285714285</v>
      </c>
      <c r="AW42">
        <f>(($AN$37-$AO$35)/($AO$36-$AO$35))</f>
        <v>0.45833333333333331</v>
      </c>
      <c r="AX42">
        <f>(($AP$35-$AO$34)/($AO$35-$AO$34))</f>
        <v>0.92</v>
      </c>
      <c r="AY42">
        <f>(($AQ$36-$AO$35)/($AO$36-$AO$35))</f>
        <v>0.58333333333333337</v>
      </c>
      <c r="AZ42">
        <f>(($AN$37-$AP$35)/($AP$36-$AP$35))</f>
        <v>0.59090909090909094</v>
      </c>
      <c r="BA42">
        <f>(($AO$36-$AP$36)/($AP$37-$AP$36))</f>
        <v>0.2</v>
      </c>
      <c r="BB42">
        <f>(($AQ$36-$AP$35)/($AP$36-$AP$35))</f>
        <v>0.72727272727272729</v>
      </c>
      <c r="BC42">
        <f>(($AN$37-$AQ$35)/($AQ$36-$AQ$35))</f>
        <v>0.88</v>
      </c>
      <c r="BD42">
        <f>(($AO$36-$AQ$36)/($AQ$37-$AQ$36))</f>
        <v>0.41666666666666669</v>
      </c>
      <c r="BE42">
        <f>(($AP$36-$AQ$36)/($AQ$37-$AQ$36))</f>
        <v>0.25</v>
      </c>
      <c r="BG42">
        <v>2</v>
      </c>
      <c r="BH42">
        <v>236</v>
      </c>
      <c r="BI42">
        <f>($BH$51-$BH$48)/200</f>
        <v>0.08</v>
      </c>
      <c r="BQ42">
        <f>1-(($AO$36-$AN$37)/($AN$38-$AN$37))</f>
        <v>0.38095238095238093</v>
      </c>
      <c r="BR42">
        <f>(($AP$36-$AN$37)/($AN$38-$AN$37))</f>
        <v>0.42857142857142855</v>
      </c>
      <c r="BS42">
        <f>(($AQ$36-$AN$37)/($AN$38-$AN$37))</f>
        <v>0.14285714285714285</v>
      </c>
      <c r="BT42">
        <f>(($AN$37-$AO$35)/($AO$36-$AO$35))</f>
        <v>0.45833333333333331</v>
      </c>
      <c r="BU42">
        <f>1-(($AP$35-$AO$34)/($AO$35-$AO$34))</f>
        <v>7.999999999999996E-2</v>
      </c>
      <c r="BV42">
        <f>1-(($AQ$36-$AO$35)/($AO$36-$AO$35))</f>
        <v>0.41666666666666663</v>
      </c>
      <c r="BW42">
        <f>1-(($AN$37-$AP$35)/($AP$36-$AP$35))</f>
        <v>0.40909090909090906</v>
      </c>
      <c r="BX42">
        <f>(($AO$36-$AP$36)/($AP$37-$AP$36))</f>
        <v>0.2</v>
      </c>
      <c r="BY42">
        <f>1-(($AQ$36-$AP$35)/($AP$36-$AP$35))</f>
        <v>0.27272727272727271</v>
      </c>
      <c r="BZ42">
        <f>1-(($AN$37-$AQ$35)/($AQ$36-$AQ$35))</f>
        <v>0.12</v>
      </c>
      <c r="CA42">
        <f>(($AO$36-$AQ$36)/($AQ$37-$AQ$36))</f>
        <v>0.41666666666666669</v>
      </c>
      <c r="CB42">
        <f>(($AP$36-$AQ$36)/($AQ$37-$AQ$36))</f>
        <v>0.25</v>
      </c>
    </row>
    <row r="43" spans="1:80" x14ac:dyDescent="0.25">
      <c r="A43">
        <v>42</v>
      </c>
      <c r="B43">
        <v>78.871693000000008</v>
      </c>
      <c r="C43" s="2">
        <v>1</v>
      </c>
      <c r="H43">
        <v>71.066641000000004</v>
      </c>
      <c r="I43" s="3">
        <v>4</v>
      </c>
      <c r="P43">
        <v>2</v>
      </c>
      <c r="Q43" t="str">
        <f t="shared" si="0"/>
        <v>14</v>
      </c>
      <c r="R43">
        <v>1</v>
      </c>
      <c r="X43" t="s">
        <v>275</v>
      </c>
      <c r="Y43" t="s">
        <v>263</v>
      </c>
      <c r="AN43">
        <v>943</v>
      </c>
      <c r="AO43">
        <v>979</v>
      </c>
      <c r="AP43">
        <v>975</v>
      </c>
      <c r="AQ43">
        <v>972</v>
      </c>
      <c r="AT43">
        <f>(($AO$37-$AN$38)/($AN$39-$AN$38))</f>
        <v>0.66666666666666663</v>
      </c>
      <c r="AU43">
        <f>(($AP$37-$AN$38)/($AN$39-$AN$38))</f>
        <v>0.38095238095238093</v>
      </c>
      <c r="AV43">
        <f>(($AQ$37-$AN$38)/($AN$39-$AN$38))</f>
        <v>0.2857142857142857</v>
      </c>
      <c r="AW43">
        <f>(($AN$38-$AO$36)/($AO$37-$AO$36))</f>
        <v>0.36363636363636365</v>
      </c>
      <c r="AX43">
        <f>(($AP$36-$AO$35)/($AO$36-$AO$35))</f>
        <v>0.83333333333333337</v>
      </c>
      <c r="AY43">
        <f>(($AQ$37-$AO$36)/($AO$37-$AO$36))</f>
        <v>0.63636363636363635</v>
      </c>
      <c r="AZ43">
        <f>(($AN$38-$AP$36)/($AP$37-$AP$36))</f>
        <v>0.6</v>
      </c>
      <c r="BA43">
        <f>(($AO$37-$AP$37)/($AP$38-$AP$37))</f>
        <v>0.2857142857142857</v>
      </c>
      <c r="BB43">
        <f>(($AQ$37-$AP$36)/($AP$37-$AP$36))</f>
        <v>0.9</v>
      </c>
      <c r="BC43">
        <f>(($AN$38-$AQ$36)/($AQ$37-$AQ$36))</f>
        <v>0.75</v>
      </c>
      <c r="BD43">
        <f>(($AO$37-$AQ$37)/($AQ$38-$AQ$37))</f>
        <v>0.38095238095238093</v>
      </c>
      <c r="BE43">
        <f>(($AP$37-$AQ$37)/($AQ$38-$AQ$37))</f>
        <v>9.5238095238095233E-2</v>
      </c>
      <c r="BG43">
        <v>1</v>
      </c>
      <c r="BH43">
        <v>246</v>
      </c>
      <c r="BI43">
        <f>($BH$52-$BH$49)/200</f>
        <v>0.14000000000000001</v>
      </c>
      <c r="BQ43">
        <f>1-(($AO$37-$AN$38)/($AN$39-$AN$38))</f>
        <v>0.33333333333333337</v>
      </c>
      <c r="BR43">
        <f>(($AP$37-$AN$38)/($AN$39-$AN$38))</f>
        <v>0.38095238095238093</v>
      </c>
      <c r="BS43">
        <f>(($AQ$37-$AN$38)/($AN$39-$AN$38))</f>
        <v>0.2857142857142857</v>
      </c>
      <c r="BT43">
        <f>(($AN$38-$AO$36)/($AO$37-$AO$36))</f>
        <v>0.36363636363636365</v>
      </c>
      <c r="BU43">
        <f>1-(($AP$36-$AO$35)/($AO$36-$AO$35))</f>
        <v>0.16666666666666663</v>
      </c>
      <c r="BV43">
        <f>1-(($AQ$37-$AO$36)/($AO$37-$AO$36))</f>
        <v>0.36363636363636365</v>
      </c>
      <c r="BW43">
        <f>1-(($AN$38-$AP$36)/($AP$37-$AP$36))</f>
        <v>0.4</v>
      </c>
      <c r="BX43">
        <f>(($AO$37-$AP$37)/($AP$38-$AP$37))</f>
        <v>0.2857142857142857</v>
      </c>
      <c r="BY43">
        <f>1-(($AQ$37-$AP$36)/($AP$37-$AP$36))</f>
        <v>9.9999999999999978E-2</v>
      </c>
      <c r="BZ43">
        <f>1-(($AN$38-$AQ$36)/($AQ$37-$AQ$36))</f>
        <v>0.25</v>
      </c>
      <c r="CA43">
        <f>(($AO$37-$AQ$37)/($AQ$38-$AQ$37))</f>
        <v>0.38095238095238093</v>
      </c>
      <c r="CB43">
        <f>(($AP$37-$AQ$37)/($AQ$38-$AQ$37))</f>
        <v>9.5238095238095233E-2</v>
      </c>
    </row>
    <row r="44" spans="1:80" x14ac:dyDescent="0.25">
      <c r="A44">
        <v>43</v>
      </c>
      <c r="B44">
        <v>78.905314000000004</v>
      </c>
      <c r="C44" s="2">
        <v>1</v>
      </c>
      <c r="H44">
        <v>71.031643000000003</v>
      </c>
      <c r="I44" s="3">
        <v>4</v>
      </c>
      <c r="P44">
        <v>2</v>
      </c>
      <c r="Q44" t="str">
        <f t="shared" si="0"/>
        <v>14</v>
      </c>
      <c r="R44" t="s">
        <v>22</v>
      </c>
      <c r="X44" t="s">
        <v>276</v>
      </c>
      <c r="Y44" t="s">
        <v>264</v>
      </c>
      <c r="AN44">
        <v>965</v>
      </c>
      <c r="AO44">
        <v>1016</v>
      </c>
      <c r="AP44">
        <v>1016</v>
      </c>
      <c r="AQ44">
        <v>1000</v>
      </c>
      <c r="AT44">
        <f>(($AO$38-$AN$39)/($AN$40-$AN$39))</f>
        <v>0.7</v>
      </c>
      <c r="AU44">
        <f>(($AP$38-$AN$39)/($AN$40-$AN$39))</f>
        <v>0.4</v>
      </c>
      <c r="AV44">
        <f>(($AQ$38-$AN$39)/($AN$40-$AN$39))</f>
        <v>0.3</v>
      </c>
      <c r="AW44">
        <f>(($AN$39-$AO$37)/($AO$38-$AO$37))</f>
        <v>0.33333333333333331</v>
      </c>
      <c r="AX44">
        <f>(($AP$37-$AO$36)/($AO$37-$AO$36))</f>
        <v>0.72727272727272729</v>
      </c>
      <c r="AY44">
        <f>(($AQ$38-$AO$37)/($AO$38-$AO$37))</f>
        <v>0.61904761904761907</v>
      </c>
      <c r="AZ44">
        <f>(($AN$39-$AP$37)/($AP$38-$AP$37))</f>
        <v>0.61904761904761907</v>
      </c>
      <c r="BA44">
        <f>(($AO$38-$AP$38)/($AP$39-$AP$38))</f>
        <v>0.2857142857142857</v>
      </c>
      <c r="BB44">
        <f>(($AQ$38-$AP$37)/($AP$38-$AP$37))</f>
        <v>0.90476190476190477</v>
      </c>
      <c r="BC44">
        <f>(($AN$39-$AQ$37)/($AQ$38-$AQ$37))</f>
        <v>0.7142857142857143</v>
      </c>
      <c r="BD44">
        <f>(($AO$38-$AQ$38)/($AQ$39-$AQ$38))</f>
        <v>0.38095238095238093</v>
      </c>
      <c r="BE44">
        <f>(($AP$38-$AQ$38)/($AQ$39-$AQ$38))</f>
        <v>9.5238095238095233E-2</v>
      </c>
      <c r="BG44" t="s">
        <v>22</v>
      </c>
      <c r="BH44">
        <v>251</v>
      </c>
      <c r="BI44">
        <f>($BH$53-$BH$50)/200</f>
        <v>7.0000000000000007E-2</v>
      </c>
      <c r="BQ44">
        <f>1-(($AO$38-$AN$39)/($AN$40-$AN$39))</f>
        <v>0.30000000000000004</v>
      </c>
      <c r="BR44">
        <f>(($AP$38-$AN$39)/($AN$40-$AN$39))</f>
        <v>0.4</v>
      </c>
      <c r="BS44">
        <f>(($AQ$38-$AN$39)/($AN$40-$AN$39))</f>
        <v>0.3</v>
      </c>
      <c r="BT44">
        <f>(($AN$39-$AO$37)/($AO$38-$AO$37))</f>
        <v>0.33333333333333331</v>
      </c>
      <c r="BU44">
        <f>1-(($AP$37-$AO$36)/($AO$37-$AO$36))</f>
        <v>0.27272727272727271</v>
      </c>
      <c r="BV44">
        <f>1-(($AQ$38-$AO$37)/($AO$38-$AO$37))</f>
        <v>0.38095238095238093</v>
      </c>
      <c r="BW44">
        <f>1-(($AN$39-$AP$37)/($AP$38-$AP$37))</f>
        <v>0.38095238095238093</v>
      </c>
      <c r="BX44">
        <f>(($AO$38-$AP$38)/($AP$39-$AP$38))</f>
        <v>0.2857142857142857</v>
      </c>
      <c r="BY44">
        <f>1-(($AQ$38-$AP$37)/($AP$38-$AP$37))</f>
        <v>9.5238095238095233E-2</v>
      </c>
      <c r="BZ44">
        <f>1-(($AN$39-$AQ$37)/($AQ$38-$AQ$37))</f>
        <v>0.2857142857142857</v>
      </c>
      <c r="CA44">
        <f>(($AO$38-$AQ$38)/($AQ$39-$AQ$38))</f>
        <v>0.38095238095238093</v>
      </c>
      <c r="CB44">
        <f>(($AP$38-$AQ$38)/($AQ$39-$AQ$38))</f>
        <v>9.5238095238095233E-2</v>
      </c>
    </row>
    <row r="45" spans="1:80" x14ac:dyDescent="0.25">
      <c r="A45">
        <v>44</v>
      </c>
      <c r="H45">
        <v>71.211378000000011</v>
      </c>
      <c r="I45" s="3">
        <v>4</v>
      </c>
      <c r="P45">
        <v>1</v>
      </c>
      <c r="Q45" t="str">
        <f t="shared" si="0"/>
        <v>4</v>
      </c>
      <c r="R45" t="s">
        <v>22</v>
      </c>
      <c r="X45" t="s">
        <v>276</v>
      </c>
      <c r="Y45" t="s">
        <v>265</v>
      </c>
      <c r="AN45">
        <v>988</v>
      </c>
      <c r="AO45">
        <v>1046</v>
      </c>
      <c r="AP45">
        <v>1046</v>
      </c>
      <c r="AQ45">
        <v>1032</v>
      </c>
      <c r="AT45">
        <f>(($AO$39-$AN$40)/($AN$41-$AN$40))</f>
        <v>0.68181818181818177</v>
      </c>
      <c r="AU45">
        <f>(($AP$39-$AN$40)/($AN$41-$AN$40))</f>
        <v>0.40909090909090912</v>
      </c>
      <c r="AV45">
        <f>(($AQ$39-$AN$40)/($AN$41-$AN$40))</f>
        <v>0.31818181818181818</v>
      </c>
      <c r="AW45">
        <f>(($AN$40-$AO$38)/($AO$39-$AO$38))</f>
        <v>0.2857142857142857</v>
      </c>
      <c r="AX45">
        <f>(($AP$38-$AO$37)/($AO$38-$AO$37))</f>
        <v>0.7142857142857143</v>
      </c>
      <c r="AY45">
        <f>(($AQ$39-$AO$38)/($AO$39-$AO$38))</f>
        <v>0.61904761904761907</v>
      </c>
      <c r="AZ45">
        <f>(($AN$40-$AP$38)/($AP$39-$AP$38))</f>
        <v>0.5714285714285714</v>
      </c>
      <c r="BA45">
        <f>(($AO$39-$AP$39)/($AP$40-$AP$39))</f>
        <v>0.27272727272727271</v>
      </c>
      <c r="BB45">
        <f>(($AQ$39-$AP$38)/($AP$39-$AP$38))</f>
        <v>0.90476190476190477</v>
      </c>
      <c r="BC45">
        <f>(($AN$40-$AQ$38)/($AQ$39-$AQ$38))</f>
        <v>0.66666666666666663</v>
      </c>
      <c r="BD45">
        <f>(($AO$39-$AQ$39)/($AQ$40-$AQ$39))</f>
        <v>0.34782608695652173</v>
      </c>
      <c r="BE45">
        <f>(($AP$39-$AQ$39)/($AQ$40-$AQ$39))</f>
        <v>8.6956521739130432E-2</v>
      </c>
      <c r="BG45" t="s">
        <v>22</v>
      </c>
      <c r="BH45">
        <v>253</v>
      </c>
      <c r="BI45">
        <f>($BH$54-$BH$51)/200</f>
        <v>0.13</v>
      </c>
      <c r="BQ45">
        <f>1-(($AO$39-$AN$40)/($AN$41-$AN$40))</f>
        <v>0.31818181818181823</v>
      </c>
      <c r="BR45">
        <f>(($AP$39-$AN$40)/($AN$41-$AN$40))</f>
        <v>0.40909090909090912</v>
      </c>
      <c r="BS45">
        <f>(($AQ$39-$AN$40)/($AN$41-$AN$40))</f>
        <v>0.31818181818181818</v>
      </c>
      <c r="BT45">
        <f>(($AN$40-$AO$38)/($AO$39-$AO$38))</f>
        <v>0.2857142857142857</v>
      </c>
      <c r="BU45">
        <f>1-(($AP$38-$AO$37)/($AO$38-$AO$37))</f>
        <v>0.2857142857142857</v>
      </c>
      <c r="BV45">
        <f>1-(($AQ$39-$AO$38)/($AO$39-$AO$38))</f>
        <v>0.38095238095238093</v>
      </c>
      <c r="BW45">
        <f>1-(($AN$40-$AP$38)/($AP$39-$AP$38))</f>
        <v>0.4285714285714286</v>
      </c>
      <c r="BX45">
        <f>(($AO$39-$AP$39)/($AP$40-$AP$39))</f>
        <v>0.27272727272727271</v>
      </c>
      <c r="BY45">
        <f>1-(($AQ$39-$AP$38)/($AP$39-$AP$38))</f>
        <v>9.5238095238095233E-2</v>
      </c>
      <c r="BZ45">
        <f>1-(($AN$40-$AQ$38)/($AQ$39-$AQ$38))</f>
        <v>0.33333333333333337</v>
      </c>
      <c r="CA45">
        <f>(($AO$39-$AQ$39)/($AQ$40-$AQ$39))</f>
        <v>0.34782608695652173</v>
      </c>
      <c r="CB45">
        <f>(($AP$39-$AQ$39)/($AQ$40-$AQ$39))</f>
        <v>8.6956521739130432E-2</v>
      </c>
    </row>
    <row r="46" spans="1:80" x14ac:dyDescent="0.25">
      <c r="A46">
        <v>45</v>
      </c>
      <c r="P46">
        <v>0</v>
      </c>
      <c r="Q46" t="str">
        <f t="shared" si="0"/>
        <v/>
      </c>
      <c r="R46">
        <v>1</v>
      </c>
      <c r="X46" t="s">
        <v>276</v>
      </c>
      <c r="Y46" t="s">
        <v>266</v>
      </c>
      <c r="AB46" t="s">
        <v>274</v>
      </c>
      <c r="AC46" t="str">
        <f>CONCATENATE($R46,$R47,$R48,$R49)</f>
        <v>1423</v>
      </c>
      <c r="AN46">
        <v>997</v>
      </c>
      <c r="AO46">
        <v>1072</v>
      </c>
      <c r="AP46">
        <v>1071</v>
      </c>
      <c r="AQ46">
        <v>1060</v>
      </c>
      <c r="AT46">
        <f>(($AO$40-$AN$41)/($AN$42-$AN$41))</f>
        <v>0.65217391304347827</v>
      </c>
      <c r="AU46">
        <f>(($AP$40-$AN$41)/($AN$42-$AN$41))</f>
        <v>0.39130434782608697</v>
      </c>
      <c r="AV46">
        <f>(($AQ$40-$AN$41)/($AN$42-$AN$41))</f>
        <v>0.34782608695652173</v>
      </c>
      <c r="AW46">
        <f>(($AN$41-$AO$39)/($AO$40-$AO$39))</f>
        <v>0.31818181818181818</v>
      </c>
      <c r="AX46">
        <f>(($AP$39-$AO$38)/($AO$39-$AO$38))</f>
        <v>0.7142857142857143</v>
      </c>
      <c r="AY46">
        <f>(($AQ$40-$AO$39)/($AO$40-$AO$39))</f>
        <v>0.68181818181818177</v>
      </c>
      <c r="AZ46">
        <f>(($AN$41-$AP$39)/($AP$40-$AP$39))</f>
        <v>0.59090909090909094</v>
      </c>
      <c r="BA46">
        <f>(($AO$40-$AP$40)/($AP$41-$AP$40))</f>
        <v>0.2608695652173913</v>
      </c>
      <c r="BB46">
        <f>(($AQ$40-$AP$39)/($AP$40-$AP$39))</f>
        <v>0.95454545454545459</v>
      </c>
      <c r="BC46">
        <f>(($AN$41-$AQ$39)/($AQ$40-$AQ$39))</f>
        <v>0.65217391304347827</v>
      </c>
      <c r="BD46">
        <f>(($AO$40-$AQ$40)/($AQ$41-$AQ$40))</f>
        <v>0.33333333333333331</v>
      </c>
      <c r="BE46">
        <f>(($AP$40-$AQ$40)/($AQ$41-$AQ$40))</f>
        <v>4.7619047619047616E-2</v>
      </c>
      <c r="BG46">
        <v>1</v>
      </c>
      <c r="BH46">
        <v>254</v>
      </c>
      <c r="BI46">
        <f>($BH$55-$BH$52)/200</f>
        <v>7.4999999999999997E-2</v>
      </c>
      <c r="BQ46">
        <f>1-(($AO$40-$AN$41)/($AN$42-$AN$41))</f>
        <v>0.34782608695652173</v>
      </c>
      <c r="BR46">
        <f>(($AP$40-$AN$41)/($AN$42-$AN$41))</f>
        <v>0.39130434782608697</v>
      </c>
      <c r="BS46">
        <f>(($AQ$40-$AN$41)/($AN$42-$AN$41))</f>
        <v>0.34782608695652173</v>
      </c>
      <c r="BT46">
        <f>(($AN$41-$AO$39)/($AO$40-$AO$39))</f>
        <v>0.31818181818181818</v>
      </c>
      <c r="BU46">
        <f>1-(($AP$39-$AO$38)/($AO$39-$AO$38))</f>
        <v>0.2857142857142857</v>
      </c>
      <c r="BV46">
        <f>1-(($AQ$40-$AO$39)/($AO$40-$AO$39))</f>
        <v>0.31818181818181823</v>
      </c>
      <c r="BW46">
        <f>1-(($AN$41-$AP$39)/($AP$40-$AP$39))</f>
        <v>0.40909090909090906</v>
      </c>
      <c r="BX46">
        <f>(($AO$40-$AP$40)/($AP$41-$AP$40))</f>
        <v>0.2608695652173913</v>
      </c>
      <c r="BY46">
        <f>1-(($AQ$40-$AP$39)/($AP$40-$AP$39))</f>
        <v>4.5454545454545414E-2</v>
      </c>
      <c r="BZ46">
        <f>1-(($AN$41-$AQ$39)/($AQ$40-$AQ$39))</f>
        <v>0.34782608695652173</v>
      </c>
      <c r="CA46">
        <f>(($AO$40-$AQ$40)/($AQ$41-$AQ$40))</f>
        <v>0.33333333333333331</v>
      </c>
      <c r="CB46">
        <f>(($AP$40-$AQ$40)/($AQ$41-$AQ$40))</f>
        <v>4.7619047619047616E-2</v>
      </c>
    </row>
    <row r="47" spans="1:80" x14ac:dyDescent="0.25">
      <c r="A47">
        <v>46</v>
      </c>
      <c r="D47">
        <v>88.489560000000012</v>
      </c>
      <c r="E47" s="4">
        <v>2</v>
      </c>
      <c r="F47">
        <v>78.265603000000013</v>
      </c>
      <c r="G47" s="5">
        <v>3</v>
      </c>
      <c r="P47">
        <v>2</v>
      </c>
      <c r="Q47" t="str">
        <f t="shared" si="0"/>
        <v>23</v>
      </c>
      <c r="R47">
        <v>4</v>
      </c>
      <c r="X47" t="s">
        <v>276</v>
      </c>
      <c r="Y47" t="s">
        <v>267</v>
      </c>
      <c r="AN47">
        <v>1031</v>
      </c>
      <c r="AO47">
        <v>1097</v>
      </c>
      <c r="AP47">
        <v>1093</v>
      </c>
      <c r="AQ47">
        <v>1085</v>
      </c>
      <c r="AT47">
        <f>(($AO$41-$AN$42)/($AN$43-$AN$42))</f>
        <v>0.61904761904761907</v>
      </c>
      <c r="AU47">
        <f>(($AP$41-$AN$42)/($AN$43-$AN$42))</f>
        <v>0.42857142857142855</v>
      </c>
      <c r="AV47">
        <f>(($AQ$41-$AN$42)/($AN$43-$AN$42))</f>
        <v>0.2857142857142857</v>
      </c>
      <c r="AW47">
        <f>(($AN$42-$AO$40)/($AO$41-$AO$40))</f>
        <v>0.38095238095238093</v>
      </c>
      <c r="AX47">
        <f>(($AP$40-$AO$39)/($AO$40-$AO$39))</f>
        <v>0.72727272727272729</v>
      </c>
      <c r="AY47">
        <f>(($AQ$41-$AO$40)/($AO$41-$AO$40))</f>
        <v>0.66666666666666663</v>
      </c>
      <c r="AZ47">
        <f>(($AN$42-$AP$40)/($AP$41-$AP$40))</f>
        <v>0.60869565217391308</v>
      </c>
      <c r="BA47">
        <f>(($AO$41-$AP$41)/($AP$42-$AP$41))</f>
        <v>0.19047619047619047</v>
      </c>
      <c r="BB47">
        <f>(($AQ$41-$AP$40)/($AP$41-$AP$40))</f>
        <v>0.86956521739130432</v>
      </c>
      <c r="BC47">
        <f>(($AN$42-$AQ$40)/($AQ$41-$AQ$40))</f>
        <v>0.7142857142857143</v>
      </c>
      <c r="BD47">
        <f>(($AO$41-$AQ$41)/($AQ$42-$AQ$41))</f>
        <v>0.31818181818181818</v>
      </c>
      <c r="BE47">
        <f>(($AP$41-$AQ$41)/($AQ$42-$AQ$41))</f>
        <v>0.13636363636363635</v>
      </c>
      <c r="BG47">
        <v>4</v>
      </c>
      <c r="BH47">
        <v>254</v>
      </c>
      <c r="BI47">
        <f>($BH$56-$BH$53)/200</f>
        <v>0.13</v>
      </c>
      <c r="BQ47">
        <f>1-(($AO$41-$AN$42)/($AN$43-$AN$42))</f>
        <v>0.38095238095238093</v>
      </c>
      <c r="BR47">
        <f>(($AP$41-$AN$42)/($AN$43-$AN$42))</f>
        <v>0.42857142857142855</v>
      </c>
      <c r="BS47">
        <f>(($AQ$41-$AN$42)/($AN$43-$AN$42))</f>
        <v>0.2857142857142857</v>
      </c>
      <c r="BT47">
        <f>(($AN$42-$AO$40)/($AO$41-$AO$40))</f>
        <v>0.38095238095238093</v>
      </c>
      <c r="BU47">
        <f>1-(($AP$40-$AO$39)/($AO$40-$AO$39))</f>
        <v>0.27272727272727271</v>
      </c>
      <c r="BV47">
        <f>1-(($AQ$41-$AO$40)/($AO$41-$AO$40))</f>
        <v>0.33333333333333337</v>
      </c>
      <c r="BW47">
        <f>1-(($AN$42-$AP$40)/($AP$41-$AP$40))</f>
        <v>0.39130434782608692</v>
      </c>
      <c r="BX47">
        <f>(($AO$41-$AP$41)/($AP$42-$AP$41))</f>
        <v>0.19047619047619047</v>
      </c>
      <c r="BY47">
        <f>1-(($AQ$41-$AP$40)/($AP$41-$AP$40))</f>
        <v>0.13043478260869568</v>
      </c>
      <c r="BZ47">
        <f>1-(($AN$42-$AQ$40)/($AQ$41-$AQ$40))</f>
        <v>0.2857142857142857</v>
      </c>
      <c r="CA47">
        <f>(($AO$41-$AQ$41)/($AQ$42-$AQ$41))</f>
        <v>0.31818181818181818</v>
      </c>
      <c r="CB47">
        <f>(($AP$41-$AQ$41)/($AQ$42-$AQ$41))</f>
        <v>0.13636363636363635</v>
      </c>
    </row>
    <row r="48" spans="1:80" x14ac:dyDescent="0.25">
      <c r="A48">
        <v>47</v>
      </c>
      <c r="D48">
        <v>88.488999000000007</v>
      </c>
      <c r="E48" s="4">
        <v>2</v>
      </c>
      <c r="F48">
        <v>78.223819000000006</v>
      </c>
      <c r="G48" s="5">
        <v>3</v>
      </c>
      <c r="P48">
        <v>2</v>
      </c>
      <c r="Q48" t="str">
        <f t="shared" si="0"/>
        <v>23</v>
      </c>
      <c r="R48">
        <v>2</v>
      </c>
      <c r="X48" t="s">
        <v>276</v>
      </c>
      <c r="Y48" t="s">
        <v>264</v>
      </c>
      <c r="AN48">
        <v>1059</v>
      </c>
      <c r="AO48">
        <v>1119</v>
      </c>
      <c r="AP48">
        <v>1115</v>
      </c>
      <c r="AQ48">
        <v>1110</v>
      </c>
      <c r="AT48">
        <f>(($AO$42-$AN$43)/($AN$44-$AN$43))</f>
        <v>0.63636363636363635</v>
      </c>
      <c r="AU48">
        <f>(($AP$42-$AN$43)/($AN$44-$AN$43))</f>
        <v>0.40909090909090912</v>
      </c>
      <c r="AV48">
        <f>(($AQ$42-$AN$43)/($AN$44-$AN$43))</f>
        <v>0.31818181818181818</v>
      </c>
      <c r="AW48">
        <f>(($AN$43-$AO$41)/($AO$42-$AO$41))</f>
        <v>0.36363636363636365</v>
      </c>
      <c r="AX48">
        <f>(($AP$41-$AO$40)/($AO$41-$AO$40))</f>
        <v>0.80952380952380953</v>
      </c>
      <c r="AY48">
        <f>(($AQ$42-$AO$41)/($AO$42-$AO$41))</f>
        <v>0.68181818181818177</v>
      </c>
      <c r="AZ48">
        <f>(($AN$43-$AP$41)/($AP$42-$AP$41))</f>
        <v>0.5714285714285714</v>
      </c>
      <c r="BA48">
        <f>(($AO$42-$AP$42)/($AP$43-$AP$42))</f>
        <v>0.21739130434782608</v>
      </c>
      <c r="BB48">
        <f>(($AQ$42-$AP$41)/($AP$42-$AP$41))</f>
        <v>0.90476190476190477</v>
      </c>
      <c r="BC48">
        <f>(($AN$43-$AQ$41)/($AQ$42-$AQ$41))</f>
        <v>0.68181818181818177</v>
      </c>
      <c r="BD48">
        <f>(($AO$42-$AQ$42)/($AQ$43-$AQ$42))</f>
        <v>0.31818181818181818</v>
      </c>
      <c r="BE48">
        <f>(($AP$42-$AQ$42)/($AQ$43-$AQ$42))</f>
        <v>9.0909090909090912E-2</v>
      </c>
      <c r="BG48">
        <v>2</v>
      </c>
      <c r="BH48">
        <v>269</v>
      </c>
      <c r="BI48">
        <f>($BH$57-$BH$54)/200</f>
        <v>7.4999999999999997E-2</v>
      </c>
      <c r="BQ48">
        <f>1-(($AO$42-$AN$43)/($AN$44-$AN$43))</f>
        <v>0.36363636363636365</v>
      </c>
      <c r="BR48">
        <f>(($AP$42-$AN$43)/($AN$44-$AN$43))</f>
        <v>0.40909090909090912</v>
      </c>
      <c r="BS48">
        <f>(($AQ$42-$AN$43)/($AN$44-$AN$43))</f>
        <v>0.31818181818181818</v>
      </c>
      <c r="BT48">
        <f>(($AN$43-$AO$41)/($AO$42-$AO$41))</f>
        <v>0.36363636363636365</v>
      </c>
      <c r="BU48">
        <f>1-(($AP$41-$AO$40)/($AO$41-$AO$40))</f>
        <v>0.19047619047619047</v>
      </c>
      <c r="BV48">
        <f>1-(($AQ$42-$AO$41)/($AO$42-$AO$41))</f>
        <v>0.31818181818181823</v>
      </c>
      <c r="BW48">
        <f>1-(($AN$43-$AP$41)/($AP$42-$AP$41))</f>
        <v>0.4285714285714286</v>
      </c>
      <c r="BX48">
        <f>(($AO$42-$AP$42)/($AP$43-$AP$42))</f>
        <v>0.21739130434782608</v>
      </c>
      <c r="BY48">
        <f>1-(($AQ$42-$AP$41)/($AP$42-$AP$41))</f>
        <v>9.5238095238095233E-2</v>
      </c>
      <c r="BZ48">
        <f>1-(($AN$43-$AQ$41)/($AQ$42-$AQ$41))</f>
        <v>0.31818181818181823</v>
      </c>
      <c r="CA48">
        <f>(($AO$42-$AQ$42)/($AQ$43-$AQ$42))</f>
        <v>0.31818181818181818</v>
      </c>
      <c r="CB48">
        <f>(($AP$42-$AQ$42)/($AQ$43-$AQ$42))</f>
        <v>9.0909090909090912E-2</v>
      </c>
    </row>
    <row r="49" spans="1:80" x14ac:dyDescent="0.25">
      <c r="A49">
        <v>48</v>
      </c>
      <c r="D49">
        <v>88.502110000000016</v>
      </c>
      <c r="E49" s="4">
        <v>2</v>
      </c>
      <c r="F49">
        <v>78.248256000000012</v>
      </c>
      <c r="G49" s="5">
        <v>3</v>
      </c>
      <c r="P49">
        <v>2</v>
      </c>
      <c r="Q49" t="str">
        <f t="shared" si="0"/>
        <v>23</v>
      </c>
      <c r="R49">
        <v>3</v>
      </c>
      <c r="X49" t="s">
        <v>276</v>
      </c>
      <c r="Y49" t="s">
        <v>265</v>
      </c>
      <c r="AN49">
        <v>1083</v>
      </c>
      <c r="AO49">
        <v>1141</v>
      </c>
      <c r="AP49">
        <v>1137</v>
      </c>
      <c r="AQ49">
        <v>1133</v>
      </c>
      <c r="AT49">
        <f>(($AO$43-$AN$44)/($AN$45-$AN$44))</f>
        <v>0.60869565217391308</v>
      </c>
      <c r="AU49">
        <f>(($AP$43-$AN$44)/($AN$45-$AN$44))</f>
        <v>0.43478260869565216</v>
      </c>
      <c r="AV49">
        <f>(($AQ$43-$AN$44)/($AN$45-$AN$44))</f>
        <v>0.30434782608695654</v>
      </c>
      <c r="AW49">
        <f>(($AN$44-$AO$42)/($AO$43-$AO$42))</f>
        <v>0.36363636363636365</v>
      </c>
      <c r="AX49">
        <f>(($AP$42-$AO$41)/($AO$42-$AO$41))</f>
        <v>0.77272727272727271</v>
      </c>
      <c r="AY49">
        <f>(($AQ$43-$AO$42)/($AO$43-$AO$42))</f>
        <v>0.68181818181818177</v>
      </c>
      <c r="AZ49">
        <f>(($AN$44-$AP$42)/($AP$43-$AP$42))</f>
        <v>0.56521739130434778</v>
      </c>
      <c r="BB49">
        <f>(($AQ$43-$AP$42)/($AP$43-$AP$42))</f>
        <v>0.86956521739130432</v>
      </c>
      <c r="BC49">
        <f>(($AN$44-$AQ$42)/($AQ$43-$AQ$42))</f>
        <v>0.68181818181818177</v>
      </c>
      <c r="BG49">
        <v>3</v>
      </c>
      <c r="BH49">
        <v>270</v>
      </c>
      <c r="BI49">
        <f>($BH$58-$BH$55)/200</f>
        <v>0.12</v>
      </c>
      <c r="BQ49">
        <f>1-(($AO$43-$AN$44)/($AN$45-$AN$44))</f>
        <v>0.39130434782608692</v>
      </c>
      <c r="BR49">
        <f>(($AP$43-$AN$44)/($AN$45-$AN$44))</f>
        <v>0.43478260869565216</v>
      </c>
      <c r="BS49">
        <f>(($AQ$43-$AN$44)/($AN$45-$AN$44))</f>
        <v>0.30434782608695654</v>
      </c>
      <c r="BT49">
        <f>(($AN$44-$AO$42)/($AO$43-$AO$42))</f>
        <v>0.36363636363636365</v>
      </c>
      <c r="BU49">
        <f>1-(($AP$42-$AO$41)/($AO$42-$AO$41))</f>
        <v>0.22727272727272729</v>
      </c>
      <c r="BV49">
        <f>1-(($AQ$43-$AO$42)/($AO$43-$AO$42))</f>
        <v>0.31818181818181823</v>
      </c>
      <c r="BW49">
        <f>1-(($AN$44-$AP$42)/($AP$43-$AP$42))</f>
        <v>0.43478260869565222</v>
      </c>
      <c r="BY49">
        <f>1-(($AQ$43-$AP$42)/($AP$43-$AP$42))</f>
        <v>0.13043478260869568</v>
      </c>
      <c r="BZ49">
        <f>1-(($AN$44-$AQ$42)/($AQ$43-$AQ$42))</f>
        <v>0.31818181818181823</v>
      </c>
    </row>
    <row r="50" spans="1:80" x14ac:dyDescent="0.25">
      <c r="A50">
        <v>49</v>
      </c>
      <c r="D50">
        <v>88.490683000000004</v>
      </c>
      <c r="E50" s="4">
        <v>2</v>
      </c>
      <c r="F50">
        <v>78.166526000000005</v>
      </c>
      <c r="G50" s="5">
        <v>3</v>
      </c>
      <c r="P50">
        <v>2</v>
      </c>
      <c r="Q50" t="str">
        <f t="shared" si="0"/>
        <v>23</v>
      </c>
      <c r="R50">
        <v>1</v>
      </c>
      <c r="X50" t="s">
        <v>276</v>
      </c>
      <c r="Y50" t="s">
        <v>266</v>
      </c>
      <c r="AB50" t="s">
        <v>276</v>
      </c>
      <c r="AC50" t="str">
        <f>CONCATENATE($R50,$R51,$R52,$R53)</f>
        <v>1432</v>
      </c>
      <c r="AN50">
        <v>1106</v>
      </c>
      <c r="AO50">
        <v>1163</v>
      </c>
      <c r="AP50">
        <v>1157</v>
      </c>
      <c r="AQ50">
        <v>1157</v>
      </c>
      <c r="AX50">
        <f>(($AP$43-$AO$42)/($AO$43-$AO$42))</f>
        <v>0.81818181818181823</v>
      </c>
      <c r="BG50">
        <v>1</v>
      </c>
      <c r="BH50">
        <v>285</v>
      </c>
      <c r="BI50">
        <f>($BH$59-$BH$56)/200</f>
        <v>7.0000000000000007E-2</v>
      </c>
      <c r="BU50">
        <f>1-(($AP$43-$AO$42)/($AO$43-$AO$42))</f>
        <v>0.18181818181818177</v>
      </c>
    </row>
    <row r="51" spans="1:80" x14ac:dyDescent="0.25">
      <c r="A51">
        <v>50</v>
      </c>
      <c r="D51">
        <v>88.479662000000005</v>
      </c>
      <c r="E51" s="4">
        <v>2</v>
      </c>
      <c r="F51">
        <v>78.124589</v>
      </c>
      <c r="G51" s="5">
        <v>3</v>
      </c>
      <c r="P51">
        <v>2</v>
      </c>
      <c r="Q51" t="str">
        <f t="shared" si="0"/>
        <v>23</v>
      </c>
      <c r="R51">
        <v>4</v>
      </c>
      <c r="X51" t="s">
        <v>275</v>
      </c>
      <c r="Y51" t="s">
        <v>268</v>
      </c>
      <c r="AN51">
        <v>1126</v>
      </c>
      <c r="AO51">
        <v>1185</v>
      </c>
      <c r="AP51">
        <v>1180</v>
      </c>
      <c r="AQ51">
        <v>1178</v>
      </c>
      <c r="BG51">
        <v>4</v>
      </c>
      <c r="BH51">
        <v>285</v>
      </c>
      <c r="BI51">
        <f>($BH$60-$BH$57)/200</f>
        <v>0.12</v>
      </c>
    </row>
    <row r="52" spans="1:80" x14ac:dyDescent="0.25">
      <c r="A52">
        <v>51</v>
      </c>
      <c r="D52">
        <v>88.492365000000007</v>
      </c>
      <c r="E52" s="4">
        <v>2</v>
      </c>
      <c r="F52">
        <v>78.162955000000011</v>
      </c>
      <c r="G52" s="5">
        <v>3</v>
      </c>
      <c r="P52">
        <v>2</v>
      </c>
      <c r="Q52" t="str">
        <f t="shared" si="0"/>
        <v>23</v>
      </c>
      <c r="R52">
        <v>3</v>
      </c>
      <c r="X52" t="s">
        <v>274</v>
      </c>
      <c r="Y52" t="s">
        <v>259</v>
      </c>
      <c r="AN52">
        <v>1149</v>
      </c>
      <c r="AO52">
        <v>1206</v>
      </c>
      <c r="AP52">
        <v>1201</v>
      </c>
      <c r="AQ52">
        <v>1200</v>
      </c>
      <c r="BG52">
        <v>3</v>
      </c>
      <c r="BH52">
        <v>298</v>
      </c>
      <c r="BI52">
        <f>($BH$61-$BH$58)/200</f>
        <v>6.5000000000000002E-2</v>
      </c>
    </row>
    <row r="53" spans="1:80" x14ac:dyDescent="0.25">
      <c r="A53">
        <v>52</v>
      </c>
      <c r="D53">
        <v>88.48558100000001</v>
      </c>
      <c r="E53" s="4">
        <v>2</v>
      </c>
      <c r="F53">
        <v>78.165761000000003</v>
      </c>
      <c r="G53" s="5">
        <v>3</v>
      </c>
      <c r="P53">
        <v>2</v>
      </c>
      <c r="Q53" t="str">
        <f t="shared" si="0"/>
        <v>23</v>
      </c>
      <c r="R53">
        <v>2</v>
      </c>
      <c r="X53" t="s">
        <v>274</v>
      </c>
      <c r="Y53" t="s">
        <v>260</v>
      </c>
      <c r="AN53">
        <v>1171</v>
      </c>
      <c r="AO53">
        <v>1228</v>
      </c>
      <c r="AP53">
        <v>1222</v>
      </c>
      <c r="AQ53">
        <v>1220</v>
      </c>
      <c r="AT53">
        <f>(($AO$44-$AN$46)/($AN$47-$AN$46))</f>
        <v>0.55882352941176472</v>
      </c>
      <c r="AU53">
        <f>(($AP$44-$AN$46)/($AN$47-$AN$46))</f>
        <v>0.55882352941176472</v>
      </c>
      <c r="AV53">
        <f>(($AQ$44-$AN$46)/($AN$47-$AN$46))</f>
        <v>8.8235294117647065E-2</v>
      </c>
      <c r="AW53">
        <f>(($AN$47-$AO$44)/($AO$45-$AO$44))</f>
        <v>0.5</v>
      </c>
      <c r="AX53">
        <f>(($AP$44-$AO$44)/($AO$45-$AO$44))</f>
        <v>0</v>
      </c>
      <c r="AY53">
        <f>(($AQ$45-$AO$44)/($AO$45-$AO$44))</f>
        <v>0.53333333333333333</v>
      </c>
      <c r="AZ53">
        <f>(($AN$47-$AP$44)/($AP$45-$AP$44))</f>
        <v>0.5</v>
      </c>
      <c r="BA53">
        <f>(($AO$44-$AP$44)/($AP$45-$AP$44))</f>
        <v>0</v>
      </c>
      <c r="BB53">
        <f>(($AQ$45-$AP$44)/($AP$45-$AP$44))</f>
        <v>0.53333333333333333</v>
      </c>
      <c r="BC53">
        <f>(($AN$47-$AQ$44)/($AQ$45-$AQ$44))</f>
        <v>0.96875</v>
      </c>
      <c r="BD53">
        <f>(($AO$44-$AQ$44)/($AQ$45-$AQ$44))</f>
        <v>0.5</v>
      </c>
      <c r="BE53">
        <f>(($AP$44-$AQ$44)/($AQ$45-$AQ$44))</f>
        <v>0.5</v>
      </c>
      <c r="BG53">
        <v>2</v>
      </c>
      <c r="BH53">
        <v>299</v>
      </c>
      <c r="BI53">
        <f>($BH$62-$BH$59)/200</f>
        <v>0.11</v>
      </c>
      <c r="BQ53">
        <f>1-(($AO$44-$AN$46)/($AN$47-$AN$46))</f>
        <v>0.44117647058823528</v>
      </c>
      <c r="BR53">
        <f>1-(($AP$44-$AN$46)/($AN$47-$AN$46))</f>
        <v>0.44117647058823528</v>
      </c>
      <c r="BS53">
        <f>(($AQ$44-$AN$46)/($AN$47-$AN$46))</f>
        <v>8.8235294117647065E-2</v>
      </c>
      <c r="BT53">
        <f>(($AN$47-$AO$44)/($AO$45-$AO$44))</f>
        <v>0.5</v>
      </c>
      <c r="BU53">
        <f>(($AP$44-$AO$44)/($AO$45-$AO$44))</f>
        <v>0</v>
      </c>
      <c r="BV53">
        <f>1-(($AQ$45-$AO$44)/($AO$45-$AO$44))</f>
        <v>0.46666666666666667</v>
      </c>
      <c r="BW53">
        <f>(($AN$47-$AP$44)/($AP$45-$AP$44))</f>
        <v>0.5</v>
      </c>
      <c r="BX53">
        <f>(($AO$44-$AP$44)/($AP$45-$AP$44))</f>
        <v>0</v>
      </c>
      <c r="BY53">
        <f>1-(($AQ$45-$AP$44)/($AP$45-$AP$44))</f>
        <v>0.46666666666666667</v>
      </c>
      <c r="BZ53">
        <f>1-(($AN$47-$AQ$44)/($AQ$45-$AQ$44))</f>
        <v>3.125E-2</v>
      </c>
      <c r="CA53">
        <f>(($AO$44-$AQ$44)/($AQ$45-$AQ$44))</f>
        <v>0.5</v>
      </c>
      <c r="CB53">
        <f>(($AP$44-$AQ$44)/($AQ$45-$AQ$44))</f>
        <v>0.5</v>
      </c>
    </row>
    <row r="54" spans="1:80" x14ac:dyDescent="0.25">
      <c r="A54">
        <v>53</v>
      </c>
      <c r="D54">
        <v>88.463183000000015</v>
      </c>
      <c r="E54" s="4">
        <v>2</v>
      </c>
      <c r="F54">
        <v>78.184535000000011</v>
      </c>
      <c r="G54" s="5">
        <v>3</v>
      </c>
      <c r="P54">
        <v>2</v>
      </c>
      <c r="Q54" t="str">
        <f t="shared" si="0"/>
        <v>23</v>
      </c>
      <c r="R54">
        <v>1</v>
      </c>
      <c r="X54" t="s">
        <v>274</v>
      </c>
      <c r="Y54" t="s">
        <v>261</v>
      </c>
      <c r="AB54" t="s">
        <v>276</v>
      </c>
      <c r="AC54" t="str">
        <f>CONCATENATE($R54,$R55,$R56,$R57)</f>
        <v>1432</v>
      </c>
      <c r="AN54">
        <v>1193</v>
      </c>
      <c r="AO54">
        <v>1250</v>
      </c>
      <c r="AP54">
        <v>1245</v>
      </c>
      <c r="AQ54">
        <v>1243</v>
      </c>
      <c r="AT54">
        <f>(($AO$45-$AN$47)/($AN$48-$AN$47))</f>
        <v>0.5357142857142857</v>
      </c>
      <c r="AU54">
        <f>(($AP$45-$AN$47)/($AN$48-$AN$47))</f>
        <v>0.5357142857142857</v>
      </c>
      <c r="AV54">
        <f>(($AQ$45-$AN$47)/($AN$48-$AN$47))</f>
        <v>3.5714285714285712E-2</v>
      </c>
      <c r="AW54">
        <f>(($AN$48-$AO$45)/($AO$46-$AO$45))</f>
        <v>0.5</v>
      </c>
      <c r="AX54">
        <f>(($AP$45-$AO$45)/($AO$46-$AO$45))</f>
        <v>0</v>
      </c>
      <c r="AY54">
        <f>(($AQ$46-$AO$45)/($AO$46-$AO$45))</f>
        <v>0.53846153846153844</v>
      </c>
      <c r="AZ54">
        <f>(($AN$48-$AP$45)/($AP$46-$AP$45))</f>
        <v>0.52</v>
      </c>
      <c r="BA54">
        <f>(($AO$45-$AP$45)/($AP$46-$AP$45))</f>
        <v>0</v>
      </c>
      <c r="BB54">
        <f>(($AQ$46-$AP$45)/($AP$46-$AP$45))</f>
        <v>0.56000000000000005</v>
      </c>
      <c r="BC54">
        <f>(($AN$48-$AQ$45)/($AQ$46-$AQ$45))</f>
        <v>0.9642857142857143</v>
      </c>
      <c r="BD54">
        <f>(($AO$45-$AQ$45)/($AQ$46-$AQ$45))</f>
        <v>0.5</v>
      </c>
      <c r="BE54">
        <f>(($AP$45-$AQ$45)/($AQ$46-$AQ$45))</f>
        <v>0.5</v>
      </c>
      <c r="BG54">
        <v>1</v>
      </c>
      <c r="BH54">
        <v>311</v>
      </c>
      <c r="BI54">
        <f>($BH$63-$BH$60)/200</f>
        <v>6.5000000000000002E-2</v>
      </c>
      <c r="BQ54">
        <f>1-(($AO$45-$AN$47)/($AN$48-$AN$47))</f>
        <v>0.4642857142857143</v>
      </c>
      <c r="BR54">
        <f>1-(($AP$45-$AN$47)/($AN$48-$AN$47))</f>
        <v>0.4642857142857143</v>
      </c>
      <c r="BS54">
        <f>(($AQ$45-$AN$47)/($AN$48-$AN$47))</f>
        <v>3.5714285714285712E-2</v>
      </c>
      <c r="BT54">
        <f>(($AN$48-$AO$45)/($AO$46-$AO$45))</f>
        <v>0.5</v>
      </c>
      <c r="BU54">
        <f>(($AP$45-$AO$45)/($AO$46-$AO$45))</f>
        <v>0</v>
      </c>
      <c r="BV54">
        <f>1-(($AQ$46-$AO$45)/($AO$46-$AO$45))</f>
        <v>0.46153846153846156</v>
      </c>
      <c r="BW54">
        <f>1-(($AN$48-$AP$45)/($AP$46-$AP$45))</f>
        <v>0.48</v>
      </c>
      <c r="BX54">
        <f>(($AO$45-$AP$45)/($AP$46-$AP$45))</f>
        <v>0</v>
      </c>
      <c r="BY54">
        <f>1-(($AQ$46-$AP$45)/($AP$46-$AP$45))</f>
        <v>0.43999999999999995</v>
      </c>
      <c r="BZ54">
        <f>1-(($AN$48-$AQ$45)/($AQ$46-$AQ$45))</f>
        <v>3.5714285714285698E-2</v>
      </c>
      <c r="CA54">
        <f>(($AO$45-$AQ$45)/($AQ$46-$AQ$45))</f>
        <v>0.5</v>
      </c>
      <c r="CB54">
        <f>(($AP$45-$AQ$45)/($AQ$46-$AQ$45))</f>
        <v>0.5</v>
      </c>
    </row>
    <row r="55" spans="1:80" x14ac:dyDescent="0.25">
      <c r="A55">
        <v>54</v>
      </c>
      <c r="D55">
        <v>88.442114000000004</v>
      </c>
      <c r="E55" s="4">
        <v>2</v>
      </c>
      <c r="F55">
        <v>78.209534000000005</v>
      </c>
      <c r="G55" s="5">
        <v>3</v>
      </c>
      <c r="P55">
        <v>2</v>
      </c>
      <c r="Q55" t="str">
        <f t="shared" si="0"/>
        <v>23</v>
      </c>
      <c r="R55">
        <v>4</v>
      </c>
      <c r="X55" t="s">
        <v>275</v>
      </c>
      <c r="Y55" t="s">
        <v>263</v>
      </c>
      <c r="AN55">
        <v>1214</v>
      </c>
      <c r="AO55">
        <v>1272</v>
      </c>
      <c r="AP55">
        <v>1270</v>
      </c>
      <c r="AQ55">
        <v>1265</v>
      </c>
      <c r="AT55">
        <f>(($AO$46-$AN$48)/($AN$49-$AN$48))</f>
        <v>0.54166666666666663</v>
      </c>
      <c r="AU55">
        <f>(($AP$46-$AN$48)/($AN$49-$AN$48))</f>
        <v>0.5</v>
      </c>
      <c r="AV55">
        <f>(($AQ$46-$AN$48)/($AN$49-$AN$48))</f>
        <v>4.1666666666666664E-2</v>
      </c>
      <c r="AW55">
        <f>(($AN$49-$AO$46)/($AO$47-$AO$46))</f>
        <v>0.44</v>
      </c>
      <c r="AX55">
        <f>(($AP$46-$AO$45)/($AO$46-$AO$45))</f>
        <v>0.96153846153846156</v>
      </c>
      <c r="AY55">
        <f>(($AQ$47-$AO$46)/($AO$47-$AO$46))</f>
        <v>0.52</v>
      </c>
      <c r="AZ55">
        <f>(($AN$49-$AP$46)/($AP$47-$AP$46))</f>
        <v>0.54545454545454541</v>
      </c>
      <c r="BA55">
        <f>(($AO$46-$AP$46)/($AP$47-$AP$46))</f>
        <v>4.5454545454545456E-2</v>
      </c>
      <c r="BB55">
        <f>(($AQ$47-$AP$46)/($AP$47-$AP$46))</f>
        <v>0.63636363636363635</v>
      </c>
      <c r="BC55">
        <f>(($AN$49-$AQ$46)/($AQ$47-$AQ$46))</f>
        <v>0.92</v>
      </c>
      <c r="BD55">
        <f>(($AO$46-$AQ$46)/($AQ$47-$AQ$46))</f>
        <v>0.48</v>
      </c>
      <c r="BE55">
        <f>(($AP$46-$AQ$46)/($AQ$47-$AQ$46))</f>
        <v>0.44</v>
      </c>
      <c r="BG55">
        <v>4</v>
      </c>
      <c r="BH55">
        <v>313</v>
      </c>
      <c r="BI55">
        <f>($BH$64-$BH$61)/200</f>
        <v>0.11</v>
      </c>
      <c r="BQ55">
        <f>1-(($AO$46-$AN$48)/($AN$49-$AN$48))</f>
        <v>0.45833333333333337</v>
      </c>
      <c r="BR55">
        <f>(($AP$46-$AN$48)/($AN$49-$AN$48))</f>
        <v>0.5</v>
      </c>
      <c r="BS55">
        <f>(($AQ$46-$AN$48)/($AN$49-$AN$48))</f>
        <v>4.1666666666666664E-2</v>
      </c>
      <c r="BT55">
        <f>(($AN$49-$AO$46)/($AO$47-$AO$46))</f>
        <v>0.44</v>
      </c>
      <c r="BU55">
        <f>1-(($AP$46-$AO$45)/($AO$46-$AO$45))</f>
        <v>3.8461538461538436E-2</v>
      </c>
      <c r="BV55">
        <f>1-(($AQ$47-$AO$46)/($AO$47-$AO$46))</f>
        <v>0.48</v>
      </c>
      <c r="BW55">
        <f>1-(($AN$49-$AP$46)/($AP$47-$AP$46))</f>
        <v>0.45454545454545459</v>
      </c>
      <c r="BX55">
        <f>(($AO$46-$AP$46)/($AP$47-$AP$46))</f>
        <v>4.5454545454545456E-2</v>
      </c>
      <c r="BY55">
        <f>1-(($AQ$47-$AP$46)/($AP$47-$AP$46))</f>
        <v>0.36363636363636365</v>
      </c>
      <c r="BZ55">
        <f>1-(($AN$49-$AQ$46)/($AQ$47-$AQ$46))</f>
        <v>7.999999999999996E-2</v>
      </c>
      <c r="CA55">
        <f>(($AO$46-$AQ$46)/($AQ$47-$AQ$46))</f>
        <v>0.48</v>
      </c>
      <c r="CB55">
        <f>(($AP$46-$AQ$46)/($AQ$47-$AQ$46))</f>
        <v>0.44</v>
      </c>
    </row>
    <row r="56" spans="1:80" x14ac:dyDescent="0.25">
      <c r="A56">
        <v>55</v>
      </c>
      <c r="D56">
        <v>88.456194000000011</v>
      </c>
      <c r="E56" s="4">
        <v>2</v>
      </c>
      <c r="F56">
        <v>78.271929</v>
      </c>
      <c r="G56" s="5">
        <v>3</v>
      </c>
      <c r="P56">
        <v>2</v>
      </c>
      <c r="Q56" t="str">
        <f t="shared" si="0"/>
        <v>23</v>
      </c>
      <c r="R56">
        <v>3</v>
      </c>
      <c r="X56" t="s">
        <v>276</v>
      </c>
      <c r="Y56" t="s">
        <v>264</v>
      </c>
      <c r="AN56">
        <v>1235</v>
      </c>
      <c r="AT56">
        <f>(($AO$47-$AN$49)/($AN$50-$AN$49))</f>
        <v>0.60869565217391308</v>
      </c>
      <c r="AU56">
        <f>(($AP$47-$AN$49)/($AN$50-$AN$49))</f>
        <v>0.43478260869565216</v>
      </c>
      <c r="AV56">
        <f>(($AQ$47-$AN$49)/($AN$50-$AN$49))</f>
        <v>8.6956521739130432E-2</v>
      </c>
      <c r="AW56">
        <f>(($AN$50-$AO$47)/($AO$48-$AO$47))</f>
        <v>0.40909090909090912</v>
      </c>
      <c r="AX56">
        <f>(($AP$47-$AO$46)/($AO$47-$AO$46))</f>
        <v>0.84</v>
      </c>
      <c r="AY56">
        <f>(($AQ$48-$AO$47)/($AO$48-$AO$47))</f>
        <v>0.59090909090909094</v>
      </c>
      <c r="AZ56">
        <f>(($AN$50-$AP$47)/($AP$48-$AP$47))</f>
        <v>0.59090909090909094</v>
      </c>
      <c r="BA56">
        <f>(($AO$47-$AP$47)/($AP$48-$AP$47))</f>
        <v>0.18181818181818182</v>
      </c>
      <c r="BB56">
        <f>(($AQ$48-$AP$47)/($AP$48-$AP$47))</f>
        <v>0.77272727272727271</v>
      </c>
      <c r="BC56">
        <f>(($AN$50-$AQ$47)/($AQ$48-$AQ$47))</f>
        <v>0.84</v>
      </c>
      <c r="BD56">
        <f>(($AO$47-$AQ$47)/($AQ$48-$AQ$47))</f>
        <v>0.48</v>
      </c>
      <c r="BE56">
        <f>(($AP$47-$AQ$47)/($AQ$48-$AQ$47))</f>
        <v>0.32</v>
      </c>
      <c r="BG56">
        <v>3</v>
      </c>
      <c r="BH56">
        <v>325</v>
      </c>
      <c r="BI56">
        <f>($BH$65-$BH$62)/200</f>
        <v>7.0000000000000007E-2</v>
      </c>
      <c r="BQ56">
        <f>1-(($AO$47-$AN$49)/($AN$50-$AN$49))</f>
        <v>0.39130434782608692</v>
      </c>
      <c r="BR56">
        <f>(($AP$47-$AN$49)/($AN$50-$AN$49))</f>
        <v>0.43478260869565216</v>
      </c>
      <c r="BS56">
        <f>(($AQ$47-$AN$49)/($AN$50-$AN$49))</f>
        <v>8.6956521739130432E-2</v>
      </c>
      <c r="BT56">
        <f>(($AN$50-$AO$47)/($AO$48-$AO$47))</f>
        <v>0.40909090909090912</v>
      </c>
      <c r="BU56">
        <f>1-(($AP$47-$AO$46)/($AO$47-$AO$46))</f>
        <v>0.16000000000000003</v>
      </c>
      <c r="BV56">
        <f>1-(($AQ$48-$AO$47)/($AO$48-$AO$47))</f>
        <v>0.40909090909090906</v>
      </c>
      <c r="BW56">
        <f>1-(($AN$50-$AP$47)/($AP$48-$AP$47))</f>
        <v>0.40909090909090906</v>
      </c>
      <c r="BX56">
        <f>(($AO$47-$AP$47)/($AP$48-$AP$47))</f>
        <v>0.18181818181818182</v>
      </c>
      <c r="BY56">
        <f>1-(($AQ$48-$AP$47)/($AP$48-$AP$47))</f>
        <v>0.22727272727272729</v>
      </c>
      <c r="BZ56">
        <f>1-(($AN$50-$AQ$47)/($AQ$48-$AQ$47))</f>
        <v>0.16000000000000003</v>
      </c>
      <c r="CA56">
        <f>(($AO$47-$AQ$47)/($AQ$48-$AQ$47))</f>
        <v>0.48</v>
      </c>
      <c r="CB56">
        <f>(($AP$47-$AQ$47)/($AQ$48-$AQ$47))</f>
        <v>0.32</v>
      </c>
    </row>
    <row r="57" spans="1:80" x14ac:dyDescent="0.25">
      <c r="A57">
        <v>56</v>
      </c>
      <c r="D57">
        <v>88.560372000000001</v>
      </c>
      <c r="E57" s="4">
        <v>2</v>
      </c>
      <c r="P57">
        <v>1</v>
      </c>
      <c r="Q57" t="str">
        <f t="shared" si="0"/>
        <v>2</v>
      </c>
      <c r="R57">
        <v>2</v>
      </c>
      <c r="X57" t="s">
        <v>276</v>
      </c>
      <c r="Y57" t="s">
        <v>265</v>
      </c>
      <c r="AN57">
        <v>1259</v>
      </c>
      <c r="AT57">
        <f>(($AO$48-$AN$50)/($AN$51-$AN$50))</f>
        <v>0.65</v>
      </c>
      <c r="AU57">
        <f>(($AP$48-$AN$50)/($AN$51-$AN$50))</f>
        <v>0.45</v>
      </c>
      <c r="AV57">
        <f>(($AQ$48-$AN$50)/($AN$51-$AN$50))</f>
        <v>0.2</v>
      </c>
      <c r="AW57">
        <f>(($AN$51-$AO$48)/($AO$49-$AO$48))</f>
        <v>0.31818181818181818</v>
      </c>
      <c r="AX57">
        <f>(($AP$48-$AO$47)/($AO$48-$AO$47))</f>
        <v>0.81818181818181823</v>
      </c>
      <c r="AY57">
        <f>(($AQ$49-$AO$48)/($AO$49-$AO$48))</f>
        <v>0.63636363636363635</v>
      </c>
      <c r="AZ57">
        <f>(($AN$51-$AP$48)/($AP$49-$AP$48))</f>
        <v>0.5</v>
      </c>
      <c r="BA57">
        <f>(($AO$48-$AP$48)/($AP$49-$AP$48))</f>
        <v>0.18181818181818182</v>
      </c>
      <c r="BB57">
        <f>(($AQ$49-$AP$48)/($AP$49-$AP$48))</f>
        <v>0.81818181818181823</v>
      </c>
      <c r="BC57">
        <f>(($AN$51-$AQ$48)/($AQ$49-$AQ$48))</f>
        <v>0.69565217391304346</v>
      </c>
      <c r="BD57">
        <f>(($AO$48-$AQ$48)/($AQ$49-$AQ$48))</f>
        <v>0.39130434782608697</v>
      </c>
      <c r="BE57">
        <f>(($AP$48-$AQ$48)/($AQ$49-$AQ$48))</f>
        <v>0.21739130434782608</v>
      </c>
      <c r="BG57">
        <v>2</v>
      </c>
      <c r="BH57">
        <v>326</v>
      </c>
      <c r="BI57">
        <f>($BH$66-$BH$63)/200</f>
        <v>0.1</v>
      </c>
      <c r="BQ57">
        <f>1-(($AO$48-$AN$50)/($AN$51-$AN$50))</f>
        <v>0.35</v>
      </c>
      <c r="BR57">
        <f>(($AP$48-$AN$50)/($AN$51-$AN$50))</f>
        <v>0.45</v>
      </c>
      <c r="BS57">
        <f>(($AQ$48-$AN$50)/($AN$51-$AN$50))</f>
        <v>0.2</v>
      </c>
      <c r="BT57">
        <f>(($AN$51-$AO$48)/($AO$49-$AO$48))</f>
        <v>0.31818181818181818</v>
      </c>
      <c r="BU57">
        <f>1-(($AP$48-$AO$47)/($AO$48-$AO$47))</f>
        <v>0.18181818181818177</v>
      </c>
      <c r="BV57">
        <f>1-(($AQ$49-$AO$48)/($AO$49-$AO$48))</f>
        <v>0.36363636363636365</v>
      </c>
      <c r="BW57">
        <f>(($AN$51-$AP$48)/($AP$49-$AP$48))</f>
        <v>0.5</v>
      </c>
      <c r="BX57">
        <f>(($AO$48-$AP$48)/($AP$49-$AP$48))</f>
        <v>0.18181818181818182</v>
      </c>
      <c r="BY57">
        <f>1-(($AQ$49-$AP$48)/($AP$49-$AP$48))</f>
        <v>0.18181818181818177</v>
      </c>
      <c r="BZ57">
        <f>1-(($AN$51-$AQ$48)/($AQ$49-$AQ$48))</f>
        <v>0.30434782608695654</v>
      </c>
      <c r="CA57">
        <f>(($AO$48-$AQ$48)/($AQ$49-$AQ$48))</f>
        <v>0.39130434782608697</v>
      </c>
      <c r="CB57">
        <f>(($AP$48-$AQ$48)/($AQ$49-$AQ$48))</f>
        <v>0.21739130434782608</v>
      </c>
    </row>
    <row r="58" spans="1:80" x14ac:dyDescent="0.25">
      <c r="A58">
        <v>57</v>
      </c>
      <c r="D58">
        <v>88.489560000000012</v>
      </c>
      <c r="E58" s="4">
        <v>2</v>
      </c>
      <c r="P58">
        <v>1</v>
      </c>
      <c r="Q58" t="str">
        <f t="shared" si="0"/>
        <v>2</v>
      </c>
      <c r="R58">
        <v>1</v>
      </c>
      <c r="X58" t="s">
        <v>276</v>
      </c>
      <c r="Y58" t="s">
        <v>266</v>
      </c>
      <c r="AB58" t="s">
        <v>274</v>
      </c>
      <c r="AC58" t="str">
        <f>CONCATENATE($R58,$R59,$R60,$R61)</f>
        <v>1423</v>
      </c>
      <c r="AT58">
        <f>(($AO$49-$AN$51)/($AN$52-$AN$51))</f>
        <v>0.65217391304347827</v>
      </c>
      <c r="AU58">
        <f>(($AP$49-$AN$51)/($AN$52-$AN$51))</f>
        <v>0.47826086956521741</v>
      </c>
      <c r="AV58">
        <f>(($AQ$49-$AN$51)/($AN$52-$AN$51))</f>
        <v>0.30434782608695654</v>
      </c>
      <c r="AW58">
        <f>(($AN$52-$AO$49)/($AO$50-$AO$49))</f>
        <v>0.36363636363636365</v>
      </c>
      <c r="AX58">
        <f>(($AP$49-$AO$48)/($AO$49-$AO$48))</f>
        <v>0.81818181818181823</v>
      </c>
      <c r="AY58">
        <f>(($AQ$50-$AO$49)/($AO$50-$AO$49))</f>
        <v>0.72727272727272729</v>
      </c>
      <c r="AZ58">
        <f>(($AN$52-$AP$49)/($AP$50-$AP$49))</f>
        <v>0.6</v>
      </c>
      <c r="BA58">
        <f>(($AO$49-$AP$49)/($AP$50-$AP$49))</f>
        <v>0.2</v>
      </c>
      <c r="BB58">
        <f>(($AQ$50-$AP$50)/($AP$51-$AP$50))</f>
        <v>0</v>
      </c>
      <c r="BC58">
        <f>(($AN$52-$AQ$49)/($AQ$50-$AQ$49))</f>
        <v>0.66666666666666663</v>
      </c>
      <c r="BD58">
        <f>(($AO$49-$AQ$49)/($AQ$50-$AQ$49))</f>
        <v>0.33333333333333331</v>
      </c>
      <c r="BE58">
        <f>(($AP$49-$AQ$49)/($AQ$50-$AQ$49))</f>
        <v>0.16666666666666666</v>
      </c>
      <c r="BG58">
        <v>1</v>
      </c>
      <c r="BH58">
        <v>337</v>
      </c>
      <c r="BI58">
        <f>($BH$67-$BH$64)/200</f>
        <v>8.5000000000000006E-2</v>
      </c>
      <c r="BQ58">
        <f>1-(($AO$49-$AN$51)/($AN$52-$AN$51))</f>
        <v>0.34782608695652173</v>
      </c>
      <c r="BR58">
        <f>(($AP$49-$AN$51)/($AN$52-$AN$51))</f>
        <v>0.47826086956521741</v>
      </c>
      <c r="BS58">
        <f>(($AQ$49-$AN$51)/($AN$52-$AN$51))</f>
        <v>0.30434782608695654</v>
      </c>
      <c r="BT58">
        <f>(($AN$52-$AO$49)/($AO$50-$AO$49))</f>
        <v>0.36363636363636365</v>
      </c>
      <c r="BU58">
        <f>1-(($AP$49-$AO$48)/($AO$49-$AO$48))</f>
        <v>0.18181818181818177</v>
      </c>
      <c r="BV58">
        <f>1-(($AQ$50-$AO$49)/($AO$50-$AO$49))</f>
        <v>0.27272727272727271</v>
      </c>
      <c r="BW58">
        <f>1-(($AN$52-$AP$49)/($AP$50-$AP$49))</f>
        <v>0.4</v>
      </c>
      <c r="BX58">
        <f>(($AO$49-$AP$49)/($AP$50-$AP$49))</f>
        <v>0.2</v>
      </c>
      <c r="BY58">
        <f>(($AQ$50-$AP$50)/($AP$51-$AP$50))</f>
        <v>0</v>
      </c>
      <c r="BZ58">
        <f>1-(($AN$52-$AQ$49)/($AQ$50-$AQ$49))</f>
        <v>0.33333333333333337</v>
      </c>
      <c r="CA58">
        <f>(($AO$49-$AQ$49)/($AQ$50-$AQ$49))</f>
        <v>0.33333333333333331</v>
      </c>
      <c r="CB58">
        <f>(($AP$49-$AQ$49)/($AQ$50-$AQ$49))</f>
        <v>0.16666666666666666</v>
      </c>
    </row>
    <row r="59" spans="1:80" x14ac:dyDescent="0.25">
      <c r="A59">
        <v>58</v>
      </c>
      <c r="B59">
        <v>97.645102000000009</v>
      </c>
      <c r="C59" s="2">
        <v>1</v>
      </c>
      <c r="P59">
        <v>1</v>
      </c>
      <c r="Q59" t="str">
        <f t="shared" si="0"/>
        <v>1</v>
      </c>
      <c r="R59">
        <v>4</v>
      </c>
      <c r="X59" t="s">
        <v>276</v>
      </c>
      <c r="Y59" t="s">
        <v>267</v>
      </c>
      <c r="AT59">
        <f>(($AO$50-$AN$52)/($AN$53-$AN$52))</f>
        <v>0.63636363636363635</v>
      </c>
      <c r="AU59">
        <f>(($AP$50-$AN$52)/($AN$53-$AN$52))</f>
        <v>0.36363636363636365</v>
      </c>
      <c r="AV59">
        <f>(($AQ$50-$AN$52)/($AN$53-$AN$52))</f>
        <v>0.36363636363636365</v>
      </c>
      <c r="AW59">
        <f>(($AN$53-$AO$50)/($AO$51-$AO$50))</f>
        <v>0.36363636363636365</v>
      </c>
      <c r="AX59">
        <f>(($AP$50-$AO$49)/($AO$50-$AO$49))</f>
        <v>0.72727272727272729</v>
      </c>
      <c r="AY59">
        <f>(($AQ$51-$AO$50)/($AO$51-$AO$50))</f>
        <v>0.68181818181818177</v>
      </c>
      <c r="AZ59">
        <f>(($AN$53-$AP$50)/($AP$51-$AP$50))</f>
        <v>0.60869565217391308</v>
      </c>
      <c r="BA59">
        <f>(($AO$50-$AP$50)/($AP$51-$AP$50))</f>
        <v>0.2608695652173913</v>
      </c>
      <c r="BB59">
        <f>(($AQ$51-$AP$50)/($AP$51-$AP$50))</f>
        <v>0.91304347826086951</v>
      </c>
      <c r="BC59">
        <f>(($AN$53-$AQ$50)/($AQ$51-$AQ$50))</f>
        <v>0.66666666666666663</v>
      </c>
      <c r="BD59">
        <f>(($AO$50-$AQ$50)/($AQ$51-$AQ$50))</f>
        <v>0.2857142857142857</v>
      </c>
      <c r="BE59">
        <f>(($AP$50-$AQ$50)/($AQ$51-$AQ$50))</f>
        <v>0</v>
      </c>
      <c r="BG59">
        <v>4</v>
      </c>
      <c r="BH59">
        <v>339</v>
      </c>
      <c r="BI59">
        <f>($BH$68-$BH$65)/200</f>
        <v>0.09</v>
      </c>
      <c r="BQ59">
        <f>1-(($AO$50-$AN$52)/($AN$53-$AN$52))</f>
        <v>0.36363636363636365</v>
      </c>
      <c r="BR59">
        <f>(($AP$50-$AN$52)/($AN$53-$AN$52))</f>
        <v>0.36363636363636365</v>
      </c>
      <c r="BS59">
        <f>(($AQ$50-$AN$52)/($AN$53-$AN$52))</f>
        <v>0.36363636363636365</v>
      </c>
      <c r="BT59">
        <f>(($AN$53-$AO$50)/($AO$51-$AO$50))</f>
        <v>0.36363636363636365</v>
      </c>
      <c r="BU59">
        <f>1-(($AP$50-$AO$49)/($AO$50-$AO$49))</f>
        <v>0.27272727272727271</v>
      </c>
      <c r="BV59">
        <f>1-(($AQ$51-$AO$50)/($AO$51-$AO$50))</f>
        <v>0.31818181818181823</v>
      </c>
      <c r="BW59">
        <f>1-(($AN$53-$AP$50)/($AP$51-$AP$50))</f>
        <v>0.39130434782608692</v>
      </c>
      <c r="BX59">
        <f>(($AO$50-$AP$50)/($AP$51-$AP$50))</f>
        <v>0.2608695652173913</v>
      </c>
      <c r="BY59">
        <f>1-(($AQ$51-$AP$50)/($AP$51-$AP$50))</f>
        <v>8.6956521739130488E-2</v>
      </c>
      <c r="BZ59">
        <f>1-(($AN$53-$AQ$50)/($AQ$51-$AQ$50))</f>
        <v>0.33333333333333337</v>
      </c>
      <c r="CA59">
        <f>(($AO$50-$AQ$50)/($AQ$51-$AQ$50))</f>
        <v>0.2857142857142857</v>
      </c>
      <c r="CB59">
        <f>(($AP$50-$AQ$50)/($AQ$51-$AQ$50))</f>
        <v>0</v>
      </c>
    </row>
    <row r="60" spans="1:80" x14ac:dyDescent="0.25">
      <c r="A60">
        <v>59</v>
      </c>
      <c r="B60">
        <v>97.627552000000009</v>
      </c>
      <c r="C60" s="2">
        <v>1</v>
      </c>
      <c r="H60">
        <v>87.736435</v>
      </c>
      <c r="I60" s="3">
        <v>4</v>
      </c>
      <c r="P60">
        <v>2</v>
      </c>
      <c r="Q60" t="str">
        <f t="shared" si="0"/>
        <v>14</v>
      </c>
      <c r="R60">
        <v>2</v>
      </c>
      <c r="X60" t="s">
        <v>276</v>
      </c>
      <c r="Y60" t="s">
        <v>264</v>
      </c>
      <c r="AT60">
        <f>(($AO$51-$AN$53)/($AN$54-$AN$53))</f>
        <v>0.63636363636363635</v>
      </c>
      <c r="AU60">
        <f>(($AP$51-$AN$53)/($AN$54-$AN$53))</f>
        <v>0.40909090909090912</v>
      </c>
      <c r="AV60">
        <f>(($AQ$51-$AN$53)/($AN$54-$AN$53))</f>
        <v>0.31818181818181818</v>
      </c>
      <c r="AW60">
        <f>(($AN$54-$AO$51)/($AO$52-$AO$51))</f>
        <v>0.38095238095238093</v>
      </c>
      <c r="AX60">
        <f>(($AP$51-$AO$50)/($AO$51-$AO$50))</f>
        <v>0.77272727272727271</v>
      </c>
      <c r="AY60">
        <f>(($AQ$52-$AO$51)/($AO$52-$AO$51))</f>
        <v>0.7142857142857143</v>
      </c>
      <c r="AZ60">
        <f>(($AN$54-$AP$51)/($AP$52-$AP$51))</f>
        <v>0.61904761904761907</v>
      </c>
      <c r="BA60">
        <f>(($AO$51-$AP$51)/($AP$52-$AP$51))</f>
        <v>0.23809523809523808</v>
      </c>
      <c r="BB60">
        <f>(($AQ$52-$AP$51)/($AP$52-$AP$51))</f>
        <v>0.95238095238095233</v>
      </c>
      <c r="BC60">
        <f>(($AN$54-$AQ$51)/($AQ$52-$AQ$51))</f>
        <v>0.68181818181818177</v>
      </c>
      <c r="BD60">
        <f>(($AO$51-$AQ$51)/($AQ$52-$AQ$51))</f>
        <v>0.31818181818181818</v>
      </c>
      <c r="BE60">
        <f>(($AP$51-$AQ$51)/($AQ$52-$AQ$51))</f>
        <v>9.0909090909090912E-2</v>
      </c>
      <c r="BG60">
        <v>2</v>
      </c>
      <c r="BH60">
        <v>350</v>
      </c>
      <c r="BI60">
        <f>($BH$69-$BH$66)/200</f>
        <v>7.4999999999999997E-2</v>
      </c>
      <c r="BQ60">
        <f>1-(($AO$51-$AN$53)/($AN$54-$AN$53))</f>
        <v>0.36363636363636365</v>
      </c>
      <c r="BR60">
        <f>(($AP$51-$AN$53)/($AN$54-$AN$53))</f>
        <v>0.40909090909090912</v>
      </c>
      <c r="BS60">
        <f>(($AQ$51-$AN$53)/($AN$54-$AN$53))</f>
        <v>0.31818181818181818</v>
      </c>
      <c r="BT60">
        <f>(($AN$54-$AO$51)/($AO$52-$AO$51))</f>
        <v>0.38095238095238093</v>
      </c>
      <c r="BU60">
        <f>1-(($AP$51-$AO$50)/($AO$51-$AO$50))</f>
        <v>0.22727272727272729</v>
      </c>
      <c r="BV60">
        <f>1-(($AQ$52-$AO$51)/($AO$52-$AO$51))</f>
        <v>0.2857142857142857</v>
      </c>
      <c r="BW60">
        <f>1-(($AN$54-$AP$51)/($AP$52-$AP$51))</f>
        <v>0.38095238095238093</v>
      </c>
      <c r="BX60">
        <f>(($AO$51-$AP$51)/($AP$52-$AP$51))</f>
        <v>0.23809523809523808</v>
      </c>
      <c r="BY60">
        <f>1-(($AQ$52-$AP$51)/($AP$52-$AP$51))</f>
        <v>4.7619047619047672E-2</v>
      </c>
      <c r="BZ60">
        <f>1-(($AN$54-$AQ$51)/($AQ$52-$AQ$51))</f>
        <v>0.31818181818181823</v>
      </c>
      <c r="CA60">
        <f>(($AO$51-$AQ$51)/($AQ$52-$AQ$51))</f>
        <v>0.31818181818181818</v>
      </c>
      <c r="CB60">
        <f>(($AP$51-$AQ$51)/($AQ$52-$AQ$51))</f>
        <v>9.0909090909090912E-2</v>
      </c>
    </row>
    <row r="61" spans="1:80" x14ac:dyDescent="0.25">
      <c r="A61">
        <v>60</v>
      </c>
      <c r="B61">
        <v>97.628420000000006</v>
      </c>
      <c r="C61" s="2">
        <v>1</v>
      </c>
      <c r="H61">
        <v>87.742761999999999</v>
      </c>
      <c r="I61" s="3">
        <v>4</v>
      </c>
      <c r="P61">
        <v>2</v>
      </c>
      <c r="Q61" t="str">
        <f t="shared" si="0"/>
        <v>14</v>
      </c>
      <c r="R61">
        <v>3</v>
      </c>
      <c r="X61" t="s">
        <v>276</v>
      </c>
      <c r="Y61" t="s">
        <v>265</v>
      </c>
      <c r="AT61">
        <f>(($AO$52-$AN$54)/($AN$55-$AN$54))</f>
        <v>0.61904761904761907</v>
      </c>
      <c r="AU61">
        <f>(($AP$52-$AN$54)/($AN$55-$AN$54))</f>
        <v>0.38095238095238093</v>
      </c>
      <c r="AV61">
        <f>(($AQ$52-$AN$54)/($AN$55-$AN$54))</f>
        <v>0.33333333333333331</v>
      </c>
      <c r="AW61">
        <f>(($AN$55-$AO$52)/($AO$53-$AO$52))</f>
        <v>0.36363636363636365</v>
      </c>
      <c r="AX61">
        <f>(($AP$52-$AO$51)/($AO$52-$AO$51))</f>
        <v>0.76190476190476186</v>
      </c>
      <c r="AY61">
        <f>(($AQ$53-$AO$52)/($AO$53-$AO$52))</f>
        <v>0.63636363636363635</v>
      </c>
      <c r="AZ61">
        <f>(($AN$55-$AP$52)/($AP$53-$AP$52))</f>
        <v>0.61904761904761907</v>
      </c>
      <c r="BA61">
        <f>(($AO$52-$AP$52)/($AP$53-$AP$52))</f>
        <v>0.23809523809523808</v>
      </c>
      <c r="BB61">
        <f>(($AQ$53-$AP$52)/($AP$53-$AP$52))</f>
        <v>0.90476190476190477</v>
      </c>
      <c r="BC61">
        <f>(($AN$55-$AQ$52)/($AQ$53-$AQ$52))</f>
        <v>0.7</v>
      </c>
      <c r="BD61">
        <f>(($AO$52-$AQ$52)/($AQ$53-$AQ$52))</f>
        <v>0.3</v>
      </c>
      <c r="BE61">
        <f>(($AP$52-$AQ$52)/($AQ$53-$AQ$52))</f>
        <v>0.05</v>
      </c>
      <c r="BG61">
        <v>3</v>
      </c>
      <c r="BH61">
        <v>350</v>
      </c>
      <c r="BI61">
        <f>($BH$70-$BH$67)/200</f>
        <v>7.4999999999999997E-2</v>
      </c>
      <c r="BQ61">
        <f>1-(($AO$52-$AN$54)/($AN$55-$AN$54))</f>
        <v>0.38095238095238093</v>
      </c>
      <c r="BR61">
        <f>(($AP$52-$AN$54)/($AN$55-$AN$54))</f>
        <v>0.38095238095238093</v>
      </c>
      <c r="BS61">
        <f>(($AQ$52-$AN$54)/($AN$55-$AN$54))</f>
        <v>0.33333333333333331</v>
      </c>
      <c r="BT61">
        <f>(($AN$55-$AO$52)/($AO$53-$AO$52))</f>
        <v>0.36363636363636365</v>
      </c>
      <c r="BU61">
        <f>1-(($AP$52-$AO$51)/($AO$52-$AO$51))</f>
        <v>0.23809523809523814</v>
      </c>
      <c r="BV61">
        <f>1-(($AQ$53-$AO$52)/($AO$53-$AO$52))</f>
        <v>0.36363636363636365</v>
      </c>
      <c r="BW61">
        <f>1-(($AN$55-$AP$52)/($AP$53-$AP$52))</f>
        <v>0.38095238095238093</v>
      </c>
      <c r="BX61">
        <f>(($AO$52-$AP$52)/($AP$53-$AP$52))</f>
        <v>0.23809523809523808</v>
      </c>
      <c r="BY61">
        <f>1-(($AQ$53-$AP$52)/($AP$53-$AP$52))</f>
        <v>9.5238095238095233E-2</v>
      </c>
      <c r="BZ61">
        <f>1-(($AN$55-$AQ$52)/($AQ$53-$AQ$52))</f>
        <v>0.30000000000000004</v>
      </c>
      <c r="CA61">
        <f>(($AO$52-$AQ$52)/($AQ$53-$AQ$52))</f>
        <v>0.3</v>
      </c>
      <c r="CB61">
        <f>(($AP$52-$AQ$52)/($AQ$53-$AQ$52))</f>
        <v>0.05</v>
      </c>
    </row>
    <row r="62" spans="1:80" x14ac:dyDescent="0.25">
      <c r="A62">
        <v>61</v>
      </c>
      <c r="B62">
        <v>97.601994000000005</v>
      </c>
      <c r="C62" s="2">
        <v>1</v>
      </c>
      <c r="H62">
        <v>87.757710000000003</v>
      </c>
      <c r="I62" s="3">
        <v>4</v>
      </c>
      <c r="P62">
        <v>2</v>
      </c>
      <c r="Q62" t="str">
        <f t="shared" si="0"/>
        <v>14</v>
      </c>
      <c r="R62">
        <v>1</v>
      </c>
      <c r="X62" t="s">
        <v>276</v>
      </c>
      <c r="Y62" t="s">
        <v>266</v>
      </c>
      <c r="AB62" t="s">
        <v>276</v>
      </c>
      <c r="AC62" t="str">
        <f>CONCATENATE($R62,$R63,$R64,$R65)</f>
        <v>1432</v>
      </c>
      <c r="AT62">
        <f>(($AO$53-$AN$55)/($AN$56-$AN$55))</f>
        <v>0.66666666666666663</v>
      </c>
      <c r="AU62">
        <f>(($AP$53-$AN$55)/($AN$56-$AN$55))</f>
        <v>0.38095238095238093</v>
      </c>
      <c r="AV62">
        <f>(($AQ$53-$AN$55)/($AN$56-$AN$55))</f>
        <v>0.2857142857142857</v>
      </c>
      <c r="AW62">
        <f>(($AN$56-$AO$53)/($AO$54-$AO$53))</f>
        <v>0.31818181818181818</v>
      </c>
      <c r="AX62">
        <f>(($AP$53-$AO$52)/($AO$53-$AO$52))</f>
        <v>0.72727272727272729</v>
      </c>
      <c r="AY62">
        <f>(($AQ$54-$AO$53)/($AO$54-$AO$53))</f>
        <v>0.68181818181818177</v>
      </c>
      <c r="AZ62">
        <f>(($AN$56-$AP$53)/($AP$54-$AP$53))</f>
        <v>0.56521739130434778</v>
      </c>
      <c r="BA62">
        <f>(($AO$53-$AP$53)/($AP$54-$AP$53))</f>
        <v>0.2608695652173913</v>
      </c>
      <c r="BB62">
        <f>(($AQ$54-$AP$53)/($AP$54-$AP$53))</f>
        <v>0.91304347826086951</v>
      </c>
      <c r="BC62">
        <f>(($AN$56-$AQ$53)/($AQ$54-$AQ$53))</f>
        <v>0.65217391304347827</v>
      </c>
      <c r="BD62">
        <f>(($AO$53-$AQ$53)/($AQ$54-$AQ$53))</f>
        <v>0.34782608695652173</v>
      </c>
      <c r="BE62">
        <f>(($AP$53-$AQ$53)/($AQ$54-$AQ$53))</f>
        <v>8.6956521739130432E-2</v>
      </c>
      <c r="BG62">
        <v>1</v>
      </c>
      <c r="BH62">
        <v>361</v>
      </c>
      <c r="BI62">
        <f>($BH$71-$BH$68)/200</f>
        <v>0.09</v>
      </c>
      <c r="BQ62">
        <f>1-(($AO$53-$AN$55)/($AN$56-$AN$55))</f>
        <v>0.33333333333333337</v>
      </c>
      <c r="BR62">
        <f>(($AP$53-$AN$55)/($AN$56-$AN$55))</f>
        <v>0.38095238095238093</v>
      </c>
      <c r="BS62">
        <f>(($AQ$53-$AN$55)/($AN$56-$AN$55))</f>
        <v>0.2857142857142857</v>
      </c>
      <c r="BT62">
        <f>(($AN$56-$AO$53)/($AO$54-$AO$53))</f>
        <v>0.31818181818181818</v>
      </c>
      <c r="BU62">
        <f>1-(($AP$53-$AO$52)/($AO$53-$AO$52))</f>
        <v>0.27272727272727271</v>
      </c>
      <c r="BV62">
        <f>1-(($AQ$54-$AO$53)/($AO$54-$AO$53))</f>
        <v>0.31818181818181823</v>
      </c>
      <c r="BW62">
        <f>1-(($AN$56-$AP$53)/($AP$54-$AP$53))</f>
        <v>0.43478260869565222</v>
      </c>
      <c r="BX62">
        <f>(($AO$53-$AP$53)/($AP$54-$AP$53))</f>
        <v>0.2608695652173913</v>
      </c>
      <c r="BY62">
        <f>1-(($AQ$54-$AP$53)/($AP$54-$AP$53))</f>
        <v>8.6956521739130488E-2</v>
      </c>
      <c r="BZ62">
        <f>1-(($AN$56-$AQ$53)/($AQ$54-$AQ$53))</f>
        <v>0.34782608695652173</v>
      </c>
      <c r="CA62">
        <f>(($AO$53-$AQ$53)/($AQ$54-$AQ$53))</f>
        <v>0.34782608695652173</v>
      </c>
      <c r="CB62">
        <f>(($AP$53-$AQ$53)/($AQ$54-$AQ$53))</f>
        <v>8.6956521739130432E-2</v>
      </c>
    </row>
    <row r="63" spans="1:80" x14ac:dyDescent="0.25">
      <c r="A63">
        <v>62</v>
      </c>
      <c r="B63">
        <v>97.608115000000012</v>
      </c>
      <c r="C63" s="2">
        <v>1</v>
      </c>
      <c r="H63">
        <v>87.732354000000015</v>
      </c>
      <c r="I63" s="3">
        <v>4</v>
      </c>
      <c r="P63">
        <v>2</v>
      </c>
      <c r="Q63" t="str">
        <f t="shared" si="0"/>
        <v>14</v>
      </c>
      <c r="R63">
        <v>4</v>
      </c>
      <c r="X63" t="s">
        <v>276</v>
      </c>
      <c r="Y63" t="s">
        <v>267</v>
      </c>
      <c r="AT63">
        <f>(($AO$54-$AN$56)/($AN$57-$AN$56))</f>
        <v>0.625</v>
      </c>
      <c r="AU63">
        <f>(($AP$54-$AN$56)/($AN$57-$AN$56))</f>
        <v>0.41666666666666669</v>
      </c>
      <c r="AV63">
        <f>(($AQ$54-$AN$56)/($AN$57-$AN$56))</f>
        <v>0.33333333333333331</v>
      </c>
      <c r="AW63">
        <f>(($AN$57-$AO$54)/($AO$55-$AO$54))</f>
        <v>0.40909090909090912</v>
      </c>
      <c r="AX63">
        <f>(($AP$54-$AO$53)/($AO$54-$AO$53))</f>
        <v>0.77272727272727271</v>
      </c>
      <c r="AY63">
        <f>(($AQ$55-$AO$54)/($AO$55-$AO$54))</f>
        <v>0.68181818181818177</v>
      </c>
      <c r="AZ63">
        <f>(($AN$57-$AP$54)/($AP$55-$AP$54))</f>
        <v>0.56000000000000005</v>
      </c>
      <c r="BA63">
        <f>(($AO$54-$AP$54)/($AP$55-$AP$54))</f>
        <v>0.2</v>
      </c>
      <c r="BB63">
        <f>(($AQ$55-$AP$54)/($AP$55-$AP$54))</f>
        <v>0.8</v>
      </c>
      <c r="BC63">
        <f>(($AN$57-$AQ$54)/($AQ$55-$AQ$54))</f>
        <v>0.72727272727272729</v>
      </c>
      <c r="BD63">
        <f>(($AO$54-$AQ$54)/($AQ$55-$AQ$54))</f>
        <v>0.31818181818181818</v>
      </c>
      <c r="BE63">
        <f>(($AP$54-$AQ$54)/($AQ$55-$AQ$54))</f>
        <v>9.0909090909090912E-2</v>
      </c>
      <c r="BG63">
        <v>4</v>
      </c>
      <c r="BH63">
        <v>363</v>
      </c>
      <c r="BI63">
        <f>($BH$72-$BH$69)/200</f>
        <v>7.4999999999999997E-2</v>
      </c>
      <c r="BQ63">
        <f>1-(($AO$54-$AN$56)/($AN$57-$AN$56))</f>
        <v>0.375</v>
      </c>
      <c r="BR63">
        <f>(($AP$54-$AN$56)/($AN$57-$AN$56))</f>
        <v>0.41666666666666669</v>
      </c>
      <c r="BS63">
        <f>(($AQ$54-$AN$56)/($AN$57-$AN$56))</f>
        <v>0.33333333333333331</v>
      </c>
      <c r="BT63">
        <f>(($AN$57-$AO$54)/($AO$55-$AO$54))</f>
        <v>0.40909090909090912</v>
      </c>
      <c r="BU63">
        <f>1-(($AP$54-$AO$53)/($AO$54-$AO$53))</f>
        <v>0.22727272727272729</v>
      </c>
      <c r="BV63">
        <f>1-(($AQ$55-$AO$54)/($AO$55-$AO$54))</f>
        <v>0.31818181818181823</v>
      </c>
      <c r="BW63">
        <f>1-(($AN$57-$AP$54)/($AP$55-$AP$54))</f>
        <v>0.43999999999999995</v>
      </c>
      <c r="BX63">
        <f>(($AO$54-$AP$54)/($AP$55-$AP$54))</f>
        <v>0.2</v>
      </c>
      <c r="BY63">
        <f>1-(($AQ$55-$AP$54)/($AP$55-$AP$54))</f>
        <v>0.19999999999999996</v>
      </c>
      <c r="BZ63">
        <f>1-(($AN$57-$AQ$54)/($AQ$55-$AQ$54))</f>
        <v>0.27272727272727271</v>
      </c>
      <c r="CA63">
        <f>(($AO$54-$AQ$54)/($AQ$55-$AQ$54))</f>
        <v>0.31818181818181818</v>
      </c>
      <c r="CB63">
        <f>(($AP$54-$AQ$54)/($AQ$55-$AQ$54))</f>
        <v>9.0909090909090912E-2</v>
      </c>
    </row>
    <row r="64" spans="1:80" x14ac:dyDescent="0.25">
      <c r="A64">
        <v>63</v>
      </c>
      <c r="B64">
        <v>97.600716000000006</v>
      </c>
      <c r="C64" s="2">
        <v>1</v>
      </c>
      <c r="H64">
        <v>87.74225100000001</v>
      </c>
      <c r="I64" s="3">
        <v>4</v>
      </c>
      <c r="P64">
        <v>2</v>
      </c>
      <c r="Q64" t="str">
        <f t="shared" si="0"/>
        <v>14</v>
      </c>
      <c r="R64">
        <v>3</v>
      </c>
      <c r="X64" t="s">
        <v>276</v>
      </c>
      <c r="Y64" t="s">
        <v>264</v>
      </c>
      <c r="AX64">
        <f>(($AP$55-$AO$54)/($AO$55-$AO$54))</f>
        <v>0.90909090909090906</v>
      </c>
      <c r="BG64">
        <v>3</v>
      </c>
      <c r="BH64">
        <v>372</v>
      </c>
      <c r="BI64">
        <f>($BH$73-$BH$70)/200</f>
        <v>7.4999999999999997E-2</v>
      </c>
      <c r="BU64">
        <f>1-(($AP$55-$AO$54)/($AO$55-$AO$54))</f>
        <v>9.0909090909090939E-2</v>
      </c>
    </row>
    <row r="65" spans="1:61" x14ac:dyDescent="0.25">
      <c r="A65">
        <v>64</v>
      </c>
      <c r="B65">
        <v>97.617655000000013</v>
      </c>
      <c r="C65" s="2">
        <v>1</v>
      </c>
      <c r="H65">
        <v>87.750414000000006</v>
      </c>
      <c r="I65" s="3">
        <v>4</v>
      </c>
      <c r="P65">
        <v>2</v>
      </c>
      <c r="Q65" t="str">
        <f t="shared" si="0"/>
        <v>14</v>
      </c>
      <c r="R65">
        <v>2</v>
      </c>
      <c r="X65" t="s">
        <v>276</v>
      </c>
      <c r="Y65" t="s">
        <v>265</v>
      </c>
      <c r="BG65">
        <v>2</v>
      </c>
      <c r="BH65">
        <v>375</v>
      </c>
      <c r="BI65">
        <f>($BH$74-$BH$71)/200</f>
        <v>7.4999999999999997E-2</v>
      </c>
    </row>
    <row r="66" spans="1:61" x14ac:dyDescent="0.25">
      <c r="A66">
        <v>65</v>
      </c>
      <c r="B66">
        <v>97.61842200000001</v>
      </c>
      <c r="C66" s="2">
        <v>1</v>
      </c>
      <c r="H66">
        <v>87.745823000000001</v>
      </c>
      <c r="I66" s="3">
        <v>4</v>
      </c>
      <c r="P66">
        <v>2</v>
      </c>
      <c r="Q66" t="str">
        <f t="shared" ref="Q66:Q129" si="2">CONCATENATE(C66,E66,G66,I66)</f>
        <v>14</v>
      </c>
      <c r="R66">
        <v>1</v>
      </c>
      <c r="X66" t="s">
        <v>276</v>
      </c>
      <c r="Y66" t="s">
        <v>266</v>
      </c>
      <c r="AB66" t="s">
        <v>276</v>
      </c>
      <c r="AC66" t="str">
        <f>CONCATENATE($R66,$R67,$R68,$R69)</f>
        <v>1432</v>
      </c>
      <c r="BG66">
        <v>1</v>
      </c>
      <c r="BH66">
        <v>383</v>
      </c>
      <c r="BI66">
        <f>($BH$75-$BH$72)/200</f>
        <v>0.1</v>
      </c>
    </row>
    <row r="67" spans="1:61" x14ac:dyDescent="0.25">
      <c r="A67">
        <v>66</v>
      </c>
      <c r="B67">
        <v>97.615611999999999</v>
      </c>
      <c r="C67" s="2">
        <v>1</v>
      </c>
      <c r="H67">
        <v>87.75342400000001</v>
      </c>
      <c r="I67" s="3">
        <v>4</v>
      </c>
      <c r="P67">
        <v>2</v>
      </c>
      <c r="Q67" t="str">
        <f t="shared" si="2"/>
        <v>14</v>
      </c>
      <c r="R67">
        <v>4</v>
      </c>
      <c r="X67" t="s">
        <v>276</v>
      </c>
      <c r="Y67" t="s">
        <v>267</v>
      </c>
      <c r="BG67">
        <v>4</v>
      </c>
      <c r="BH67">
        <v>389</v>
      </c>
      <c r="BI67">
        <f>($BH$76-$BH$73)/200</f>
        <v>7.4999999999999997E-2</v>
      </c>
    </row>
    <row r="68" spans="1:61" x14ac:dyDescent="0.25">
      <c r="A68">
        <v>67</v>
      </c>
      <c r="B68">
        <v>97.661274000000006</v>
      </c>
      <c r="C68" s="2">
        <v>1</v>
      </c>
      <c r="H68">
        <v>87.724905000000007</v>
      </c>
      <c r="I68" s="3">
        <v>4</v>
      </c>
      <c r="P68">
        <v>2</v>
      </c>
      <c r="Q68" t="str">
        <f t="shared" si="2"/>
        <v>14</v>
      </c>
      <c r="R68">
        <v>3</v>
      </c>
      <c r="X68" t="s">
        <v>276</v>
      </c>
      <c r="Y68" t="s">
        <v>264</v>
      </c>
      <c r="BG68">
        <v>3</v>
      </c>
      <c r="BH68">
        <v>393</v>
      </c>
      <c r="BI68">
        <f>($BH$77-$BH$74)/200</f>
        <v>7.0000000000000007E-2</v>
      </c>
    </row>
    <row r="69" spans="1:61" x14ac:dyDescent="0.25">
      <c r="A69">
        <v>68</v>
      </c>
      <c r="B69">
        <v>97.651989000000015</v>
      </c>
      <c r="C69" s="2">
        <v>1</v>
      </c>
      <c r="H69">
        <v>87.744292000000002</v>
      </c>
      <c r="I69" s="3">
        <v>4</v>
      </c>
      <c r="P69">
        <v>2</v>
      </c>
      <c r="Q69" t="str">
        <f t="shared" si="2"/>
        <v>14</v>
      </c>
      <c r="R69">
        <v>2</v>
      </c>
      <c r="X69" t="s">
        <v>276</v>
      </c>
      <c r="Y69" t="s">
        <v>265</v>
      </c>
      <c r="BG69">
        <v>2</v>
      </c>
      <c r="BH69">
        <v>398</v>
      </c>
      <c r="BI69">
        <f>($BH$78-$BH$75)/200</f>
        <v>7.4999999999999997E-2</v>
      </c>
    </row>
    <row r="70" spans="1:61" x14ac:dyDescent="0.25">
      <c r="A70">
        <v>69</v>
      </c>
      <c r="H70">
        <v>87.759547000000012</v>
      </c>
      <c r="I70" s="3">
        <v>4</v>
      </c>
      <c r="P70">
        <v>1</v>
      </c>
      <c r="Q70" t="str">
        <f t="shared" si="2"/>
        <v>4</v>
      </c>
      <c r="R70">
        <v>1</v>
      </c>
      <c r="X70" t="s">
        <v>276</v>
      </c>
      <c r="Y70" t="s">
        <v>266</v>
      </c>
      <c r="AB70" t="s">
        <v>276</v>
      </c>
      <c r="AC70" t="str">
        <f>CONCATENATE($R70,$R71,$R72,$R73)</f>
        <v>1432</v>
      </c>
      <c r="BG70">
        <v>1</v>
      </c>
      <c r="BH70">
        <v>404</v>
      </c>
      <c r="BI70">
        <f>($BH$79-$BH$76)/200</f>
        <v>9.5000000000000001E-2</v>
      </c>
    </row>
    <row r="71" spans="1:61" x14ac:dyDescent="0.25">
      <c r="A71">
        <v>70</v>
      </c>
      <c r="H71">
        <v>87.751282000000003</v>
      </c>
      <c r="I71" s="3">
        <v>4</v>
      </c>
      <c r="P71">
        <v>1</v>
      </c>
      <c r="Q71" t="str">
        <f t="shared" si="2"/>
        <v>4</v>
      </c>
      <c r="R71">
        <v>4</v>
      </c>
      <c r="X71" t="s">
        <v>276</v>
      </c>
      <c r="Y71" t="s">
        <v>267</v>
      </c>
      <c r="BG71">
        <v>4</v>
      </c>
      <c r="BH71">
        <v>411</v>
      </c>
      <c r="BI71">
        <f>($BH$80-$BH$77)/200</f>
        <v>8.5000000000000006E-2</v>
      </c>
    </row>
    <row r="72" spans="1:61" x14ac:dyDescent="0.25">
      <c r="A72">
        <v>71</v>
      </c>
      <c r="F72">
        <v>96.631634000000005</v>
      </c>
      <c r="G72" s="5">
        <v>3</v>
      </c>
      <c r="H72">
        <v>87.751282000000003</v>
      </c>
      <c r="I72" s="3">
        <v>4</v>
      </c>
      <c r="P72">
        <v>2</v>
      </c>
      <c r="Q72" t="str">
        <f t="shared" si="2"/>
        <v>34</v>
      </c>
      <c r="R72">
        <v>3</v>
      </c>
      <c r="X72" t="s">
        <v>276</v>
      </c>
      <c r="Y72" t="s">
        <v>264</v>
      </c>
      <c r="BG72">
        <v>3</v>
      </c>
      <c r="BH72">
        <v>413</v>
      </c>
      <c r="BI72">
        <f>($BH$81-$BH$78)/200</f>
        <v>6.5000000000000002E-2</v>
      </c>
    </row>
    <row r="73" spans="1:61" x14ac:dyDescent="0.25">
      <c r="A73">
        <v>72</v>
      </c>
      <c r="D73">
        <v>109.66687400000001</v>
      </c>
      <c r="E73" s="4">
        <v>2</v>
      </c>
      <c r="F73">
        <v>96.657654000000008</v>
      </c>
      <c r="G73" s="5">
        <v>3</v>
      </c>
      <c r="P73">
        <v>2</v>
      </c>
      <c r="Q73" t="str">
        <f t="shared" si="2"/>
        <v>23</v>
      </c>
      <c r="R73">
        <v>2</v>
      </c>
      <c r="X73" t="s">
        <v>276</v>
      </c>
      <c r="Y73" t="s">
        <v>265</v>
      </c>
      <c r="BG73">
        <v>2</v>
      </c>
      <c r="BH73">
        <v>419</v>
      </c>
      <c r="BI73">
        <f>($BH$82-$BH$79)/200</f>
        <v>8.5000000000000006E-2</v>
      </c>
    </row>
    <row r="74" spans="1:61" x14ac:dyDescent="0.25">
      <c r="A74">
        <v>73</v>
      </c>
      <c r="D74">
        <v>109.70080200000001</v>
      </c>
      <c r="E74" s="4">
        <v>2</v>
      </c>
      <c r="F74">
        <v>96.644440000000003</v>
      </c>
      <c r="G74" s="5">
        <v>3</v>
      </c>
      <c r="P74">
        <v>2</v>
      </c>
      <c r="Q74" t="str">
        <f t="shared" si="2"/>
        <v>23</v>
      </c>
      <c r="R74">
        <v>1</v>
      </c>
      <c r="X74" t="s">
        <v>276</v>
      </c>
      <c r="Y74" t="s">
        <v>266</v>
      </c>
      <c r="AB74" t="s">
        <v>276</v>
      </c>
      <c r="AC74" t="str">
        <f>CONCATENATE($R74,$R75,$R76,$R77)</f>
        <v>1432</v>
      </c>
      <c r="BG74">
        <v>1</v>
      </c>
      <c r="BH74">
        <v>426</v>
      </c>
      <c r="BI74">
        <f>($BH$83-$BH$80)/200</f>
        <v>9.5000000000000001E-2</v>
      </c>
    </row>
    <row r="75" spans="1:61" x14ac:dyDescent="0.25">
      <c r="A75">
        <v>74</v>
      </c>
      <c r="D75">
        <v>109.71891100000001</v>
      </c>
      <c r="E75" s="4">
        <v>2</v>
      </c>
      <c r="F75">
        <v>96.616738000000012</v>
      </c>
      <c r="G75" s="5">
        <v>3</v>
      </c>
      <c r="P75">
        <v>2</v>
      </c>
      <c r="Q75" t="str">
        <f t="shared" si="2"/>
        <v>23</v>
      </c>
      <c r="R75">
        <v>4</v>
      </c>
      <c r="X75" t="s">
        <v>276</v>
      </c>
      <c r="Y75" t="s">
        <v>267</v>
      </c>
      <c r="BG75">
        <v>4</v>
      </c>
      <c r="BH75">
        <v>433</v>
      </c>
      <c r="BI75">
        <f>($BH$84-$BH$81)/200</f>
        <v>0.1</v>
      </c>
    </row>
    <row r="76" spans="1:61" x14ac:dyDescent="0.25">
      <c r="A76">
        <v>75</v>
      </c>
      <c r="D76">
        <v>109.69019</v>
      </c>
      <c r="E76" s="4">
        <v>2</v>
      </c>
      <c r="F76">
        <v>96.611330000000009</v>
      </c>
      <c r="G76" s="5">
        <v>3</v>
      </c>
      <c r="P76">
        <v>2</v>
      </c>
      <c r="Q76" t="str">
        <f t="shared" si="2"/>
        <v>23</v>
      </c>
      <c r="R76">
        <v>3</v>
      </c>
      <c r="X76" t="s">
        <v>276</v>
      </c>
      <c r="Y76" t="s">
        <v>264</v>
      </c>
      <c r="BG76">
        <v>3</v>
      </c>
      <c r="BH76">
        <v>434</v>
      </c>
      <c r="BI76">
        <f>($BH$85-$BH$82)/200</f>
        <v>7.0000000000000007E-2</v>
      </c>
    </row>
    <row r="77" spans="1:61" x14ac:dyDescent="0.25">
      <c r="A77">
        <v>76</v>
      </c>
      <c r="D77">
        <v>109.69330300000001</v>
      </c>
      <c r="E77" s="4">
        <v>2</v>
      </c>
      <c r="F77">
        <v>96.631226000000012</v>
      </c>
      <c r="G77" s="5">
        <v>3</v>
      </c>
      <c r="P77">
        <v>2</v>
      </c>
      <c r="Q77" t="str">
        <f t="shared" si="2"/>
        <v>23</v>
      </c>
      <c r="R77">
        <v>2</v>
      </c>
      <c r="X77" t="s">
        <v>276</v>
      </c>
      <c r="Y77" t="s">
        <v>265</v>
      </c>
      <c r="BG77">
        <v>2</v>
      </c>
      <c r="BH77">
        <v>440</v>
      </c>
      <c r="BI77">
        <f>($BH$86-$BH$83)/200</f>
        <v>0.09</v>
      </c>
    </row>
    <row r="78" spans="1:61" x14ac:dyDescent="0.25">
      <c r="A78">
        <v>77</v>
      </c>
      <c r="D78">
        <v>109.71156400000001</v>
      </c>
      <c r="E78" s="4">
        <v>2</v>
      </c>
      <c r="F78">
        <v>96.658421000000004</v>
      </c>
      <c r="G78" s="5">
        <v>3</v>
      </c>
      <c r="P78">
        <v>2</v>
      </c>
      <c r="Q78" t="str">
        <f t="shared" si="2"/>
        <v>23</v>
      </c>
      <c r="R78">
        <v>1</v>
      </c>
      <c r="X78" t="s">
        <v>276</v>
      </c>
      <c r="Y78" t="s">
        <v>266</v>
      </c>
      <c r="AB78" t="s">
        <v>276</v>
      </c>
      <c r="AC78" t="str">
        <f>CONCATENATE($R78,$R79,$R80,$R81)</f>
        <v>1432</v>
      </c>
      <c r="BG78">
        <v>1</v>
      </c>
      <c r="BH78">
        <v>448</v>
      </c>
      <c r="BI78">
        <f>($BH$87-$BH$84)/200</f>
        <v>8.5000000000000006E-2</v>
      </c>
    </row>
    <row r="79" spans="1:61" x14ac:dyDescent="0.25">
      <c r="A79">
        <v>78</v>
      </c>
      <c r="D79">
        <v>109.714116</v>
      </c>
      <c r="E79" s="4">
        <v>2</v>
      </c>
      <c r="F79">
        <v>96.633471000000014</v>
      </c>
      <c r="G79" s="5">
        <v>3</v>
      </c>
      <c r="P79">
        <v>2</v>
      </c>
      <c r="Q79" t="str">
        <f t="shared" si="2"/>
        <v>23</v>
      </c>
      <c r="R79">
        <v>4</v>
      </c>
      <c r="X79" t="s">
        <v>274</v>
      </c>
      <c r="Y79" t="s">
        <v>261</v>
      </c>
      <c r="BG79">
        <v>4</v>
      </c>
      <c r="BH79">
        <v>453</v>
      </c>
      <c r="BI79">
        <f>($BH$93-$BH$90)/200</f>
        <v>7.0000000000000007E-2</v>
      </c>
    </row>
    <row r="80" spans="1:61" x14ac:dyDescent="0.25">
      <c r="A80">
        <v>79</v>
      </c>
      <c r="D80">
        <v>109.69044500000001</v>
      </c>
      <c r="E80" s="4">
        <v>2</v>
      </c>
      <c r="F80">
        <v>96.630869000000004</v>
      </c>
      <c r="G80" s="5">
        <v>3</v>
      </c>
      <c r="P80">
        <v>2</v>
      </c>
      <c r="Q80" t="str">
        <f t="shared" si="2"/>
        <v>23</v>
      </c>
      <c r="R80">
        <v>3</v>
      </c>
      <c r="X80" t="s">
        <v>274</v>
      </c>
      <c r="Y80" t="s">
        <v>262</v>
      </c>
      <c r="BG80">
        <v>3</v>
      </c>
      <c r="BH80">
        <v>457</v>
      </c>
      <c r="BI80">
        <f>($BH$94-$BH$91)/200</f>
        <v>0.12</v>
      </c>
    </row>
    <row r="81" spans="1:61" x14ac:dyDescent="0.25">
      <c r="A81">
        <v>80</v>
      </c>
      <c r="D81">
        <v>109.71125800000002</v>
      </c>
      <c r="E81" s="4">
        <v>2</v>
      </c>
      <c r="F81">
        <v>96.623625000000004</v>
      </c>
      <c r="G81" s="5">
        <v>3</v>
      </c>
      <c r="P81">
        <v>2</v>
      </c>
      <c r="Q81" t="str">
        <f t="shared" si="2"/>
        <v>23</v>
      </c>
      <c r="R81">
        <v>2</v>
      </c>
      <c r="X81" t="s">
        <v>274</v>
      </c>
      <c r="Y81" t="s">
        <v>259</v>
      </c>
      <c r="BG81">
        <v>2</v>
      </c>
      <c r="BH81">
        <v>461</v>
      </c>
      <c r="BI81">
        <f>($BH$95-$BH$92)/200</f>
        <v>6.5000000000000002E-2</v>
      </c>
    </row>
    <row r="82" spans="1:61" x14ac:dyDescent="0.25">
      <c r="A82">
        <v>81</v>
      </c>
      <c r="D82">
        <v>109.705803</v>
      </c>
      <c r="E82" s="4">
        <v>2</v>
      </c>
      <c r="F82">
        <v>96.631634000000005</v>
      </c>
      <c r="G82" s="5">
        <v>3</v>
      </c>
      <c r="P82">
        <v>2</v>
      </c>
      <c r="Q82" t="str">
        <f t="shared" si="2"/>
        <v>23</v>
      </c>
      <c r="R82">
        <v>1</v>
      </c>
      <c r="X82" t="s">
        <v>274</v>
      </c>
      <c r="Y82" t="s">
        <v>260</v>
      </c>
      <c r="AB82" t="s">
        <v>276</v>
      </c>
      <c r="AC82" t="str">
        <f>CONCATENATE($R82,$R83,$R84,$R85)</f>
        <v>1432</v>
      </c>
      <c r="BG82">
        <v>1</v>
      </c>
      <c r="BH82">
        <v>470</v>
      </c>
      <c r="BI82">
        <f>($BH$96-$BH$93)/200</f>
        <v>0.125</v>
      </c>
    </row>
    <row r="83" spans="1:61" x14ac:dyDescent="0.25">
      <c r="A83">
        <v>82</v>
      </c>
      <c r="D83">
        <v>109.73253300000002</v>
      </c>
      <c r="E83" s="4">
        <v>2</v>
      </c>
      <c r="P83">
        <v>1</v>
      </c>
      <c r="Q83" t="str">
        <f t="shared" si="2"/>
        <v>2</v>
      </c>
      <c r="R83">
        <v>4</v>
      </c>
      <c r="X83" t="s">
        <v>274</v>
      </c>
      <c r="Y83" t="s">
        <v>261</v>
      </c>
      <c r="BG83">
        <v>4</v>
      </c>
      <c r="BH83">
        <v>476</v>
      </c>
      <c r="BI83">
        <f>($BH$97-$BH$94)/200</f>
        <v>6.5000000000000002E-2</v>
      </c>
    </row>
    <row r="84" spans="1:61" x14ac:dyDescent="0.25">
      <c r="A84">
        <v>83</v>
      </c>
      <c r="D84">
        <v>109.66687400000001</v>
      </c>
      <c r="E84" s="4">
        <v>2</v>
      </c>
      <c r="P84">
        <v>1</v>
      </c>
      <c r="Q84" t="str">
        <f t="shared" si="2"/>
        <v>2</v>
      </c>
      <c r="R84">
        <v>3</v>
      </c>
      <c r="X84" t="s">
        <v>274</v>
      </c>
      <c r="Y84" t="s">
        <v>262</v>
      </c>
      <c r="BG84">
        <v>3</v>
      </c>
      <c r="BH84">
        <v>481</v>
      </c>
      <c r="BI84">
        <f>($BH$98-$BH$95)/200</f>
        <v>0.125</v>
      </c>
    </row>
    <row r="85" spans="1:61" x14ac:dyDescent="0.25">
      <c r="A85">
        <v>84</v>
      </c>
      <c r="B85">
        <v>118.90185200000001</v>
      </c>
      <c r="C85" s="2">
        <v>1</v>
      </c>
      <c r="P85">
        <v>1</v>
      </c>
      <c r="Q85" t="str">
        <f t="shared" si="2"/>
        <v>1</v>
      </c>
      <c r="R85">
        <v>2</v>
      </c>
      <c r="X85" t="s">
        <v>274</v>
      </c>
      <c r="Y85" t="s">
        <v>259</v>
      </c>
      <c r="BG85">
        <v>2</v>
      </c>
      <c r="BH85">
        <v>484</v>
      </c>
      <c r="BI85">
        <f>($BH$99-$BH$96)/200</f>
        <v>0.06</v>
      </c>
    </row>
    <row r="86" spans="1:61" x14ac:dyDescent="0.25">
      <c r="A86">
        <v>85</v>
      </c>
      <c r="B86">
        <v>118.90169900000001</v>
      </c>
      <c r="C86" s="2">
        <v>1</v>
      </c>
      <c r="P86">
        <v>1</v>
      </c>
      <c r="Q86" t="str">
        <f t="shared" si="2"/>
        <v>1</v>
      </c>
      <c r="R86">
        <v>1</v>
      </c>
      <c r="X86" t="s">
        <v>274</v>
      </c>
      <c r="Y86" t="s">
        <v>260</v>
      </c>
      <c r="BG86">
        <v>1</v>
      </c>
      <c r="BH86">
        <v>494</v>
      </c>
      <c r="BI86">
        <f>($BH$100-$BH$97)/200</f>
        <v>0.115</v>
      </c>
    </row>
    <row r="87" spans="1:61" x14ac:dyDescent="0.25">
      <c r="A87">
        <v>86</v>
      </c>
      <c r="B87">
        <v>118.913533</v>
      </c>
      <c r="C87" s="2">
        <v>1</v>
      </c>
      <c r="P87">
        <v>1</v>
      </c>
      <c r="Q87" t="str">
        <f t="shared" si="2"/>
        <v>1</v>
      </c>
      <c r="R87">
        <v>4</v>
      </c>
      <c r="X87" t="s">
        <v>274</v>
      </c>
      <c r="Y87" t="s">
        <v>261</v>
      </c>
      <c r="BG87">
        <v>4</v>
      </c>
      <c r="BH87">
        <v>498</v>
      </c>
      <c r="BI87">
        <f>($BH$101-$BH$98)/200</f>
        <v>7.0000000000000007E-2</v>
      </c>
    </row>
    <row r="88" spans="1:61" x14ac:dyDescent="0.25">
      <c r="A88">
        <v>87</v>
      </c>
      <c r="B88">
        <v>118.89251400000001</v>
      </c>
      <c r="C88" s="2">
        <v>1</v>
      </c>
      <c r="H88">
        <v>110.12200200000001</v>
      </c>
      <c r="I88" s="3">
        <v>4</v>
      </c>
      <c r="P88">
        <v>2</v>
      </c>
      <c r="Q88" t="str">
        <f t="shared" si="2"/>
        <v>14</v>
      </c>
      <c r="R88" t="s">
        <v>22</v>
      </c>
      <c r="X88" t="s">
        <v>275</v>
      </c>
      <c r="Y88" t="s">
        <v>263</v>
      </c>
      <c r="BG88" t="s">
        <v>22</v>
      </c>
      <c r="BH88">
        <v>498</v>
      </c>
      <c r="BI88">
        <f>($BH$102-$BH$99)/200</f>
        <v>0.11</v>
      </c>
    </row>
    <row r="89" spans="1:61" x14ac:dyDescent="0.25">
      <c r="A89">
        <v>88</v>
      </c>
      <c r="B89">
        <v>118.896344</v>
      </c>
      <c r="C89" s="2">
        <v>1</v>
      </c>
      <c r="H89">
        <v>110.12802500000001</v>
      </c>
      <c r="I89" s="3">
        <v>4</v>
      </c>
      <c r="P89">
        <v>2</v>
      </c>
      <c r="Q89" t="str">
        <f t="shared" si="2"/>
        <v>14</v>
      </c>
      <c r="R89" t="s">
        <v>22</v>
      </c>
      <c r="X89" t="s">
        <v>276</v>
      </c>
      <c r="Y89" t="s">
        <v>264</v>
      </c>
      <c r="BG89" t="s">
        <v>22</v>
      </c>
      <c r="BH89">
        <v>500</v>
      </c>
      <c r="BI89">
        <f>($BH$103-$BH$100)/200</f>
        <v>7.0000000000000007E-2</v>
      </c>
    </row>
    <row r="90" spans="1:61" x14ac:dyDescent="0.25">
      <c r="A90">
        <v>89</v>
      </c>
      <c r="B90">
        <v>118.86904900000002</v>
      </c>
      <c r="C90" s="2">
        <v>1</v>
      </c>
      <c r="H90">
        <v>110.102158</v>
      </c>
      <c r="I90" s="3">
        <v>4</v>
      </c>
      <c r="P90">
        <v>2</v>
      </c>
      <c r="Q90" t="str">
        <f t="shared" si="2"/>
        <v>14</v>
      </c>
      <c r="R90">
        <v>2</v>
      </c>
      <c r="X90" t="s">
        <v>276</v>
      </c>
      <c r="Y90" t="s">
        <v>265</v>
      </c>
      <c r="AB90" t="s">
        <v>274</v>
      </c>
      <c r="AC90" t="str">
        <f>CONCATENATE($R90,$R91,$R92,$R93)</f>
        <v>2314</v>
      </c>
      <c r="BG90">
        <v>2</v>
      </c>
      <c r="BH90">
        <v>501</v>
      </c>
      <c r="BI90">
        <f>($BH$104-$BH$101)/200</f>
        <v>0.1</v>
      </c>
    </row>
    <row r="91" spans="1:61" x14ac:dyDescent="0.25">
      <c r="A91">
        <v>90</v>
      </c>
      <c r="B91">
        <v>118.928021</v>
      </c>
      <c r="C91" s="2">
        <v>1</v>
      </c>
      <c r="H91">
        <v>110.10384400000001</v>
      </c>
      <c r="I91" s="3">
        <v>4</v>
      </c>
      <c r="P91">
        <v>2</v>
      </c>
      <c r="Q91" t="str">
        <f t="shared" si="2"/>
        <v>14</v>
      </c>
      <c r="R91">
        <v>3</v>
      </c>
      <c r="X91" t="s">
        <v>276</v>
      </c>
      <c r="Y91" t="s">
        <v>266</v>
      </c>
      <c r="BG91">
        <v>3</v>
      </c>
      <c r="BH91">
        <v>503</v>
      </c>
      <c r="BI91">
        <f>($BH$105-$BH$102)/200</f>
        <v>0.09</v>
      </c>
    </row>
    <row r="92" spans="1:61" x14ac:dyDescent="0.25">
      <c r="A92">
        <v>91</v>
      </c>
      <c r="B92">
        <v>118.893944</v>
      </c>
      <c r="C92" s="2">
        <v>1</v>
      </c>
      <c r="H92">
        <v>110.12133800000001</v>
      </c>
      <c r="I92" s="3">
        <v>4</v>
      </c>
      <c r="P92">
        <v>2</v>
      </c>
      <c r="Q92" t="str">
        <f t="shared" si="2"/>
        <v>14</v>
      </c>
      <c r="R92">
        <v>1</v>
      </c>
      <c r="X92" t="s">
        <v>276</v>
      </c>
      <c r="Y92" t="s">
        <v>267</v>
      </c>
      <c r="BG92">
        <v>1</v>
      </c>
      <c r="BH92">
        <v>514</v>
      </c>
      <c r="BI92">
        <f>($BH$106-$BH$103)/200</f>
        <v>9.5000000000000001E-2</v>
      </c>
    </row>
    <row r="93" spans="1:61" x14ac:dyDescent="0.25">
      <c r="A93">
        <v>92</v>
      </c>
      <c r="B93">
        <v>118.906395</v>
      </c>
      <c r="C93" s="2">
        <v>1</v>
      </c>
      <c r="H93">
        <v>110.16654200000001</v>
      </c>
      <c r="I93" s="3">
        <v>4</v>
      </c>
      <c r="P93">
        <v>2</v>
      </c>
      <c r="Q93" t="str">
        <f t="shared" si="2"/>
        <v>14</v>
      </c>
      <c r="R93">
        <v>4</v>
      </c>
      <c r="X93" t="s">
        <v>276</v>
      </c>
      <c r="Y93" t="s">
        <v>264</v>
      </c>
      <c r="BG93">
        <v>4</v>
      </c>
      <c r="BH93">
        <v>515</v>
      </c>
      <c r="BI93">
        <f>($BH$107-$BH$104)/200</f>
        <v>7.4999999999999997E-2</v>
      </c>
    </row>
    <row r="94" spans="1:61" x14ac:dyDescent="0.25">
      <c r="A94">
        <v>93</v>
      </c>
      <c r="B94">
        <v>118.92741100000001</v>
      </c>
      <c r="C94" s="2">
        <v>1</v>
      </c>
      <c r="H94">
        <v>110.125473</v>
      </c>
      <c r="I94" s="3">
        <v>4</v>
      </c>
      <c r="P94">
        <v>2</v>
      </c>
      <c r="Q94" t="str">
        <f t="shared" si="2"/>
        <v>14</v>
      </c>
      <c r="R94">
        <v>2</v>
      </c>
      <c r="X94" t="s">
        <v>276</v>
      </c>
      <c r="Y94" t="s">
        <v>265</v>
      </c>
      <c r="AB94" t="s">
        <v>274</v>
      </c>
      <c r="AC94" t="str">
        <f>CONCATENATE($R94,$R95,$R96,$R97)</f>
        <v>2314</v>
      </c>
      <c r="BG94">
        <v>2</v>
      </c>
      <c r="BH94">
        <v>527</v>
      </c>
      <c r="BI94">
        <f>($BH$108-$BH$105)/200</f>
        <v>8.5000000000000006E-2</v>
      </c>
    </row>
    <row r="95" spans="1:61" x14ac:dyDescent="0.25">
      <c r="A95">
        <v>94</v>
      </c>
      <c r="B95">
        <v>118.882363</v>
      </c>
      <c r="C95" s="2">
        <v>1</v>
      </c>
      <c r="H95">
        <v>110.15363400000001</v>
      </c>
      <c r="I95" s="3">
        <v>4</v>
      </c>
      <c r="P95">
        <v>2</v>
      </c>
      <c r="Q95" t="str">
        <f t="shared" si="2"/>
        <v>14</v>
      </c>
      <c r="R95">
        <v>3</v>
      </c>
      <c r="X95" t="s">
        <v>276</v>
      </c>
      <c r="Y95" t="s">
        <v>266</v>
      </c>
      <c r="BG95">
        <v>3</v>
      </c>
      <c r="BH95">
        <v>527</v>
      </c>
      <c r="BI95">
        <f>($BH$109-$BH$106)/200</f>
        <v>9.5000000000000001E-2</v>
      </c>
    </row>
    <row r="96" spans="1:61" x14ac:dyDescent="0.25">
      <c r="A96">
        <v>95</v>
      </c>
      <c r="H96">
        <v>110.19108200000001</v>
      </c>
      <c r="I96" s="3">
        <v>4</v>
      </c>
      <c r="P96">
        <v>1</v>
      </c>
      <c r="Q96" t="str">
        <f t="shared" si="2"/>
        <v>4</v>
      </c>
      <c r="R96">
        <v>1</v>
      </c>
      <c r="X96" t="s">
        <v>276</v>
      </c>
      <c r="Y96" t="s">
        <v>267</v>
      </c>
      <c r="BG96">
        <v>1</v>
      </c>
      <c r="BH96">
        <v>540</v>
      </c>
      <c r="BI96">
        <f>($BH$110-$BH$107)/200</f>
        <v>0.08</v>
      </c>
    </row>
    <row r="97" spans="1:61" x14ac:dyDescent="0.25">
      <c r="A97">
        <v>96</v>
      </c>
      <c r="F97">
        <v>117.51197500000001</v>
      </c>
      <c r="G97" s="5">
        <v>3</v>
      </c>
      <c r="H97">
        <v>110.17894000000001</v>
      </c>
      <c r="I97" s="3">
        <v>4</v>
      </c>
      <c r="P97">
        <v>2</v>
      </c>
      <c r="Q97" t="str">
        <f t="shared" si="2"/>
        <v>34</v>
      </c>
      <c r="R97">
        <v>4</v>
      </c>
      <c r="X97" t="s">
        <v>276</v>
      </c>
      <c r="Y97" t="s">
        <v>264</v>
      </c>
      <c r="BG97">
        <v>4</v>
      </c>
      <c r="BH97">
        <v>540</v>
      </c>
      <c r="BI97">
        <f>($BH$111-$BH$108)/200</f>
        <v>0.09</v>
      </c>
    </row>
    <row r="98" spans="1:61" x14ac:dyDescent="0.25">
      <c r="A98">
        <v>97</v>
      </c>
      <c r="D98">
        <v>129.80133499999999</v>
      </c>
      <c r="E98" s="4">
        <v>2</v>
      </c>
      <c r="F98">
        <v>117.49314900000002</v>
      </c>
      <c r="G98" s="5">
        <v>3</v>
      </c>
      <c r="H98">
        <v>110.25220100000001</v>
      </c>
      <c r="I98" s="3">
        <v>4</v>
      </c>
      <c r="P98">
        <v>3</v>
      </c>
      <c r="Q98" t="str">
        <f t="shared" si="2"/>
        <v>234</v>
      </c>
      <c r="R98">
        <v>2</v>
      </c>
      <c r="X98" t="s">
        <v>276</v>
      </c>
      <c r="Y98" t="s">
        <v>265</v>
      </c>
      <c r="AB98" t="s">
        <v>274</v>
      </c>
      <c r="AC98" t="str">
        <f>CONCATENATE($R98,$R99,$R100,$R101)</f>
        <v>2314</v>
      </c>
      <c r="BG98">
        <v>2</v>
      </c>
      <c r="BH98">
        <v>552</v>
      </c>
      <c r="BI98">
        <f>($BH$112-$BH$109)/200</f>
        <v>0.09</v>
      </c>
    </row>
    <row r="99" spans="1:61" x14ac:dyDescent="0.25">
      <c r="A99">
        <v>98</v>
      </c>
      <c r="D99">
        <v>129.80133499999999</v>
      </c>
      <c r="E99" s="4">
        <v>2</v>
      </c>
      <c r="F99">
        <v>117.521466</v>
      </c>
      <c r="G99" s="5">
        <v>3</v>
      </c>
      <c r="H99">
        <v>110.12200200000001</v>
      </c>
      <c r="I99" s="3">
        <v>4</v>
      </c>
      <c r="P99">
        <v>3</v>
      </c>
      <c r="Q99" t="str">
        <f t="shared" si="2"/>
        <v>234</v>
      </c>
      <c r="R99">
        <v>3</v>
      </c>
      <c r="X99" t="s">
        <v>276</v>
      </c>
      <c r="Y99" t="s">
        <v>266</v>
      </c>
      <c r="BG99">
        <v>3</v>
      </c>
      <c r="BH99">
        <v>552</v>
      </c>
      <c r="BI99">
        <f>($BH$113-$BH$110)/200</f>
        <v>0.11</v>
      </c>
    </row>
    <row r="100" spans="1:61" x14ac:dyDescent="0.25">
      <c r="A100">
        <v>99</v>
      </c>
      <c r="D100">
        <v>129.80133499999999</v>
      </c>
      <c r="E100" s="4">
        <v>2</v>
      </c>
      <c r="F100">
        <v>117.50371200000001</v>
      </c>
      <c r="G100" s="5">
        <v>3</v>
      </c>
      <c r="P100">
        <v>2</v>
      </c>
      <c r="Q100" t="str">
        <f t="shared" si="2"/>
        <v>23</v>
      </c>
      <c r="R100">
        <v>1</v>
      </c>
      <c r="X100" t="s">
        <v>276</v>
      </c>
      <c r="Y100" t="s">
        <v>267</v>
      </c>
      <c r="BG100">
        <v>1</v>
      </c>
      <c r="BH100">
        <v>563</v>
      </c>
      <c r="BI100">
        <f>($BH$114-$BH$111)/200</f>
        <v>6.5000000000000002E-2</v>
      </c>
    </row>
    <row r="101" spans="1:61" x14ac:dyDescent="0.25">
      <c r="A101">
        <v>100</v>
      </c>
      <c r="D101">
        <v>129.80133499999999</v>
      </c>
      <c r="E101" s="4">
        <v>2</v>
      </c>
      <c r="F101">
        <v>117.522946</v>
      </c>
      <c r="G101" s="5">
        <v>3</v>
      </c>
      <c r="P101">
        <v>2</v>
      </c>
      <c r="Q101" t="str">
        <f t="shared" si="2"/>
        <v>23</v>
      </c>
      <c r="R101">
        <v>4</v>
      </c>
      <c r="X101" t="s">
        <v>276</v>
      </c>
      <c r="Y101" t="s">
        <v>264</v>
      </c>
      <c r="BG101">
        <v>4</v>
      </c>
      <c r="BH101">
        <v>566</v>
      </c>
      <c r="BI101">
        <f>($BH$115-$BH$112)/200</f>
        <v>7.4999999999999997E-2</v>
      </c>
    </row>
    <row r="102" spans="1:61" x14ac:dyDescent="0.25">
      <c r="A102">
        <v>101</v>
      </c>
      <c r="D102">
        <v>129.80133499999999</v>
      </c>
      <c r="E102" s="4">
        <v>2</v>
      </c>
      <c r="F102">
        <v>117.525902</v>
      </c>
      <c r="G102" s="5">
        <v>3</v>
      </c>
      <c r="P102">
        <v>2</v>
      </c>
      <c r="Q102" t="str">
        <f t="shared" si="2"/>
        <v>23</v>
      </c>
      <c r="R102">
        <v>3</v>
      </c>
      <c r="X102" t="s">
        <v>276</v>
      </c>
      <c r="Y102" t="s">
        <v>265</v>
      </c>
      <c r="AB102" t="s">
        <v>276</v>
      </c>
      <c r="AC102" t="str">
        <f>CONCATENATE($R102,$R103,$R104,$R105)</f>
        <v>3214</v>
      </c>
      <c r="BG102">
        <v>3</v>
      </c>
      <c r="BH102">
        <v>574</v>
      </c>
      <c r="BI102">
        <f>($BH$116-$BH$113)/200</f>
        <v>7.4999999999999997E-2</v>
      </c>
    </row>
    <row r="103" spans="1:61" x14ac:dyDescent="0.25">
      <c r="A103">
        <v>102</v>
      </c>
      <c r="D103">
        <v>129.80133499999999</v>
      </c>
      <c r="E103" s="4">
        <v>2</v>
      </c>
      <c r="F103">
        <v>117.557942</v>
      </c>
      <c r="G103" s="5">
        <v>3</v>
      </c>
      <c r="P103">
        <v>2</v>
      </c>
      <c r="Q103" t="str">
        <f t="shared" si="2"/>
        <v>23</v>
      </c>
      <c r="R103">
        <v>2</v>
      </c>
      <c r="X103" t="s">
        <v>276</v>
      </c>
      <c r="Y103" t="s">
        <v>266</v>
      </c>
      <c r="BG103">
        <v>2</v>
      </c>
      <c r="BH103">
        <v>577</v>
      </c>
      <c r="BI103">
        <f>($BH$117-$BH$114)/200</f>
        <v>0.1</v>
      </c>
    </row>
    <row r="104" spans="1:61" x14ac:dyDescent="0.25">
      <c r="A104">
        <v>103</v>
      </c>
      <c r="D104">
        <v>129.80133499999999</v>
      </c>
      <c r="E104" s="4">
        <v>2</v>
      </c>
      <c r="F104">
        <v>117.56095200000001</v>
      </c>
      <c r="G104" s="5">
        <v>3</v>
      </c>
      <c r="P104">
        <v>2</v>
      </c>
      <c r="Q104" t="str">
        <f t="shared" si="2"/>
        <v>23</v>
      </c>
      <c r="R104">
        <v>1</v>
      </c>
      <c r="X104" t="s">
        <v>276</v>
      </c>
      <c r="Y104" t="s">
        <v>267</v>
      </c>
      <c r="BG104">
        <v>1</v>
      </c>
      <c r="BH104">
        <v>586</v>
      </c>
      <c r="BI104">
        <f>($BH$118-$BH$115)/200</f>
        <v>7.0000000000000007E-2</v>
      </c>
    </row>
    <row r="105" spans="1:61" x14ac:dyDescent="0.25">
      <c r="A105">
        <v>104</v>
      </c>
      <c r="D105">
        <v>129.80133499999999</v>
      </c>
      <c r="E105" s="4">
        <v>2</v>
      </c>
      <c r="F105">
        <v>117.52973200000001</v>
      </c>
      <c r="G105" s="5">
        <v>3</v>
      </c>
      <c r="P105">
        <v>2</v>
      </c>
      <c r="Q105" t="str">
        <f t="shared" si="2"/>
        <v>23</v>
      </c>
      <c r="R105">
        <v>4</v>
      </c>
      <c r="X105" t="s">
        <v>276</v>
      </c>
      <c r="Y105" t="s">
        <v>264</v>
      </c>
      <c r="BG105">
        <v>4</v>
      </c>
      <c r="BH105">
        <v>592</v>
      </c>
      <c r="BI105">
        <f>($BH$119-$BH$116)/200</f>
        <v>7.0000000000000007E-2</v>
      </c>
    </row>
    <row r="106" spans="1:61" x14ac:dyDescent="0.25">
      <c r="A106">
        <v>105</v>
      </c>
      <c r="D106">
        <v>129.80133499999999</v>
      </c>
      <c r="E106" s="4">
        <v>2</v>
      </c>
      <c r="F106">
        <v>117.54544100000001</v>
      </c>
      <c r="G106" s="5">
        <v>3</v>
      </c>
      <c r="P106">
        <v>2</v>
      </c>
      <c r="Q106" t="str">
        <f t="shared" si="2"/>
        <v>23</v>
      </c>
      <c r="R106">
        <v>3</v>
      </c>
      <c r="X106" t="s">
        <v>276</v>
      </c>
      <c r="Y106" t="s">
        <v>265</v>
      </c>
      <c r="AB106" t="s">
        <v>276</v>
      </c>
      <c r="AC106" t="str">
        <f>CONCATENATE($R106,$R107,$R108,$R109)</f>
        <v>3214</v>
      </c>
      <c r="BG106">
        <v>3</v>
      </c>
      <c r="BH106">
        <v>596</v>
      </c>
      <c r="BI106">
        <f>($BH$120-$BH$117)/200</f>
        <v>7.0000000000000007E-2</v>
      </c>
    </row>
    <row r="107" spans="1:61" x14ac:dyDescent="0.25">
      <c r="A107">
        <v>106</v>
      </c>
      <c r="D107">
        <v>129.80133499999999</v>
      </c>
      <c r="E107" s="4">
        <v>2</v>
      </c>
      <c r="F107">
        <v>117.49151700000002</v>
      </c>
      <c r="G107" s="5">
        <v>3</v>
      </c>
      <c r="P107">
        <v>2</v>
      </c>
      <c r="Q107" t="str">
        <f t="shared" si="2"/>
        <v>23</v>
      </c>
      <c r="R107">
        <v>2</v>
      </c>
      <c r="X107" t="s">
        <v>276</v>
      </c>
      <c r="Y107" t="s">
        <v>266</v>
      </c>
      <c r="BG107">
        <v>2</v>
      </c>
      <c r="BH107">
        <v>601</v>
      </c>
      <c r="BI107">
        <f>($BH$121-$BH$118)/200</f>
        <v>9.5000000000000001E-2</v>
      </c>
    </row>
    <row r="108" spans="1:61" x14ac:dyDescent="0.25">
      <c r="A108">
        <v>107</v>
      </c>
      <c r="B108">
        <v>135.79245</v>
      </c>
      <c r="C108" s="2">
        <v>1</v>
      </c>
      <c r="D108">
        <v>129.80133499999999</v>
      </c>
      <c r="E108" s="4">
        <v>2</v>
      </c>
      <c r="P108">
        <v>2</v>
      </c>
      <c r="Q108" t="str">
        <f t="shared" si="2"/>
        <v>12</v>
      </c>
      <c r="R108">
        <v>1</v>
      </c>
      <c r="X108" t="s">
        <v>276</v>
      </c>
      <c r="Y108" t="s">
        <v>267</v>
      </c>
      <c r="BG108">
        <v>1</v>
      </c>
      <c r="BH108">
        <v>609</v>
      </c>
      <c r="BI108">
        <f>($BH$122-$BH$119)/200</f>
        <v>7.0000000000000007E-2</v>
      </c>
    </row>
    <row r="109" spans="1:61" x14ac:dyDescent="0.25">
      <c r="A109">
        <v>108</v>
      </c>
      <c r="B109">
        <v>135.79245</v>
      </c>
      <c r="C109" s="2">
        <v>1</v>
      </c>
      <c r="D109">
        <v>129.80133499999999</v>
      </c>
      <c r="E109" s="4">
        <v>2</v>
      </c>
      <c r="P109">
        <v>2</v>
      </c>
      <c r="Q109" t="str">
        <f t="shared" si="2"/>
        <v>12</v>
      </c>
      <c r="R109">
        <v>4</v>
      </c>
      <c r="X109" t="s">
        <v>276</v>
      </c>
      <c r="Y109" t="s">
        <v>264</v>
      </c>
      <c r="BG109">
        <v>4</v>
      </c>
      <c r="BH109">
        <v>615</v>
      </c>
      <c r="BI109">
        <f>($BH$123-$BH$120)/200</f>
        <v>0.08</v>
      </c>
    </row>
    <row r="110" spans="1:61" x14ac:dyDescent="0.25">
      <c r="A110">
        <v>109</v>
      </c>
      <c r="B110">
        <v>135.84847300000001</v>
      </c>
      <c r="C110" s="2">
        <v>1</v>
      </c>
      <c r="D110">
        <v>129.80133499999999</v>
      </c>
      <c r="E110" s="4">
        <v>2</v>
      </c>
      <c r="P110">
        <v>2</v>
      </c>
      <c r="Q110" t="str">
        <f t="shared" si="2"/>
        <v>12</v>
      </c>
      <c r="R110">
        <v>3</v>
      </c>
      <c r="X110" t="s">
        <v>276</v>
      </c>
      <c r="Y110" t="s">
        <v>265</v>
      </c>
      <c r="AB110" t="s">
        <v>276</v>
      </c>
      <c r="AC110" t="str">
        <f>CONCATENATE($R110,$R111,$R112,$R113)</f>
        <v>3214</v>
      </c>
      <c r="BG110">
        <v>3</v>
      </c>
      <c r="BH110">
        <v>617</v>
      </c>
      <c r="BI110">
        <f>($BH$124-$BH$121)/200</f>
        <v>7.4999999999999997E-2</v>
      </c>
    </row>
    <row r="111" spans="1:61" x14ac:dyDescent="0.25">
      <c r="A111">
        <v>110</v>
      </c>
      <c r="B111">
        <v>135.77735200000001</v>
      </c>
      <c r="C111" s="2">
        <v>1</v>
      </c>
      <c r="P111">
        <v>1</v>
      </c>
      <c r="Q111" t="str">
        <f t="shared" si="2"/>
        <v>1</v>
      </c>
      <c r="R111">
        <v>2</v>
      </c>
      <c r="X111" t="s">
        <v>276</v>
      </c>
      <c r="Y111" t="s">
        <v>266</v>
      </c>
      <c r="BG111">
        <v>2</v>
      </c>
      <c r="BH111">
        <v>627</v>
      </c>
      <c r="BI111">
        <f>($BH$125-$BH$122)/200</f>
        <v>0.11</v>
      </c>
    </row>
    <row r="112" spans="1:61" x14ac:dyDescent="0.25">
      <c r="A112">
        <v>111</v>
      </c>
      <c r="B112">
        <v>135.74878000000001</v>
      </c>
      <c r="C112" s="2">
        <v>1</v>
      </c>
      <c r="P112">
        <v>1</v>
      </c>
      <c r="Q112" t="str">
        <f t="shared" si="2"/>
        <v>1</v>
      </c>
      <c r="R112">
        <v>1</v>
      </c>
      <c r="X112" t="s">
        <v>276</v>
      </c>
      <c r="Y112" t="s">
        <v>267</v>
      </c>
      <c r="BG112">
        <v>1</v>
      </c>
      <c r="BH112">
        <v>633</v>
      </c>
      <c r="BI112">
        <f>($BH$126-$BH$123)/200</f>
        <v>7.4999999999999997E-2</v>
      </c>
    </row>
    <row r="113" spans="1:61" x14ac:dyDescent="0.25">
      <c r="A113">
        <v>112</v>
      </c>
      <c r="B113">
        <v>135.819031</v>
      </c>
      <c r="C113" s="2">
        <v>1</v>
      </c>
      <c r="H113">
        <v>129.69578200000001</v>
      </c>
      <c r="I113" s="3">
        <v>4</v>
      </c>
      <c r="P113">
        <v>2</v>
      </c>
      <c r="Q113" t="str">
        <f t="shared" si="2"/>
        <v>14</v>
      </c>
      <c r="R113">
        <v>4</v>
      </c>
      <c r="X113" t="s">
        <v>276</v>
      </c>
      <c r="Y113" t="s">
        <v>264</v>
      </c>
      <c r="BG113">
        <v>4</v>
      </c>
      <c r="BH113">
        <v>639</v>
      </c>
      <c r="BI113">
        <f>($BH$127-$BH$124)/200</f>
        <v>7.0000000000000007E-2</v>
      </c>
    </row>
    <row r="114" spans="1:61" x14ac:dyDescent="0.25">
      <c r="A114">
        <v>113</v>
      </c>
      <c r="B114">
        <v>135.82643200000001</v>
      </c>
      <c r="C114" s="2">
        <v>1</v>
      </c>
      <c r="H114">
        <v>129.70205300000001</v>
      </c>
      <c r="I114" s="3">
        <v>4</v>
      </c>
      <c r="P114">
        <v>2</v>
      </c>
      <c r="Q114" t="str">
        <f t="shared" si="2"/>
        <v>14</v>
      </c>
      <c r="R114">
        <v>3</v>
      </c>
      <c r="X114" t="s">
        <v>276</v>
      </c>
      <c r="Y114" t="s">
        <v>265</v>
      </c>
      <c r="AB114" t="s">
        <v>276</v>
      </c>
      <c r="AC114" t="str">
        <f>CONCATENATE($R114,$R115,$R116,$R117)</f>
        <v>3214</v>
      </c>
      <c r="BG114">
        <v>3</v>
      </c>
      <c r="BH114">
        <v>640</v>
      </c>
      <c r="BI114">
        <f>($BH$128-$BH$125)/200</f>
        <v>7.0000000000000007E-2</v>
      </c>
    </row>
    <row r="115" spans="1:61" x14ac:dyDescent="0.25">
      <c r="A115">
        <v>114</v>
      </c>
      <c r="B115">
        <v>135.84428400000002</v>
      </c>
      <c r="C115" s="2">
        <v>1</v>
      </c>
      <c r="H115">
        <v>129.68093500000001</v>
      </c>
      <c r="I115" s="3">
        <v>4</v>
      </c>
      <c r="P115">
        <v>2</v>
      </c>
      <c r="Q115" t="str">
        <f t="shared" si="2"/>
        <v>14</v>
      </c>
      <c r="R115">
        <v>2</v>
      </c>
      <c r="X115" t="s">
        <v>276</v>
      </c>
      <c r="Y115" t="s">
        <v>266</v>
      </c>
      <c r="BG115">
        <v>2</v>
      </c>
      <c r="BH115">
        <v>648</v>
      </c>
      <c r="BI115">
        <f>($BH$129-$BH$126)/200</f>
        <v>0.1</v>
      </c>
    </row>
    <row r="116" spans="1:61" x14ac:dyDescent="0.25">
      <c r="A116">
        <v>115</v>
      </c>
      <c r="B116">
        <v>135.85285200000001</v>
      </c>
      <c r="C116" s="2">
        <v>1</v>
      </c>
      <c r="H116">
        <v>129.69628600000001</v>
      </c>
      <c r="I116" s="3">
        <v>4</v>
      </c>
      <c r="P116">
        <v>2</v>
      </c>
      <c r="Q116" t="str">
        <f t="shared" si="2"/>
        <v>14</v>
      </c>
      <c r="R116">
        <v>1</v>
      </c>
      <c r="X116" t="s">
        <v>276</v>
      </c>
      <c r="Y116" t="s">
        <v>267</v>
      </c>
      <c r="BG116">
        <v>1</v>
      </c>
      <c r="BH116">
        <v>654</v>
      </c>
      <c r="BI116">
        <f>($BH$130-$BH$127)/200</f>
        <v>0.09</v>
      </c>
    </row>
    <row r="117" spans="1:61" x14ac:dyDescent="0.25">
      <c r="A117">
        <v>116</v>
      </c>
      <c r="B117">
        <v>135.806534</v>
      </c>
      <c r="C117" s="2">
        <v>1</v>
      </c>
      <c r="H117">
        <v>129.69190300000002</v>
      </c>
      <c r="I117" s="3">
        <v>4</v>
      </c>
      <c r="P117">
        <v>2</v>
      </c>
      <c r="Q117" t="str">
        <f t="shared" si="2"/>
        <v>14</v>
      </c>
      <c r="R117">
        <v>4</v>
      </c>
      <c r="X117" t="s">
        <v>276</v>
      </c>
      <c r="Y117" t="s">
        <v>264</v>
      </c>
      <c r="BG117">
        <v>4</v>
      </c>
      <c r="BH117">
        <v>660</v>
      </c>
      <c r="BI117">
        <f>($BH$131-$BH$128)/200</f>
        <v>7.0000000000000007E-2</v>
      </c>
    </row>
    <row r="118" spans="1:61" x14ac:dyDescent="0.25">
      <c r="A118">
        <v>117</v>
      </c>
      <c r="B118">
        <v>135.902703</v>
      </c>
      <c r="C118" s="2">
        <v>1</v>
      </c>
      <c r="H118">
        <v>129.67700600000001</v>
      </c>
      <c r="I118" s="3">
        <v>4</v>
      </c>
      <c r="P118">
        <v>2</v>
      </c>
      <c r="Q118" t="str">
        <f t="shared" si="2"/>
        <v>14</v>
      </c>
      <c r="R118">
        <v>3</v>
      </c>
      <c r="X118" t="s">
        <v>276</v>
      </c>
      <c r="Y118" t="s">
        <v>265</v>
      </c>
      <c r="AB118" t="s">
        <v>276</v>
      </c>
      <c r="AC118" t="str">
        <f>CONCATENATE($R118,$R119,$R120,$R121)</f>
        <v>3214</v>
      </c>
      <c r="BG118">
        <v>3</v>
      </c>
      <c r="BH118">
        <v>662</v>
      </c>
      <c r="BI118">
        <f>($BH$132-$BH$129)/200</f>
        <v>8.5000000000000006E-2</v>
      </c>
    </row>
    <row r="119" spans="1:61" x14ac:dyDescent="0.25">
      <c r="A119">
        <v>118</v>
      </c>
      <c r="B119">
        <v>135.79245</v>
      </c>
      <c r="C119" s="2">
        <v>1</v>
      </c>
      <c r="H119">
        <v>129.70460600000001</v>
      </c>
      <c r="I119" s="3">
        <v>4</v>
      </c>
      <c r="P119">
        <v>2</v>
      </c>
      <c r="Q119" t="str">
        <f t="shared" si="2"/>
        <v>14</v>
      </c>
      <c r="R119">
        <v>2</v>
      </c>
      <c r="X119" t="s">
        <v>276</v>
      </c>
      <c r="Y119" t="s">
        <v>266</v>
      </c>
      <c r="BG119">
        <v>2</v>
      </c>
      <c r="BH119">
        <v>668</v>
      </c>
      <c r="BI119">
        <f>($BH$133-$BH$130)/200</f>
        <v>0.1</v>
      </c>
    </row>
    <row r="120" spans="1:61" x14ac:dyDescent="0.25">
      <c r="A120">
        <v>119</v>
      </c>
      <c r="B120">
        <v>135.79245</v>
      </c>
      <c r="C120" s="2">
        <v>1</v>
      </c>
      <c r="F120">
        <v>133.98963600000002</v>
      </c>
      <c r="G120" s="5">
        <v>3</v>
      </c>
      <c r="H120">
        <v>129.64659499999999</v>
      </c>
      <c r="I120" s="3">
        <v>4</v>
      </c>
      <c r="P120">
        <v>3</v>
      </c>
      <c r="Q120" t="str">
        <f t="shared" si="2"/>
        <v>134</v>
      </c>
      <c r="R120">
        <v>1</v>
      </c>
      <c r="X120" t="s">
        <v>274</v>
      </c>
      <c r="Y120" t="s">
        <v>261</v>
      </c>
      <c r="BG120">
        <v>1</v>
      </c>
      <c r="BH120">
        <v>674</v>
      </c>
      <c r="BI120">
        <f>($BH$139-$BH$136)/200</f>
        <v>7.4999999999999997E-2</v>
      </c>
    </row>
    <row r="121" spans="1:61" x14ac:dyDescent="0.25">
      <c r="A121">
        <v>120</v>
      </c>
      <c r="F121">
        <v>134.00198800000001</v>
      </c>
      <c r="G121" s="5">
        <v>3</v>
      </c>
      <c r="H121">
        <v>129.66378800000001</v>
      </c>
      <c r="I121" s="3">
        <v>4</v>
      </c>
      <c r="P121">
        <v>2</v>
      </c>
      <c r="Q121" t="str">
        <f t="shared" si="2"/>
        <v>34</v>
      </c>
      <c r="R121">
        <v>4</v>
      </c>
      <c r="X121" t="s">
        <v>274</v>
      </c>
      <c r="Y121" t="s">
        <v>262</v>
      </c>
      <c r="BG121">
        <v>4</v>
      </c>
      <c r="BH121">
        <v>681</v>
      </c>
      <c r="BI121">
        <f>($BH$140-$BH$137)/200</f>
        <v>0.13500000000000001</v>
      </c>
    </row>
    <row r="122" spans="1:61" x14ac:dyDescent="0.25">
      <c r="A122">
        <v>121</v>
      </c>
      <c r="F122">
        <v>134.072236</v>
      </c>
      <c r="G122" s="5">
        <v>3</v>
      </c>
      <c r="H122">
        <v>129.68776700000001</v>
      </c>
      <c r="I122" s="3">
        <v>4</v>
      </c>
      <c r="P122">
        <v>2</v>
      </c>
      <c r="Q122" t="str">
        <f t="shared" si="2"/>
        <v>34</v>
      </c>
      <c r="R122">
        <v>3</v>
      </c>
      <c r="X122" t="s">
        <v>274</v>
      </c>
      <c r="Y122" t="s">
        <v>259</v>
      </c>
      <c r="AB122" t="s">
        <v>276</v>
      </c>
      <c r="AC122" t="str">
        <f>CONCATENATE($R122,$R123,$R124,$R125)</f>
        <v>3214</v>
      </c>
      <c r="BG122">
        <v>3</v>
      </c>
      <c r="BH122">
        <v>682</v>
      </c>
      <c r="BI122">
        <f>($BH$141-$BH$138)/200</f>
        <v>7.0000000000000007E-2</v>
      </c>
    </row>
    <row r="123" spans="1:61" x14ac:dyDescent="0.25">
      <c r="A123">
        <v>122</v>
      </c>
      <c r="F123">
        <v>133.998974</v>
      </c>
      <c r="G123" s="5">
        <v>3</v>
      </c>
      <c r="H123">
        <v>129.72853500000002</v>
      </c>
      <c r="I123" s="3">
        <v>4</v>
      </c>
      <c r="P123">
        <v>2</v>
      </c>
      <c r="Q123" t="str">
        <f t="shared" si="2"/>
        <v>34</v>
      </c>
      <c r="R123">
        <v>2</v>
      </c>
      <c r="X123" t="s">
        <v>274</v>
      </c>
      <c r="Y123" t="s">
        <v>260</v>
      </c>
      <c r="BG123">
        <v>2</v>
      </c>
      <c r="BH123">
        <v>690</v>
      </c>
      <c r="BI123">
        <f>($BH$142-$BH$139)/200</f>
        <v>0.125</v>
      </c>
    </row>
    <row r="124" spans="1:61" x14ac:dyDescent="0.25">
      <c r="A124">
        <v>123</v>
      </c>
      <c r="F124">
        <v>134.00422700000001</v>
      </c>
      <c r="G124" s="5">
        <v>3</v>
      </c>
      <c r="H124">
        <v>129.69578200000001</v>
      </c>
      <c r="I124" s="3">
        <v>4</v>
      </c>
      <c r="P124">
        <v>2</v>
      </c>
      <c r="Q124" t="str">
        <f t="shared" si="2"/>
        <v>34</v>
      </c>
      <c r="R124">
        <v>1</v>
      </c>
      <c r="X124" t="s">
        <v>274</v>
      </c>
      <c r="Y124" t="s">
        <v>261</v>
      </c>
      <c r="BG124">
        <v>1</v>
      </c>
      <c r="BH124">
        <v>696</v>
      </c>
      <c r="BI124">
        <f>($BH$143-$BH$140)/200</f>
        <v>7.0000000000000007E-2</v>
      </c>
    </row>
    <row r="125" spans="1:61" x14ac:dyDescent="0.25">
      <c r="A125">
        <v>124</v>
      </c>
      <c r="D125">
        <v>157.54807199999999</v>
      </c>
      <c r="E125" s="4">
        <v>2</v>
      </c>
      <c r="F125">
        <v>134.00239200000001</v>
      </c>
      <c r="G125" s="5">
        <v>3</v>
      </c>
      <c r="P125">
        <v>2</v>
      </c>
      <c r="Q125" t="str">
        <f t="shared" si="2"/>
        <v>23</v>
      </c>
      <c r="R125">
        <v>4</v>
      </c>
      <c r="X125" t="s">
        <v>275</v>
      </c>
      <c r="Y125" t="s">
        <v>263</v>
      </c>
      <c r="BG125">
        <v>4</v>
      </c>
      <c r="BH125">
        <v>704</v>
      </c>
      <c r="BI125">
        <f>($BH$144-$BH$141)/200</f>
        <v>0.11</v>
      </c>
    </row>
    <row r="126" spans="1:61" x14ac:dyDescent="0.25">
      <c r="A126">
        <v>125</v>
      </c>
      <c r="D126">
        <v>157.54807199999999</v>
      </c>
      <c r="E126" s="4">
        <v>2</v>
      </c>
      <c r="F126">
        <v>134.006066</v>
      </c>
      <c r="G126" s="5">
        <v>3</v>
      </c>
      <c r="P126">
        <v>2</v>
      </c>
      <c r="Q126" t="str">
        <f t="shared" si="2"/>
        <v>23</v>
      </c>
      <c r="R126">
        <v>3</v>
      </c>
      <c r="X126" t="s">
        <v>276</v>
      </c>
      <c r="Y126" t="s">
        <v>264</v>
      </c>
      <c r="AB126" t="s">
        <v>276</v>
      </c>
      <c r="AC126" t="str">
        <f>CONCATENATE($R126,$R127,$R128,$R129)</f>
        <v>3214</v>
      </c>
      <c r="BG126">
        <v>3</v>
      </c>
      <c r="BH126">
        <v>705</v>
      </c>
      <c r="BI126">
        <f>($BH$145-$BH$142)/200</f>
        <v>6.5000000000000002E-2</v>
      </c>
    </row>
    <row r="127" spans="1:61" x14ac:dyDescent="0.25">
      <c r="A127">
        <v>126</v>
      </c>
      <c r="D127">
        <v>157.572091</v>
      </c>
      <c r="E127" s="4">
        <v>2</v>
      </c>
      <c r="F127">
        <v>134.00249100000002</v>
      </c>
      <c r="G127" s="5">
        <v>3</v>
      </c>
      <c r="P127">
        <v>2</v>
      </c>
      <c r="Q127" t="str">
        <f t="shared" si="2"/>
        <v>23</v>
      </c>
      <c r="R127">
        <v>2</v>
      </c>
      <c r="X127" t="s">
        <v>276</v>
      </c>
      <c r="Y127" t="s">
        <v>265</v>
      </c>
      <c r="BG127">
        <v>2</v>
      </c>
      <c r="BH127">
        <v>710</v>
      </c>
      <c r="BI127">
        <f>($BH$146-$BH$143)/200</f>
        <v>0.11</v>
      </c>
    </row>
    <row r="128" spans="1:61" x14ac:dyDescent="0.25">
      <c r="A128">
        <v>127</v>
      </c>
      <c r="D128">
        <v>157.51049599999999</v>
      </c>
      <c r="E128" s="4">
        <v>2</v>
      </c>
      <c r="F128">
        <v>134.07647</v>
      </c>
      <c r="G128" s="5">
        <v>3</v>
      </c>
      <c r="P128">
        <v>2</v>
      </c>
      <c r="Q128" t="str">
        <f t="shared" si="2"/>
        <v>23</v>
      </c>
      <c r="R128">
        <v>1</v>
      </c>
      <c r="X128" t="s">
        <v>276</v>
      </c>
      <c r="Y128" t="s">
        <v>266</v>
      </c>
      <c r="BG128">
        <v>1</v>
      </c>
      <c r="BH128">
        <v>718</v>
      </c>
      <c r="BI128">
        <f>($BH$147-$BH$144)/200</f>
        <v>0.08</v>
      </c>
    </row>
    <row r="129" spans="1:61" x14ac:dyDescent="0.25">
      <c r="A129">
        <v>128</v>
      </c>
      <c r="D129">
        <v>157.551525</v>
      </c>
      <c r="E129" s="4">
        <v>2</v>
      </c>
      <c r="F129">
        <v>134.10080400000001</v>
      </c>
      <c r="G129" s="5">
        <v>3</v>
      </c>
      <c r="P129">
        <v>2</v>
      </c>
      <c r="Q129" t="str">
        <f t="shared" si="2"/>
        <v>23</v>
      </c>
      <c r="R129">
        <v>4</v>
      </c>
      <c r="X129" t="s">
        <v>276</v>
      </c>
      <c r="Y129" t="s">
        <v>267</v>
      </c>
      <c r="BG129">
        <v>4</v>
      </c>
      <c r="BH129">
        <v>725</v>
      </c>
      <c r="BI129">
        <f>($BH$148-$BH$145)/200</f>
        <v>0.1</v>
      </c>
    </row>
    <row r="130" spans="1:61" x14ac:dyDescent="0.25">
      <c r="A130">
        <v>129</v>
      </c>
      <c r="D130">
        <v>157.57848300000001</v>
      </c>
      <c r="E130" s="4">
        <v>2</v>
      </c>
      <c r="F130">
        <v>133.98963600000002</v>
      </c>
      <c r="G130" s="5">
        <v>3</v>
      </c>
      <c r="P130">
        <v>2</v>
      </c>
      <c r="Q130" t="str">
        <f t="shared" ref="Q130:Q193" si="3">CONCATENATE(C130,E130,G130,I130)</f>
        <v>23</v>
      </c>
      <c r="R130">
        <v>3</v>
      </c>
      <c r="X130" t="s">
        <v>276</v>
      </c>
      <c r="Y130" t="s">
        <v>264</v>
      </c>
      <c r="AB130" t="s">
        <v>276</v>
      </c>
      <c r="AC130" t="str">
        <f>CONCATENATE($R130,$R131,$R132,$R133)</f>
        <v>3214</v>
      </c>
      <c r="BG130">
        <v>3</v>
      </c>
      <c r="BH130">
        <v>728</v>
      </c>
      <c r="BI130">
        <f>($BH$149-$BH$146)/200</f>
        <v>6.5000000000000002E-2</v>
      </c>
    </row>
    <row r="131" spans="1:61" x14ac:dyDescent="0.25">
      <c r="A131">
        <v>130</v>
      </c>
      <c r="D131">
        <v>157.589204</v>
      </c>
      <c r="E131" s="4">
        <v>2</v>
      </c>
      <c r="P131">
        <v>1</v>
      </c>
      <c r="Q131" t="str">
        <f t="shared" si="3"/>
        <v>2</v>
      </c>
      <c r="R131">
        <v>2</v>
      </c>
      <c r="X131" t="s">
        <v>276</v>
      </c>
      <c r="Y131" t="s">
        <v>265</v>
      </c>
      <c r="BG131">
        <v>2</v>
      </c>
      <c r="BH131">
        <v>732</v>
      </c>
      <c r="BI131">
        <f>($BH$150-$BH$147)/200</f>
        <v>0.09</v>
      </c>
    </row>
    <row r="132" spans="1:61" x14ac:dyDescent="0.25">
      <c r="A132">
        <v>131</v>
      </c>
      <c r="D132">
        <v>157.64971600000001</v>
      </c>
      <c r="E132" s="4">
        <v>2</v>
      </c>
      <c r="P132">
        <v>1</v>
      </c>
      <c r="Q132" t="str">
        <f t="shared" si="3"/>
        <v>2</v>
      </c>
      <c r="R132">
        <v>1</v>
      </c>
      <c r="X132" t="s">
        <v>276</v>
      </c>
      <c r="Y132" t="s">
        <v>266</v>
      </c>
      <c r="BG132">
        <v>1</v>
      </c>
      <c r="BH132">
        <v>742</v>
      </c>
      <c r="BI132">
        <f>($BH$151-$BH$148)/200</f>
        <v>0.09</v>
      </c>
    </row>
    <row r="133" spans="1:61" x14ac:dyDescent="0.25">
      <c r="A133">
        <v>132</v>
      </c>
      <c r="D133">
        <v>157.64043899999999</v>
      </c>
      <c r="E133" s="4">
        <v>2</v>
      </c>
      <c r="P133">
        <v>1</v>
      </c>
      <c r="Q133" t="str">
        <f t="shared" si="3"/>
        <v>2</v>
      </c>
      <c r="R133">
        <v>4</v>
      </c>
      <c r="X133" t="s">
        <v>276</v>
      </c>
      <c r="Y133" t="s">
        <v>267</v>
      </c>
      <c r="BG133">
        <v>4</v>
      </c>
      <c r="BH133">
        <v>748</v>
      </c>
      <c r="BI133">
        <f>($BH$152-$BH$149)/200</f>
        <v>0.08</v>
      </c>
    </row>
    <row r="134" spans="1:61" x14ac:dyDescent="0.25">
      <c r="A134">
        <v>133</v>
      </c>
      <c r="D134">
        <v>157.69172499999999</v>
      </c>
      <c r="E134" s="4">
        <v>2</v>
      </c>
      <c r="P134">
        <v>1</v>
      </c>
      <c r="Q134" t="str">
        <f t="shared" si="3"/>
        <v>2</v>
      </c>
      <c r="R134" t="s">
        <v>22</v>
      </c>
      <c r="X134" t="s">
        <v>276</v>
      </c>
      <c r="Y134" t="s">
        <v>264</v>
      </c>
      <c r="BG134" t="s">
        <v>22</v>
      </c>
      <c r="BH134">
        <v>748</v>
      </c>
      <c r="BI134">
        <f>($BH$153-$BH$150)/200</f>
        <v>7.0000000000000007E-2</v>
      </c>
    </row>
    <row r="135" spans="1:61" x14ac:dyDescent="0.25">
      <c r="A135">
        <v>134</v>
      </c>
      <c r="B135">
        <v>163.55770100000001</v>
      </c>
      <c r="C135" s="2">
        <v>1</v>
      </c>
      <c r="D135">
        <v>157.54807199999999</v>
      </c>
      <c r="E135" s="4">
        <v>2</v>
      </c>
      <c r="P135">
        <v>2</v>
      </c>
      <c r="Q135" t="str">
        <f t="shared" si="3"/>
        <v>12</v>
      </c>
      <c r="R135" t="s">
        <v>22</v>
      </c>
      <c r="X135" t="s">
        <v>276</v>
      </c>
      <c r="Y135" t="s">
        <v>265</v>
      </c>
      <c r="BG135" t="s">
        <v>22</v>
      </c>
      <c r="BH135">
        <v>750</v>
      </c>
      <c r="BI135">
        <f>($BH$154-$BH$151)/200</f>
        <v>7.4999999999999997E-2</v>
      </c>
    </row>
    <row r="136" spans="1:61" x14ac:dyDescent="0.25">
      <c r="A136">
        <v>135</v>
      </c>
      <c r="B136">
        <v>163.62182100000001</v>
      </c>
      <c r="C136" s="2">
        <v>1</v>
      </c>
      <c r="D136">
        <v>157.54807199999999</v>
      </c>
      <c r="E136" s="4">
        <v>2</v>
      </c>
      <c r="P136">
        <v>2</v>
      </c>
      <c r="Q136" t="str">
        <f t="shared" si="3"/>
        <v>12</v>
      </c>
      <c r="R136">
        <v>2</v>
      </c>
      <c r="X136" t="s">
        <v>276</v>
      </c>
      <c r="Y136" t="s">
        <v>266</v>
      </c>
      <c r="AB136" t="s">
        <v>274</v>
      </c>
      <c r="AC136" t="str">
        <f>CONCATENATE($R136,$R137,$R138,$R139)</f>
        <v>2314</v>
      </c>
      <c r="BG136">
        <v>2</v>
      </c>
      <c r="BH136">
        <v>751</v>
      </c>
      <c r="BI136">
        <f>($BH$155-$BH$152)/200</f>
        <v>9.5000000000000001E-2</v>
      </c>
    </row>
    <row r="137" spans="1:61" x14ac:dyDescent="0.25">
      <c r="A137">
        <v>136</v>
      </c>
      <c r="B137">
        <v>163.57094799999999</v>
      </c>
      <c r="C137" s="2">
        <v>1</v>
      </c>
      <c r="P137">
        <v>1</v>
      </c>
      <c r="Q137" t="str">
        <f t="shared" si="3"/>
        <v>1</v>
      </c>
      <c r="R137">
        <v>3</v>
      </c>
      <c r="X137" t="s">
        <v>276</v>
      </c>
      <c r="Y137" t="s">
        <v>267</v>
      </c>
      <c r="BG137">
        <v>3</v>
      </c>
      <c r="BH137">
        <v>752</v>
      </c>
      <c r="BI137">
        <f>($BH$156-$BH$153)/200</f>
        <v>7.4999999999999997E-2</v>
      </c>
    </row>
    <row r="138" spans="1:61" x14ac:dyDescent="0.25">
      <c r="A138">
        <v>137</v>
      </c>
      <c r="B138">
        <v>163.54595</v>
      </c>
      <c r="C138" s="2">
        <v>1</v>
      </c>
      <c r="P138">
        <v>1</v>
      </c>
      <c r="Q138" t="str">
        <f t="shared" si="3"/>
        <v>1</v>
      </c>
      <c r="R138">
        <v>1</v>
      </c>
      <c r="X138" t="s">
        <v>276</v>
      </c>
      <c r="Y138" t="s">
        <v>264</v>
      </c>
      <c r="BG138">
        <v>1</v>
      </c>
      <c r="BH138">
        <v>766</v>
      </c>
      <c r="BI138">
        <f>($BH$157-$BH$154)/200</f>
        <v>7.0000000000000007E-2</v>
      </c>
    </row>
    <row r="139" spans="1:61" x14ac:dyDescent="0.25">
      <c r="A139">
        <v>138</v>
      </c>
      <c r="B139">
        <v>163.561362</v>
      </c>
      <c r="C139" s="2">
        <v>1</v>
      </c>
      <c r="P139">
        <v>1</v>
      </c>
      <c r="Q139" t="str">
        <f t="shared" si="3"/>
        <v>1</v>
      </c>
      <c r="R139">
        <v>4</v>
      </c>
      <c r="X139" t="s">
        <v>276</v>
      </c>
      <c r="Y139" t="s">
        <v>265</v>
      </c>
      <c r="BG139">
        <v>4</v>
      </c>
      <c r="BH139">
        <v>766</v>
      </c>
      <c r="BI139">
        <f>($BH$158-$BH$155)/200</f>
        <v>7.0000000000000007E-2</v>
      </c>
    </row>
    <row r="140" spans="1:61" x14ac:dyDescent="0.25">
      <c r="A140">
        <v>139</v>
      </c>
      <c r="B140">
        <v>163.540537</v>
      </c>
      <c r="C140" s="2">
        <v>1</v>
      </c>
      <c r="H140">
        <v>158.54090600000001</v>
      </c>
      <c r="I140" s="3">
        <v>4</v>
      </c>
      <c r="P140">
        <v>2</v>
      </c>
      <c r="Q140" t="str">
        <f t="shared" si="3"/>
        <v>14</v>
      </c>
      <c r="R140">
        <v>2</v>
      </c>
      <c r="X140" t="s">
        <v>276</v>
      </c>
      <c r="Y140" t="s">
        <v>266</v>
      </c>
      <c r="AB140" t="s">
        <v>274</v>
      </c>
      <c r="AC140" t="str">
        <f>CONCATENATE($R140,$R141,$R142,$R143)</f>
        <v>2314</v>
      </c>
      <c r="BG140">
        <v>2</v>
      </c>
      <c r="BH140">
        <v>779</v>
      </c>
      <c r="BI140">
        <f>($BH$159-$BH$156)/200</f>
        <v>9.5000000000000001E-2</v>
      </c>
    </row>
    <row r="141" spans="1:61" x14ac:dyDescent="0.25">
      <c r="A141">
        <v>140</v>
      </c>
      <c r="B141">
        <v>163.550228</v>
      </c>
      <c r="C141" s="2">
        <v>1</v>
      </c>
      <c r="H141">
        <v>158.50240299999999</v>
      </c>
      <c r="I141" s="3">
        <v>4</v>
      </c>
      <c r="P141">
        <v>2</v>
      </c>
      <c r="Q141" t="str">
        <f t="shared" si="3"/>
        <v>14</v>
      </c>
      <c r="R141">
        <v>3</v>
      </c>
      <c r="X141" t="s">
        <v>276</v>
      </c>
      <c r="Y141" t="s">
        <v>267</v>
      </c>
      <c r="BG141">
        <v>3</v>
      </c>
      <c r="BH141">
        <v>780</v>
      </c>
      <c r="BI141">
        <f>($BH$160-$BH$157)/200</f>
        <v>7.4999999999999997E-2</v>
      </c>
    </row>
    <row r="142" spans="1:61" x14ac:dyDescent="0.25">
      <c r="A142">
        <v>141</v>
      </c>
      <c r="B142">
        <v>163.44616099999999</v>
      </c>
      <c r="C142" s="2">
        <v>1</v>
      </c>
      <c r="F142">
        <v>161.13983999999999</v>
      </c>
      <c r="G142" s="5">
        <v>3</v>
      </c>
      <c r="H142">
        <v>158.397254</v>
      </c>
      <c r="I142" s="3">
        <v>4</v>
      </c>
      <c r="P142">
        <v>3</v>
      </c>
      <c r="Q142" t="str">
        <f t="shared" si="3"/>
        <v>134</v>
      </c>
      <c r="R142">
        <v>1</v>
      </c>
      <c r="X142" t="s">
        <v>276</v>
      </c>
      <c r="Y142" t="s">
        <v>264</v>
      </c>
      <c r="BG142">
        <v>1</v>
      </c>
      <c r="BH142">
        <v>791</v>
      </c>
      <c r="BI142">
        <f>($BH$161-$BH$158)/200</f>
        <v>7.4999999999999997E-2</v>
      </c>
    </row>
    <row r="143" spans="1:61" x14ac:dyDescent="0.25">
      <c r="A143">
        <v>142</v>
      </c>
      <c r="B143">
        <v>163.563579</v>
      </c>
      <c r="C143" s="2">
        <v>1</v>
      </c>
      <c r="F143">
        <v>161.13014999999999</v>
      </c>
      <c r="G143" s="5">
        <v>3</v>
      </c>
      <c r="H143">
        <v>158.335556</v>
      </c>
      <c r="I143" s="3">
        <v>4</v>
      </c>
      <c r="P143">
        <v>3</v>
      </c>
      <c r="Q143" t="str">
        <f t="shared" si="3"/>
        <v>134</v>
      </c>
      <c r="R143">
        <v>4</v>
      </c>
      <c r="X143" t="s">
        <v>276</v>
      </c>
      <c r="Y143" t="s">
        <v>265</v>
      </c>
      <c r="BG143">
        <v>4</v>
      </c>
      <c r="BH143">
        <v>793</v>
      </c>
      <c r="BI143">
        <f>($BH$162-$BH$159)/200</f>
        <v>7.4999999999999997E-2</v>
      </c>
    </row>
    <row r="144" spans="1:61" x14ac:dyDescent="0.25">
      <c r="A144">
        <v>143</v>
      </c>
      <c r="F144">
        <v>161.10618199999999</v>
      </c>
      <c r="G144" s="5">
        <v>3</v>
      </c>
      <c r="H144">
        <v>158.386224</v>
      </c>
      <c r="I144" s="3">
        <v>4</v>
      </c>
      <c r="P144">
        <v>2</v>
      </c>
      <c r="Q144" t="str">
        <f t="shared" si="3"/>
        <v>34</v>
      </c>
      <c r="R144">
        <v>3</v>
      </c>
      <c r="X144" t="s">
        <v>276</v>
      </c>
      <c r="Y144" t="s">
        <v>266</v>
      </c>
      <c r="AB144" t="s">
        <v>276</v>
      </c>
      <c r="AC144" t="str">
        <f>CONCATENATE($R144,$R145,$R146,$R147)</f>
        <v>3214</v>
      </c>
      <c r="BG144">
        <v>3</v>
      </c>
      <c r="BH144">
        <v>802</v>
      </c>
      <c r="BI144">
        <f>($BH$163-$BH$160)/200</f>
        <v>0.105</v>
      </c>
    </row>
    <row r="145" spans="1:61" x14ac:dyDescent="0.25">
      <c r="A145">
        <v>144</v>
      </c>
      <c r="F145">
        <v>161.11479</v>
      </c>
      <c r="G145" s="5">
        <v>3</v>
      </c>
      <c r="H145">
        <v>158.457199</v>
      </c>
      <c r="I145" s="3">
        <v>4</v>
      </c>
      <c r="P145">
        <v>2</v>
      </c>
      <c r="Q145" t="str">
        <f t="shared" si="3"/>
        <v>34</v>
      </c>
      <c r="R145">
        <v>2</v>
      </c>
      <c r="X145" t="s">
        <v>276</v>
      </c>
      <c r="Y145" t="s">
        <v>267</v>
      </c>
      <c r="BG145">
        <v>2</v>
      </c>
      <c r="BH145">
        <v>804</v>
      </c>
      <c r="BI145">
        <f>($BH$164-$BH$161)/200</f>
        <v>0.08</v>
      </c>
    </row>
    <row r="146" spans="1:61" x14ac:dyDescent="0.25">
      <c r="A146">
        <v>145</v>
      </c>
      <c r="F146">
        <v>161.12380999999999</v>
      </c>
      <c r="G146" s="5">
        <v>3</v>
      </c>
      <c r="H146">
        <v>158.482868</v>
      </c>
      <c r="I146" s="3">
        <v>4</v>
      </c>
      <c r="P146">
        <v>2</v>
      </c>
      <c r="Q146" t="str">
        <f t="shared" si="3"/>
        <v>34</v>
      </c>
      <c r="R146">
        <v>1</v>
      </c>
      <c r="X146" t="s">
        <v>276</v>
      </c>
      <c r="Y146" t="s">
        <v>264</v>
      </c>
      <c r="BG146">
        <v>1</v>
      </c>
      <c r="BH146">
        <v>815</v>
      </c>
      <c r="BI146">
        <f>($BH$165-$BH$162)/200</f>
        <v>7.4999999999999997E-2</v>
      </c>
    </row>
    <row r="147" spans="1:61" x14ac:dyDescent="0.25">
      <c r="A147">
        <v>146</v>
      </c>
      <c r="F147">
        <v>161.08046200000001</v>
      </c>
      <c r="G147" s="5">
        <v>3</v>
      </c>
      <c r="H147">
        <v>158.513485</v>
      </c>
      <c r="I147" s="3">
        <v>4</v>
      </c>
      <c r="P147">
        <v>2</v>
      </c>
      <c r="Q147" t="str">
        <f t="shared" si="3"/>
        <v>34</v>
      </c>
      <c r="R147">
        <v>4</v>
      </c>
      <c r="X147" t="s">
        <v>276</v>
      </c>
      <c r="Y147" t="s">
        <v>265</v>
      </c>
      <c r="BG147">
        <v>4</v>
      </c>
      <c r="BH147">
        <v>818</v>
      </c>
      <c r="BI147">
        <f>($BH$166-$BH$163)/200</f>
        <v>7.4999999999999997E-2</v>
      </c>
    </row>
    <row r="148" spans="1:61" x14ac:dyDescent="0.25">
      <c r="A148">
        <v>147</v>
      </c>
      <c r="F148">
        <v>161.09489300000001</v>
      </c>
      <c r="G148" s="5">
        <v>3</v>
      </c>
      <c r="H148">
        <v>158.32282499999999</v>
      </c>
      <c r="I148" s="3">
        <v>4</v>
      </c>
      <c r="P148">
        <v>2</v>
      </c>
      <c r="Q148" t="str">
        <f t="shared" si="3"/>
        <v>34</v>
      </c>
      <c r="R148">
        <v>3</v>
      </c>
      <c r="X148" t="s">
        <v>276</v>
      </c>
      <c r="Y148" t="s">
        <v>266</v>
      </c>
      <c r="AB148" t="s">
        <v>276</v>
      </c>
      <c r="AC148" t="str">
        <f>CONCATENATE($R148,$R149,$R150,$R151)</f>
        <v>3214</v>
      </c>
      <c r="BG148">
        <v>3</v>
      </c>
      <c r="BH148">
        <v>824</v>
      </c>
      <c r="BI148">
        <f>($BH$167-$BH$164)/200</f>
        <v>0.1</v>
      </c>
    </row>
    <row r="149" spans="1:61" x14ac:dyDescent="0.25">
      <c r="A149">
        <v>148</v>
      </c>
      <c r="D149">
        <v>176.87719999999999</v>
      </c>
      <c r="E149" s="4">
        <v>2</v>
      </c>
      <c r="F149">
        <v>161.05206099999998</v>
      </c>
      <c r="G149" s="5">
        <v>3</v>
      </c>
      <c r="H149">
        <v>158.54090600000001</v>
      </c>
      <c r="I149" s="3">
        <v>4</v>
      </c>
      <c r="P149">
        <v>3</v>
      </c>
      <c r="Q149" t="str">
        <f t="shared" si="3"/>
        <v>234</v>
      </c>
      <c r="R149">
        <v>2</v>
      </c>
      <c r="X149" t="s">
        <v>276</v>
      </c>
      <c r="Y149" t="s">
        <v>267</v>
      </c>
      <c r="BG149">
        <v>2</v>
      </c>
      <c r="BH149">
        <v>828</v>
      </c>
      <c r="BI149">
        <f>($BH$168-$BH$165)/200</f>
        <v>8.5000000000000006E-2</v>
      </c>
    </row>
    <row r="150" spans="1:61" x14ac:dyDescent="0.25">
      <c r="A150">
        <v>149</v>
      </c>
      <c r="D150">
        <v>176.822307</v>
      </c>
      <c r="E150" s="4">
        <v>2</v>
      </c>
      <c r="F150">
        <v>160.97964300000001</v>
      </c>
      <c r="G150" s="5">
        <v>3</v>
      </c>
      <c r="P150">
        <v>2</v>
      </c>
      <c r="Q150" t="str">
        <f t="shared" si="3"/>
        <v>23</v>
      </c>
      <c r="R150">
        <v>1</v>
      </c>
      <c r="X150" t="s">
        <v>276</v>
      </c>
      <c r="Y150" t="s">
        <v>264</v>
      </c>
      <c r="BG150">
        <v>1</v>
      </c>
      <c r="BH150">
        <v>836</v>
      </c>
      <c r="BI150">
        <f>($BH$169-$BH$166)/200</f>
        <v>6.5000000000000002E-2</v>
      </c>
    </row>
    <row r="151" spans="1:61" x14ac:dyDescent="0.25">
      <c r="A151">
        <v>150</v>
      </c>
      <c r="D151">
        <v>176.81560400000001</v>
      </c>
      <c r="E151" s="4">
        <v>2</v>
      </c>
      <c r="F151">
        <v>161.13983999999999</v>
      </c>
      <c r="G151" s="5">
        <v>3</v>
      </c>
      <c r="P151">
        <v>2</v>
      </c>
      <c r="Q151" t="str">
        <f t="shared" si="3"/>
        <v>23</v>
      </c>
      <c r="R151">
        <v>4</v>
      </c>
      <c r="X151" t="s">
        <v>276</v>
      </c>
      <c r="Y151" t="s">
        <v>265</v>
      </c>
      <c r="BG151">
        <v>4</v>
      </c>
      <c r="BH151">
        <v>842</v>
      </c>
      <c r="BI151">
        <f>($BH$170-$BH$167)/200</f>
        <v>7.4999999999999997E-2</v>
      </c>
    </row>
    <row r="152" spans="1:61" x14ac:dyDescent="0.25">
      <c r="A152">
        <v>151</v>
      </c>
      <c r="D152">
        <v>176.89652899999999</v>
      </c>
      <c r="E152" s="4">
        <v>2</v>
      </c>
      <c r="P152">
        <v>1</v>
      </c>
      <c r="Q152" t="str">
        <f t="shared" si="3"/>
        <v>2</v>
      </c>
      <c r="R152">
        <v>3</v>
      </c>
      <c r="X152" t="s">
        <v>276</v>
      </c>
      <c r="Y152" t="s">
        <v>266</v>
      </c>
      <c r="AB152" t="s">
        <v>276</v>
      </c>
      <c r="AC152" t="str">
        <f>CONCATENATE($R152,$R153,$R154,$R155)</f>
        <v>3214</v>
      </c>
      <c r="BG152">
        <v>3</v>
      </c>
      <c r="BH152">
        <v>844</v>
      </c>
      <c r="BI152">
        <f>($BH$171-$BH$168)/200</f>
        <v>9.5000000000000001E-2</v>
      </c>
    </row>
    <row r="153" spans="1:61" x14ac:dyDescent="0.25">
      <c r="A153">
        <v>152</v>
      </c>
      <c r="D153">
        <v>176.872975</v>
      </c>
      <c r="E153" s="4">
        <v>2</v>
      </c>
      <c r="P153">
        <v>1</v>
      </c>
      <c r="Q153" t="str">
        <f t="shared" si="3"/>
        <v>2</v>
      </c>
      <c r="R153">
        <v>2</v>
      </c>
      <c r="X153" t="s">
        <v>276</v>
      </c>
      <c r="Y153" t="s">
        <v>267</v>
      </c>
      <c r="BG153">
        <v>2</v>
      </c>
      <c r="BH153">
        <v>850</v>
      </c>
      <c r="BI153">
        <f>($BH$172-$BH$169)/200</f>
        <v>8.5000000000000006E-2</v>
      </c>
    </row>
    <row r="154" spans="1:61" x14ac:dyDescent="0.25">
      <c r="A154">
        <v>153</v>
      </c>
      <c r="D154">
        <v>176.845552</v>
      </c>
      <c r="E154" s="4">
        <v>2</v>
      </c>
      <c r="P154">
        <v>1</v>
      </c>
      <c r="Q154" t="str">
        <f t="shared" si="3"/>
        <v>2</v>
      </c>
      <c r="R154">
        <v>1</v>
      </c>
      <c r="X154" t="s">
        <v>276</v>
      </c>
      <c r="Y154" t="s">
        <v>264</v>
      </c>
      <c r="BG154">
        <v>1</v>
      </c>
      <c r="BH154">
        <v>857</v>
      </c>
      <c r="BI154">
        <f>($BH$173-$BH$170)/200</f>
        <v>7.0000000000000007E-2</v>
      </c>
    </row>
    <row r="155" spans="1:61" x14ac:dyDescent="0.25">
      <c r="A155">
        <v>154</v>
      </c>
      <c r="D155">
        <v>176.87488099999999</v>
      </c>
      <c r="E155" s="4">
        <v>2</v>
      </c>
      <c r="P155">
        <v>1</v>
      </c>
      <c r="Q155" t="str">
        <f t="shared" si="3"/>
        <v>2</v>
      </c>
      <c r="R155">
        <v>4</v>
      </c>
      <c r="X155" t="s">
        <v>276</v>
      </c>
      <c r="Y155" t="s">
        <v>265</v>
      </c>
      <c r="BG155">
        <v>4</v>
      </c>
      <c r="BH155">
        <v>863</v>
      </c>
      <c r="BI155">
        <f>($BH$174-$BH$171)/200</f>
        <v>7.4999999999999997E-2</v>
      </c>
    </row>
    <row r="156" spans="1:61" x14ac:dyDescent="0.25">
      <c r="A156">
        <v>155</v>
      </c>
      <c r="D156">
        <v>176.87977699999999</v>
      </c>
      <c r="E156" s="4">
        <v>2</v>
      </c>
      <c r="P156">
        <v>1</v>
      </c>
      <c r="Q156" t="str">
        <f t="shared" si="3"/>
        <v>2</v>
      </c>
      <c r="R156">
        <v>3</v>
      </c>
      <c r="X156" t="s">
        <v>276</v>
      </c>
      <c r="Y156" t="s">
        <v>266</v>
      </c>
      <c r="AB156" t="s">
        <v>276</v>
      </c>
      <c r="AC156" t="str">
        <f>CONCATENATE($R156,$R157,$R158,$R159)</f>
        <v>3214</v>
      </c>
      <c r="BG156">
        <v>3</v>
      </c>
      <c r="BH156">
        <v>865</v>
      </c>
      <c r="BI156">
        <f>($BH$175-$BH$172)/200</f>
        <v>0.1</v>
      </c>
    </row>
    <row r="157" spans="1:61" x14ac:dyDescent="0.25">
      <c r="A157">
        <v>156</v>
      </c>
      <c r="B157">
        <v>183.903785</v>
      </c>
      <c r="C157" s="2">
        <v>1</v>
      </c>
      <c r="D157">
        <v>176.972453</v>
      </c>
      <c r="E157" s="4">
        <v>2</v>
      </c>
      <c r="P157">
        <v>2</v>
      </c>
      <c r="Q157" t="str">
        <f t="shared" si="3"/>
        <v>12</v>
      </c>
      <c r="R157">
        <v>2</v>
      </c>
      <c r="X157" t="s">
        <v>276</v>
      </c>
      <c r="Y157" t="s">
        <v>267</v>
      </c>
      <c r="BG157">
        <v>2</v>
      </c>
      <c r="BH157">
        <v>871</v>
      </c>
      <c r="BI157">
        <f>($BH$176-$BH$173)/200</f>
        <v>0.09</v>
      </c>
    </row>
    <row r="158" spans="1:61" x14ac:dyDescent="0.25">
      <c r="A158">
        <v>157</v>
      </c>
      <c r="B158">
        <v>183.909041</v>
      </c>
      <c r="C158" s="2">
        <v>1</v>
      </c>
      <c r="D158">
        <v>176.87719999999999</v>
      </c>
      <c r="E158" s="4">
        <v>2</v>
      </c>
      <c r="P158">
        <v>2</v>
      </c>
      <c r="Q158" t="str">
        <f t="shared" si="3"/>
        <v>12</v>
      </c>
      <c r="R158">
        <v>1</v>
      </c>
      <c r="X158" t="s">
        <v>276</v>
      </c>
      <c r="Y158" t="s">
        <v>264</v>
      </c>
      <c r="BG158">
        <v>1</v>
      </c>
      <c r="BH158">
        <v>877</v>
      </c>
      <c r="BI158">
        <f>($BH$177-$BH$174)/200</f>
        <v>7.0000000000000007E-2</v>
      </c>
    </row>
    <row r="159" spans="1:61" x14ac:dyDescent="0.25">
      <c r="A159">
        <v>158</v>
      </c>
      <c r="B159">
        <v>183.942756</v>
      </c>
      <c r="C159" s="2">
        <v>1</v>
      </c>
      <c r="D159">
        <v>176.87719999999999</v>
      </c>
      <c r="E159" s="4">
        <v>2</v>
      </c>
      <c r="P159">
        <v>2</v>
      </c>
      <c r="Q159" t="str">
        <f t="shared" si="3"/>
        <v>12</v>
      </c>
      <c r="R159">
        <v>4</v>
      </c>
      <c r="X159" t="s">
        <v>276</v>
      </c>
      <c r="Y159" t="s">
        <v>265</v>
      </c>
      <c r="BG159">
        <v>4</v>
      </c>
      <c r="BH159">
        <v>884</v>
      </c>
      <c r="BI159">
        <f>($BH$178-$BH$175)/200</f>
        <v>0.08</v>
      </c>
    </row>
    <row r="160" spans="1:61" x14ac:dyDescent="0.25">
      <c r="A160">
        <v>159</v>
      </c>
      <c r="B160">
        <v>183.92538400000001</v>
      </c>
      <c r="C160" s="2">
        <v>1</v>
      </c>
      <c r="P160">
        <v>1</v>
      </c>
      <c r="Q160" t="str">
        <f t="shared" si="3"/>
        <v>1</v>
      </c>
      <c r="R160">
        <v>3</v>
      </c>
      <c r="X160" t="s">
        <v>274</v>
      </c>
      <c r="Y160" t="s">
        <v>259</v>
      </c>
      <c r="AB160" t="s">
        <v>276</v>
      </c>
      <c r="AC160" t="str">
        <f>CONCATENATE($R160,$R161,$R162,$R163)</f>
        <v>3214</v>
      </c>
      <c r="BG160">
        <v>3</v>
      </c>
      <c r="BH160">
        <v>886</v>
      </c>
      <c r="BI160">
        <f>($BH$184-$BH$181)/200</f>
        <v>9.5000000000000001E-2</v>
      </c>
    </row>
    <row r="161" spans="1:61" x14ac:dyDescent="0.25">
      <c r="A161">
        <v>160</v>
      </c>
      <c r="B161">
        <v>183.95610299999998</v>
      </c>
      <c r="C161" s="2">
        <v>1</v>
      </c>
      <c r="P161">
        <v>1</v>
      </c>
      <c r="Q161" t="str">
        <f t="shared" si="3"/>
        <v>1</v>
      </c>
      <c r="R161">
        <v>2</v>
      </c>
      <c r="X161" t="s">
        <v>274</v>
      </c>
      <c r="Y161" t="s">
        <v>260</v>
      </c>
      <c r="BG161">
        <v>2</v>
      </c>
      <c r="BH161">
        <v>892</v>
      </c>
      <c r="BI161">
        <f>($BH$185-$BH$182)/200</f>
        <v>0.155</v>
      </c>
    </row>
    <row r="162" spans="1:61" x14ac:dyDescent="0.25">
      <c r="A162">
        <v>161</v>
      </c>
      <c r="B162">
        <v>183.953059</v>
      </c>
      <c r="C162" s="2">
        <v>1</v>
      </c>
      <c r="P162">
        <v>1</v>
      </c>
      <c r="Q162" t="str">
        <f t="shared" si="3"/>
        <v>1</v>
      </c>
      <c r="R162">
        <v>1</v>
      </c>
      <c r="X162" t="s">
        <v>274</v>
      </c>
      <c r="Y162" t="s">
        <v>261</v>
      </c>
      <c r="BG162">
        <v>1</v>
      </c>
      <c r="BH162">
        <v>899</v>
      </c>
      <c r="BI162">
        <f>($BH$186-$BH$183)/200</f>
        <v>0.08</v>
      </c>
    </row>
    <row r="163" spans="1:61" x14ac:dyDescent="0.25">
      <c r="A163">
        <v>162</v>
      </c>
      <c r="B163">
        <v>183.845595</v>
      </c>
      <c r="C163" s="2">
        <v>1</v>
      </c>
      <c r="H163">
        <v>179.935182</v>
      </c>
      <c r="I163" s="3">
        <v>4</v>
      </c>
      <c r="P163">
        <v>2</v>
      </c>
      <c r="Q163" t="str">
        <f t="shared" si="3"/>
        <v>14</v>
      </c>
      <c r="R163">
        <v>4</v>
      </c>
      <c r="X163" t="s">
        <v>274</v>
      </c>
      <c r="Y163" t="s">
        <v>262</v>
      </c>
      <c r="BG163">
        <v>4</v>
      </c>
      <c r="BH163">
        <v>907</v>
      </c>
      <c r="BI163">
        <f>($BH$187-$BH$184)/200</f>
        <v>0.15</v>
      </c>
    </row>
    <row r="164" spans="1:61" x14ac:dyDescent="0.25">
      <c r="A164">
        <v>163</v>
      </c>
      <c r="B164">
        <v>183.7807</v>
      </c>
      <c r="C164" s="2">
        <v>1</v>
      </c>
      <c r="H164">
        <v>179.960542</v>
      </c>
      <c r="I164" s="3">
        <v>4</v>
      </c>
      <c r="P164">
        <v>2</v>
      </c>
      <c r="Q164" t="str">
        <f t="shared" si="3"/>
        <v>14</v>
      </c>
      <c r="R164">
        <v>3</v>
      </c>
      <c r="X164" t="s">
        <v>274</v>
      </c>
      <c r="Y164" t="s">
        <v>259</v>
      </c>
      <c r="AB164" t="s">
        <v>276</v>
      </c>
      <c r="AC164" t="str">
        <f>CONCATENATE($R164,$R165,$R166,$R167)</f>
        <v>3214</v>
      </c>
      <c r="BG164">
        <v>3</v>
      </c>
      <c r="BH164">
        <v>908</v>
      </c>
      <c r="BI164">
        <f>($BH$188-$BH$185)/200</f>
        <v>7.4999999999999997E-2</v>
      </c>
    </row>
    <row r="165" spans="1:61" x14ac:dyDescent="0.25">
      <c r="A165">
        <v>164</v>
      </c>
      <c r="B165">
        <v>183.903785</v>
      </c>
      <c r="C165" s="2">
        <v>1</v>
      </c>
      <c r="F165">
        <v>181.99837400000001</v>
      </c>
      <c r="G165" s="5">
        <v>3</v>
      </c>
      <c r="H165">
        <v>179.918429</v>
      </c>
      <c r="I165" s="3">
        <v>4</v>
      </c>
      <c r="P165">
        <v>3</v>
      </c>
      <c r="Q165" t="str">
        <f t="shared" si="3"/>
        <v>134</v>
      </c>
      <c r="R165">
        <v>2</v>
      </c>
      <c r="X165" t="s">
        <v>274</v>
      </c>
      <c r="Y165" t="s">
        <v>260</v>
      </c>
      <c r="BG165">
        <v>2</v>
      </c>
      <c r="BH165">
        <v>914</v>
      </c>
      <c r="BI165">
        <f>($BH$189-$BH$186)/200</f>
        <v>0.13500000000000001</v>
      </c>
    </row>
    <row r="166" spans="1:61" x14ac:dyDescent="0.25">
      <c r="A166">
        <v>165</v>
      </c>
      <c r="F166">
        <v>182.03857299999999</v>
      </c>
      <c r="G166" s="5">
        <v>3</v>
      </c>
      <c r="H166">
        <v>179.90714199999999</v>
      </c>
      <c r="I166" s="3">
        <v>4</v>
      </c>
      <c r="P166">
        <v>2</v>
      </c>
      <c r="Q166" t="str">
        <f t="shared" si="3"/>
        <v>34</v>
      </c>
      <c r="R166">
        <v>1</v>
      </c>
      <c r="X166" t="s">
        <v>274</v>
      </c>
      <c r="Y166" t="s">
        <v>261</v>
      </c>
      <c r="BG166">
        <v>1</v>
      </c>
      <c r="BH166">
        <v>922</v>
      </c>
      <c r="BI166">
        <f>($BH$190-$BH$187)/200</f>
        <v>7.0000000000000007E-2</v>
      </c>
    </row>
    <row r="167" spans="1:61" x14ac:dyDescent="0.25">
      <c r="A167">
        <v>166</v>
      </c>
      <c r="F167">
        <v>182.02141499999999</v>
      </c>
      <c r="G167" s="5">
        <v>3</v>
      </c>
      <c r="H167">
        <v>179.95873899999998</v>
      </c>
      <c r="I167" s="3">
        <v>4</v>
      </c>
      <c r="P167">
        <v>2</v>
      </c>
      <c r="Q167" t="str">
        <f t="shared" si="3"/>
        <v>34</v>
      </c>
      <c r="R167">
        <v>4</v>
      </c>
      <c r="X167" t="s">
        <v>275</v>
      </c>
      <c r="Y167" t="s">
        <v>263</v>
      </c>
      <c r="BG167">
        <v>4</v>
      </c>
      <c r="BH167">
        <v>928</v>
      </c>
      <c r="BI167">
        <f>($BH$191-$BH$188)/200</f>
        <v>0.125</v>
      </c>
    </row>
    <row r="168" spans="1:61" x14ac:dyDescent="0.25">
      <c r="A168">
        <v>167</v>
      </c>
      <c r="F168">
        <v>181.996928</v>
      </c>
      <c r="G168" s="5">
        <v>3</v>
      </c>
      <c r="H168">
        <v>180.00471399999998</v>
      </c>
      <c r="I168" s="3">
        <v>4</v>
      </c>
      <c r="P168">
        <v>2</v>
      </c>
      <c r="Q168" t="str">
        <f t="shared" si="3"/>
        <v>34</v>
      </c>
      <c r="R168">
        <v>3</v>
      </c>
      <c r="X168" t="s">
        <v>276</v>
      </c>
      <c r="Y168" t="s">
        <v>264</v>
      </c>
      <c r="AB168" t="s">
        <v>276</v>
      </c>
      <c r="AC168" t="str">
        <f>CONCATENATE($R168,$R169,$R170,$R171)</f>
        <v>3214</v>
      </c>
      <c r="BG168">
        <v>3</v>
      </c>
      <c r="BH168">
        <v>931</v>
      </c>
      <c r="BI168">
        <f>($BH$192-$BH$189)/200</f>
        <v>6.5000000000000002E-2</v>
      </c>
    </row>
    <row r="169" spans="1:61" x14ac:dyDescent="0.25">
      <c r="A169">
        <v>168</v>
      </c>
      <c r="F169">
        <v>182.027186</v>
      </c>
      <c r="G169" s="5">
        <v>3</v>
      </c>
      <c r="H169">
        <v>180.03456</v>
      </c>
      <c r="I169" s="3">
        <v>4</v>
      </c>
      <c r="P169">
        <v>2</v>
      </c>
      <c r="Q169" t="str">
        <f t="shared" si="3"/>
        <v>34</v>
      </c>
      <c r="R169">
        <v>2</v>
      </c>
      <c r="X169" t="s">
        <v>276</v>
      </c>
      <c r="Y169" t="s">
        <v>265</v>
      </c>
      <c r="BG169">
        <v>2</v>
      </c>
      <c r="BH169">
        <v>935</v>
      </c>
      <c r="BI169">
        <f>($BH$193-$BH$190)/200</f>
        <v>0.115</v>
      </c>
    </row>
    <row r="170" spans="1:61" x14ac:dyDescent="0.25">
      <c r="A170">
        <v>169</v>
      </c>
      <c r="F170">
        <v>182.00693000000001</v>
      </c>
      <c r="G170" s="5">
        <v>3</v>
      </c>
      <c r="H170">
        <v>180.065124</v>
      </c>
      <c r="I170" s="3">
        <v>4</v>
      </c>
      <c r="P170">
        <v>2</v>
      </c>
      <c r="Q170" t="str">
        <f t="shared" si="3"/>
        <v>34</v>
      </c>
      <c r="R170">
        <v>1</v>
      </c>
      <c r="X170" t="s">
        <v>276</v>
      </c>
      <c r="Y170" t="s">
        <v>266</v>
      </c>
      <c r="BG170">
        <v>1</v>
      </c>
      <c r="BH170">
        <v>943</v>
      </c>
      <c r="BI170">
        <f>($BH$194-$BH$191)/200</f>
        <v>7.0000000000000007E-2</v>
      </c>
    </row>
    <row r="171" spans="1:61" x14ac:dyDescent="0.25">
      <c r="A171">
        <v>170</v>
      </c>
      <c r="D171">
        <v>199.13607300000001</v>
      </c>
      <c r="E171" s="4">
        <v>2</v>
      </c>
      <c r="F171">
        <v>181.95440600000001</v>
      </c>
      <c r="G171" s="5">
        <v>3</v>
      </c>
      <c r="H171">
        <v>179.935182</v>
      </c>
      <c r="I171" s="3">
        <v>4</v>
      </c>
      <c r="P171">
        <v>3</v>
      </c>
      <c r="Q171" t="str">
        <f t="shared" si="3"/>
        <v>234</v>
      </c>
      <c r="R171">
        <v>4</v>
      </c>
      <c r="X171" t="s">
        <v>276</v>
      </c>
      <c r="Y171" t="s">
        <v>267</v>
      </c>
      <c r="BG171">
        <v>4</v>
      </c>
      <c r="BH171">
        <v>950</v>
      </c>
      <c r="BI171">
        <f>($BH$195-$BH$192)/200</f>
        <v>0.105</v>
      </c>
    </row>
    <row r="172" spans="1:61" x14ac:dyDescent="0.25">
      <c r="A172">
        <v>171</v>
      </c>
      <c r="D172">
        <v>199.21524299999999</v>
      </c>
      <c r="E172" s="4">
        <v>2</v>
      </c>
      <c r="F172">
        <v>181.95017899999999</v>
      </c>
      <c r="G172" s="5">
        <v>3</v>
      </c>
      <c r="H172">
        <v>179.935182</v>
      </c>
      <c r="I172" s="3">
        <v>4</v>
      </c>
      <c r="P172">
        <v>3</v>
      </c>
      <c r="Q172" t="str">
        <f t="shared" si="3"/>
        <v>234</v>
      </c>
      <c r="R172">
        <v>3</v>
      </c>
      <c r="X172" t="s">
        <v>276</v>
      </c>
      <c r="Y172" t="s">
        <v>264</v>
      </c>
      <c r="AB172" t="s">
        <v>276</v>
      </c>
      <c r="AC172" t="str">
        <f>CONCATENATE($R172,$R173,$R174,$R175)</f>
        <v>3214</v>
      </c>
      <c r="BG172">
        <v>3</v>
      </c>
      <c r="BH172">
        <v>952</v>
      </c>
      <c r="BI172">
        <f>($BH$196-$BH$193)/200</f>
        <v>7.0000000000000007E-2</v>
      </c>
    </row>
    <row r="173" spans="1:61" x14ac:dyDescent="0.25">
      <c r="A173">
        <v>172</v>
      </c>
      <c r="D173">
        <v>199.18915799999999</v>
      </c>
      <c r="E173" s="4">
        <v>2</v>
      </c>
      <c r="F173">
        <v>181.99837400000001</v>
      </c>
      <c r="G173" s="5">
        <v>3</v>
      </c>
      <c r="P173">
        <v>2</v>
      </c>
      <c r="Q173" t="str">
        <f t="shared" si="3"/>
        <v>23</v>
      </c>
      <c r="R173">
        <v>2</v>
      </c>
      <c r="X173" t="s">
        <v>276</v>
      </c>
      <c r="Y173" t="s">
        <v>265</v>
      </c>
      <c r="BG173">
        <v>2</v>
      </c>
      <c r="BH173">
        <v>957</v>
      </c>
      <c r="BI173">
        <f>($BH$197-$BH$194)/200</f>
        <v>0.105</v>
      </c>
    </row>
    <row r="174" spans="1:61" x14ac:dyDescent="0.25">
      <c r="A174">
        <v>173</v>
      </c>
      <c r="D174">
        <v>199.200446</v>
      </c>
      <c r="E174" s="4">
        <v>2</v>
      </c>
      <c r="F174">
        <v>181.99837400000001</v>
      </c>
      <c r="G174" s="5">
        <v>3</v>
      </c>
      <c r="P174">
        <v>2</v>
      </c>
      <c r="Q174" t="str">
        <f t="shared" si="3"/>
        <v>23</v>
      </c>
      <c r="R174">
        <v>1</v>
      </c>
      <c r="X174" t="s">
        <v>276</v>
      </c>
      <c r="Y174" t="s">
        <v>266</v>
      </c>
      <c r="BG174">
        <v>1</v>
      </c>
      <c r="BH174">
        <v>965</v>
      </c>
      <c r="BI174">
        <f>($BH$198-$BH$195)/200</f>
        <v>8.5000000000000006E-2</v>
      </c>
    </row>
    <row r="175" spans="1:61" x14ac:dyDescent="0.25">
      <c r="A175">
        <v>174</v>
      </c>
      <c r="D175">
        <v>199.16266899999999</v>
      </c>
      <c r="E175" s="4">
        <v>2</v>
      </c>
      <c r="P175">
        <v>1</v>
      </c>
      <c r="Q175" t="str">
        <f t="shared" si="3"/>
        <v>2</v>
      </c>
      <c r="R175">
        <v>4</v>
      </c>
      <c r="X175" t="s">
        <v>276</v>
      </c>
      <c r="Y175" t="s">
        <v>267</v>
      </c>
      <c r="BG175">
        <v>4</v>
      </c>
      <c r="BH175">
        <v>972</v>
      </c>
      <c r="BI175">
        <f>($BH$199-$BH$196)/200</f>
        <v>0.09</v>
      </c>
    </row>
    <row r="176" spans="1:61" x14ac:dyDescent="0.25">
      <c r="A176">
        <v>175</v>
      </c>
      <c r="D176">
        <v>199.18874599999998</v>
      </c>
      <c r="E176" s="4">
        <v>2</v>
      </c>
      <c r="P176">
        <v>1</v>
      </c>
      <c r="Q176" t="str">
        <f t="shared" si="3"/>
        <v>2</v>
      </c>
      <c r="R176">
        <v>3</v>
      </c>
      <c r="X176" t="s">
        <v>276</v>
      </c>
      <c r="Y176" t="s">
        <v>264</v>
      </c>
      <c r="BG176">
        <v>3</v>
      </c>
      <c r="BH176">
        <v>975</v>
      </c>
      <c r="BI176">
        <f>($BH$200-$BH$197)/200</f>
        <v>6.5000000000000002E-2</v>
      </c>
    </row>
    <row r="177" spans="1:61" x14ac:dyDescent="0.25">
      <c r="A177">
        <v>176</v>
      </c>
      <c r="D177">
        <v>199.17364799999999</v>
      </c>
      <c r="E177" s="4">
        <v>2</v>
      </c>
      <c r="P177">
        <v>1</v>
      </c>
      <c r="Q177" t="str">
        <f t="shared" si="3"/>
        <v>2</v>
      </c>
      <c r="R177">
        <v>2</v>
      </c>
      <c r="X177" t="s">
        <v>276</v>
      </c>
      <c r="Y177" t="s">
        <v>265</v>
      </c>
      <c r="BG177">
        <v>2</v>
      </c>
      <c r="BH177">
        <v>979</v>
      </c>
      <c r="BI177">
        <f>($BH$201-$BH$198)/200</f>
        <v>0.08</v>
      </c>
    </row>
    <row r="178" spans="1:61" x14ac:dyDescent="0.25">
      <c r="A178">
        <v>177</v>
      </c>
      <c r="B178">
        <v>205.66268099999999</v>
      </c>
      <c r="C178" s="2">
        <v>1</v>
      </c>
      <c r="D178">
        <v>199.22508499999998</v>
      </c>
      <c r="E178" s="4">
        <v>2</v>
      </c>
      <c r="P178">
        <v>2</v>
      </c>
      <c r="Q178" t="str">
        <f t="shared" si="3"/>
        <v>12</v>
      </c>
      <c r="R178">
        <v>1</v>
      </c>
      <c r="X178" t="s">
        <v>276</v>
      </c>
      <c r="Y178" t="s">
        <v>266</v>
      </c>
      <c r="BG178">
        <v>1</v>
      </c>
      <c r="BH178">
        <v>988</v>
      </c>
      <c r="BI178">
        <f>($BH$202-$BH$199)/200</f>
        <v>0.09</v>
      </c>
    </row>
    <row r="179" spans="1:61" x14ac:dyDescent="0.25">
      <c r="A179">
        <v>178</v>
      </c>
      <c r="B179">
        <v>205.59820099999999</v>
      </c>
      <c r="C179" s="2">
        <v>1</v>
      </c>
      <c r="D179">
        <v>199.20111800000001</v>
      </c>
      <c r="E179" s="4">
        <v>2</v>
      </c>
      <c r="P179">
        <v>2</v>
      </c>
      <c r="Q179" t="str">
        <f t="shared" si="3"/>
        <v>12</v>
      </c>
      <c r="R179" t="s">
        <v>22</v>
      </c>
      <c r="X179" t="s">
        <v>276</v>
      </c>
      <c r="Y179" t="s">
        <v>267</v>
      </c>
      <c r="BG179" t="s">
        <v>22</v>
      </c>
      <c r="BH179">
        <v>994</v>
      </c>
      <c r="BI179">
        <f>($BH$203-$BH$200)/200</f>
        <v>0.09</v>
      </c>
    </row>
    <row r="180" spans="1:61" x14ac:dyDescent="0.25">
      <c r="A180">
        <v>179</v>
      </c>
      <c r="B180">
        <v>205.67773699999998</v>
      </c>
      <c r="C180" s="2">
        <v>1</v>
      </c>
      <c r="D180">
        <v>199.13607300000001</v>
      </c>
      <c r="E180" s="4">
        <v>2</v>
      </c>
      <c r="P180">
        <v>2</v>
      </c>
      <c r="Q180" t="str">
        <f t="shared" si="3"/>
        <v>12</v>
      </c>
      <c r="R180" t="s">
        <v>22</v>
      </c>
      <c r="X180" t="s">
        <v>276</v>
      </c>
      <c r="Y180" t="s">
        <v>264</v>
      </c>
      <c r="BG180" t="s">
        <v>22</v>
      </c>
      <c r="BH180">
        <v>996</v>
      </c>
      <c r="BI180">
        <f>($BH$204-$BH$201)/200</f>
        <v>7.4999999999999997E-2</v>
      </c>
    </row>
    <row r="181" spans="1:61" x14ac:dyDescent="0.25">
      <c r="A181">
        <v>180</v>
      </c>
      <c r="B181">
        <v>205.68845299999998</v>
      </c>
      <c r="C181" s="2">
        <v>1</v>
      </c>
      <c r="P181">
        <v>1</v>
      </c>
      <c r="Q181" t="str">
        <f t="shared" si="3"/>
        <v>1</v>
      </c>
      <c r="R181">
        <v>1</v>
      </c>
      <c r="X181" t="s">
        <v>276</v>
      </c>
      <c r="Y181" t="s">
        <v>265</v>
      </c>
      <c r="AB181" t="s">
        <v>274</v>
      </c>
      <c r="AC181" t="str">
        <f>CONCATENATE($R181,$R182,$R183,$R184)</f>
        <v>1423</v>
      </c>
      <c r="BG181">
        <v>1</v>
      </c>
      <c r="BH181">
        <v>997</v>
      </c>
      <c r="BI181">
        <f>($BH$205-$BH$202)/200</f>
        <v>0.08</v>
      </c>
    </row>
    <row r="182" spans="1:61" x14ac:dyDescent="0.25">
      <c r="A182">
        <v>181</v>
      </c>
      <c r="B182">
        <v>205.685721</v>
      </c>
      <c r="C182" s="2">
        <v>1</v>
      </c>
      <c r="P182">
        <v>1</v>
      </c>
      <c r="Q182" t="str">
        <f t="shared" si="3"/>
        <v>1</v>
      </c>
      <c r="R182">
        <v>4</v>
      </c>
      <c r="X182" t="s">
        <v>275</v>
      </c>
      <c r="Y182" t="s">
        <v>269</v>
      </c>
      <c r="BG182">
        <v>4</v>
      </c>
      <c r="BH182">
        <v>1000</v>
      </c>
      <c r="BI182">
        <f>($BH$206-$BH$203)/200</f>
        <v>0.1</v>
      </c>
    </row>
    <row r="183" spans="1:61" x14ac:dyDescent="0.25">
      <c r="A183">
        <v>182</v>
      </c>
      <c r="B183">
        <v>205.66850599999998</v>
      </c>
      <c r="C183" s="2">
        <v>1</v>
      </c>
      <c r="P183">
        <v>1</v>
      </c>
      <c r="Q183" t="str">
        <f t="shared" si="3"/>
        <v>1</v>
      </c>
      <c r="R183">
        <v>2</v>
      </c>
      <c r="X183" t="s">
        <v>277</v>
      </c>
      <c r="Y183" t="s">
        <v>270</v>
      </c>
      <c r="BG183">
        <v>2</v>
      </c>
      <c r="BH183">
        <v>1016</v>
      </c>
      <c r="BI183">
        <f>($BH$207-$BH$204)/200</f>
        <v>0.08</v>
      </c>
    </row>
    <row r="184" spans="1:61" x14ac:dyDescent="0.25">
      <c r="A184">
        <v>183</v>
      </c>
      <c r="B184">
        <v>205.68418</v>
      </c>
      <c r="C184" s="2">
        <v>1</v>
      </c>
      <c r="P184">
        <v>1</v>
      </c>
      <c r="Q184" t="str">
        <f t="shared" si="3"/>
        <v>1</v>
      </c>
      <c r="R184">
        <v>3</v>
      </c>
      <c r="X184" t="s">
        <v>277</v>
      </c>
      <c r="Y184" t="s">
        <v>271</v>
      </c>
      <c r="BG184">
        <v>3</v>
      </c>
      <c r="BH184">
        <v>1016</v>
      </c>
      <c r="BI184">
        <f>($BH$208-$BH$205)/200</f>
        <v>7.0000000000000007E-2</v>
      </c>
    </row>
    <row r="185" spans="1:61" x14ac:dyDescent="0.25">
      <c r="A185">
        <v>184</v>
      </c>
      <c r="B185">
        <v>205.67428100000001</v>
      </c>
      <c r="C185" s="2">
        <v>1</v>
      </c>
      <c r="H185">
        <v>202.752837</v>
      </c>
      <c r="I185" s="3">
        <v>4</v>
      </c>
      <c r="P185">
        <v>2</v>
      </c>
      <c r="Q185" t="str">
        <f t="shared" si="3"/>
        <v>14</v>
      </c>
      <c r="R185">
        <v>1</v>
      </c>
      <c r="X185" t="s">
        <v>277</v>
      </c>
      <c r="Y185" t="s">
        <v>272</v>
      </c>
      <c r="AB185" t="s">
        <v>274</v>
      </c>
      <c r="AC185" t="str">
        <f>CONCATENATE($R185,$R186,$R187,$R188)</f>
        <v>1423</v>
      </c>
      <c r="BG185">
        <v>1</v>
      </c>
      <c r="BH185">
        <v>1031</v>
      </c>
      <c r="BI185">
        <f>($BH$209-$BH$206)/200</f>
        <v>7.0000000000000007E-2</v>
      </c>
    </row>
    <row r="186" spans="1:61" x14ac:dyDescent="0.25">
      <c r="A186">
        <v>185</v>
      </c>
      <c r="B186">
        <v>205.61320000000001</v>
      </c>
      <c r="C186" s="2">
        <v>1</v>
      </c>
      <c r="H186">
        <v>202.72175899999999</v>
      </c>
      <c r="I186" s="3">
        <v>4</v>
      </c>
      <c r="P186">
        <v>2</v>
      </c>
      <c r="Q186" t="str">
        <f t="shared" si="3"/>
        <v>14</v>
      </c>
      <c r="R186">
        <v>4</v>
      </c>
      <c r="X186" t="s">
        <v>275</v>
      </c>
      <c r="Y186" t="s">
        <v>273</v>
      </c>
      <c r="BG186">
        <v>4</v>
      </c>
      <c r="BH186">
        <v>1032</v>
      </c>
      <c r="BI186">
        <f>($BH$210-$BH$207)/200</f>
        <v>0.105</v>
      </c>
    </row>
    <row r="187" spans="1:61" x14ac:dyDescent="0.25">
      <c r="A187">
        <v>186</v>
      </c>
      <c r="B187">
        <v>205.66268099999999</v>
      </c>
      <c r="C187" s="2">
        <v>1</v>
      </c>
      <c r="H187">
        <v>202.70294100000001</v>
      </c>
      <c r="I187" s="3">
        <v>4</v>
      </c>
      <c r="P187">
        <v>2</v>
      </c>
      <c r="Q187" t="str">
        <f t="shared" si="3"/>
        <v>14</v>
      </c>
      <c r="R187">
        <v>2</v>
      </c>
      <c r="X187" t="s">
        <v>276</v>
      </c>
      <c r="Y187" t="s">
        <v>267</v>
      </c>
      <c r="BG187">
        <v>2</v>
      </c>
      <c r="BH187">
        <v>1046</v>
      </c>
      <c r="BI187">
        <f>($BH$211-$BH$208)/200</f>
        <v>8.5000000000000006E-2</v>
      </c>
    </row>
    <row r="188" spans="1:61" x14ac:dyDescent="0.25">
      <c r="A188">
        <v>187</v>
      </c>
      <c r="F188">
        <v>204.45424199999999</v>
      </c>
      <c r="G188" s="5">
        <v>3</v>
      </c>
      <c r="H188">
        <v>202.73681199999999</v>
      </c>
      <c r="I188" s="3">
        <v>4</v>
      </c>
      <c r="P188">
        <v>2</v>
      </c>
      <c r="Q188" t="str">
        <f t="shared" si="3"/>
        <v>34</v>
      </c>
      <c r="R188">
        <v>3</v>
      </c>
      <c r="X188" t="s">
        <v>276</v>
      </c>
      <c r="Y188" t="s">
        <v>264</v>
      </c>
      <c r="BG188">
        <v>3</v>
      </c>
      <c r="BH188">
        <v>1046</v>
      </c>
      <c r="BI188">
        <f>($BH$212-$BH$209)/200</f>
        <v>7.0000000000000007E-2</v>
      </c>
    </row>
    <row r="189" spans="1:61" x14ac:dyDescent="0.25">
      <c r="A189">
        <v>188</v>
      </c>
      <c r="F189">
        <v>204.43182300000001</v>
      </c>
      <c r="G189" s="5">
        <v>3</v>
      </c>
      <c r="H189">
        <v>202.72732099999999</v>
      </c>
      <c r="I189" s="3">
        <v>4</v>
      </c>
      <c r="P189">
        <v>2</v>
      </c>
      <c r="Q189" t="str">
        <f t="shared" si="3"/>
        <v>34</v>
      </c>
      <c r="R189">
        <v>1</v>
      </c>
      <c r="X189" t="s">
        <v>276</v>
      </c>
      <c r="Y189" t="s">
        <v>265</v>
      </c>
      <c r="AB189" t="s">
        <v>276</v>
      </c>
      <c r="AC189" t="str">
        <f>CONCATENATE($R189,$R190,$R191,$R192)</f>
        <v>1432</v>
      </c>
      <c r="BG189">
        <v>1</v>
      </c>
      <c r="BH189">
        <v>1059</v>
      </c>
      <c r="BI189">
        <f>($BH$213-$BH$210)/200</f>
        <v>7.4999999999999997E-2</v>
      </c>
    </row>
    <row r="190" spans="1:61" x14ac:dyDescent="0.25">
      <c r="A190">
        <v>189</v>
      </c>
      <c r="F190">
        <v>204.45156</v>
      </c>
      <c r="G190" s="5">
        <v>3</v>
      </c>
      <c r="H190">
        <v>202.69067699999999</v>
      </c>
      <c r="I190" s="3">
        <v>4</v>
      </c>
      <c r="P190">
        <v>2</v>
      </c>
      <c r="Q190" t="str">
        <f t="shared" si="3"/>
        <v>34</v>
      </c>
      <c r="R190">
        <v>4</v>
      </c>
      <c r="X190" t="s">
        <v>276</v>
      </c>
      <c r="Y190" t="s">
        <v>266</v>
      </c>
      <c r="BG190">
        <v>4</v>
      </c>
      <c r="BH190">
        <v>1060</v>
      </c>
      <c r="BI190">
        <f>($BH$214-$BH$211)/200</f>
        <v>0.1</v>
      </c>
    </row>
    <row r="191" spans="1:61" x14ac:dyDescent="0.25">
      <c r="A191">
        <v>190</v>
      </c>
      <c r="F191">
        <v>204.43378000000001</v>
      </c>
      <c r="G191" s="5">
        <v>3</v>
      </c>
      <c r="H191">
        <v>202.76639499999999</v>
      </c>
      <c r="I191" s="3">
        <v>4</v>
      </c>
      <c r="P191">
        <v>2</v>
      </c>
      <c r="Q191" t="str">
        <f t="shared" si="3"/>
        <v>34</v>
      </c>
      <c r="R191">
        <v>3</v>
      </c>
      <c r="X191" t="s">
        <v>276</v>
      </c>
      <c r="Y191" t="s">
        <v>267</v>
      </c>
      <c r="BG191">
        <v>3</v>
      </c>
      <c r="BH191">
        <v>1071</v>
      </c>
      <c r="BI191">
        <f>($BH$215-$BH$212)/200</f>
        <v>0.08</v>
      </c>
    </row>
    <row r="192" spans="1:61" x14ac:dyDescent="0.25">
      <c r="A192">
        <v>191</v>
      </c>
      <c r="F192">
        <v>204.46310699999998</v>
      </c>
      <c r="G192" s="5">
        <v>3</v>
      </c>
      <c r="H192">
        <v>202.764949</v>
      </c>
      <c r="I192" s="3">
        <v>4</v>
      </c>
      <c r="P192">
        <v>2</v>
      </c>
      <c r="Q192" t="str">
        <f t="shared" si="3"/>
        <v>34</v>
      </c>
      <c r="R192">
        <v>2</v>
      </c>
      <c r="X192" t="s">
        <v>276</v>
      </c>
      <c r="Y192" t="s">
        <v>264</v>
      </c>
      <c r="BG192">
        <v>2</v>
      </c>
      <c r="BH192">
        <v>1072</v>
      </c>
      <c r="BI192">
        <f>($BH$216-$BH$213)/200</f>
        <v>6.5000000000000002E-2</v>
      </c>
    </row>
    <row r="193" spans="1:61" x14ac:dyDescent="0.25">
      <c r="A193">
        <v>192</v>
      </c>
      <c r="D193">
        <v>218.921413</v>
      </c>
      <c r="E193" s="4">
        <v>2</v>
      </c>
      <c r="F193">
        <v>204.473105</v>
      </c>
      <c r="G193" s="5">
        <v>3</v>
      </c>
      <c r="H193">
        <v>202.79345599999999</v>
      </c>
      <c r="I193" s="3">
        <v>4</v>
      </c>
      <c r="P193">
        <v>3</v>
      </c>
      <c r="Q193" t="str">
        <f t="shared" si="3"/>
        <v>234</v>
      </c>
      <c r="R193">
        <v>1</v>
      </c>
      <c r="X193" t="s">
        <v>276</v>
      </c>
      <c r="Y193" t="s">
        <v>265</v>
      </c>
      <c r="AB193" t="s">
        <v>276</v>
      </c>
      <c r="AC193" t="str">
        <f>CONCATENATE($R193,$R194,$R195,$R196)</f>
        <v>1432</v>
      </c>
      <c r="BG193">
        <v>1</v>
      </c>
      <c r="BH193">
        <v>1083</v>
      </c>
      <c r="BI193">
        <f>($BH$217-$BH$214)/200</f>
        <v>7.0000000000000007E-2</v>
      </c>
    </row>
    <row r="194" spans="1:61" x14ac:dyDescent="0.25">
      <c r="A194">
        <v>193</v>
      </c>
      <c r="D194">
        <v>218.91848400000001</v>
      </c>
      <c r="E194" s="4">
        <v>2</v>
      </c>
      <c r="F194">
        <v>204.48114699999999</v>
      </c>
      <c r="G194" s="5">
        <v>3</v>
      </c>
      <c r="H194">
        <v>202.752837</v>
      </c>
      <c r="I194" s="3">
        <v>4</v>
      </c>
      <c r="P194">
        <v>3</v>
      </c>
      <c r="Q194" t="str">
        <f t="shared" ref="Q194:Q257" si="4">CONCATENATE(C194,E194,G194,I194)</f>
        <v>234</v>
      </c>
      <c r="R194">
        <v>4</v>
      </c>
      <c r="X194" t="s">
        <v>276</v>
      </c>
      <c r="Y194" t="s">
        <v>266</v>
      </c>
      <c r="BG194">
        <v>4</v>
      </c>
      <c r="BH194">
        <v>1085</v>
      </c>
      <c r="BI194">
        <f>($BH$218-$BH$215)/200</f>
        <v>9.5000000000000001E-2</v>
      </c>
    </row>
    <row r="195" spans="1:61" x14ac:dyDescent="0.25">
      <c r="A195">
        <v>194</v>
      </c>
      <c r="D195">
        <v>218.928383</v>
      </c>
      <c r="E195" s="4">
        <v>2</v>
      </c>
      <c r="F195">
        <v>204.511764</v>
      </c>
      <c r="G195" s="5">
        <v>3</v>
      </c>
      <c r="P195">
        <v>2</v>
      </c>
      <c r="Q195" t="str">
        <f t="shared" si="4"/>
        <v>23</v>
      </c>
      <c r="R195">
        <v>3</v>
      </c>
      <c r="X195" t="s">
        <v>276</v>
      </c>
      <c r="Y195" t="s">
        <v>267</v>
      </c>
      <c r="BG195">
        <v>3</v>
      </c>
      <c r="BH195">
        <v>1093</v>
      </c>
      <c r="BI195">
        <f>($BH$219-$BH$216)/200</f>
        <v>0.08</v>
      </c>
    </row>
    <row r="196" spans="1:61" x14ac:dyDescent="0.25">
      <c r="A196">
        <v>195</v>
      </c>
      <c r="D196">
        <v>218.95020199999999</v>
      </c>
      <c r="E196" s="4">
        <v>2</v>
      </c>
      <c r="F196">
        <v>204.37527799999998</v>
      </c>
      <c r="G196" s="5">
        <v>3</v>
      </c>
      <c r="P196">
        <v>2</v>
      </c>
      <c r="Q196" t="str">
        <f t="shared" si="4"/>
        <v>23</v>
      </c>
      <c r="R196">
        <v>2</v>
      </c>
      <c r="X196" t="s">
        <v>276</v>
      </c>
      <c r="Y196" t="s">
        <v>264</v>
      </c>
      <c r="BG196">
        <v>2</v>
      </c>
      <c r="BH196">
        <v>1097</v>
      </c>
      <c r="BI196">
        <f>($BH$220-$BH$217)/200</f>
        <v>7.0000000000000007E-2</v>
      </c>
    </row>
    <row r="197" spans="1:61" x14ac:dyDescent="0.25">
      <c r="A197">
        <v>196</v>
      </c>
      <c r="D197">
        <v>218.93939399999999</v>
      </c>
      <c r="E197" s="4">
        <v>2</v>
      </c>
      <c r="F197">
        <v>204.45424199999999</v>
      </c>
      <c r="G197" s="5">
        <v>3</v>
      </c>
      <c r="P197">
        <v>2</v>
      </c>
      <c r="Q197" t="str">
        <f t="shared" si="4"/>
        <v>23</v>
      </c>
      <c r="R197">
        <v>1</v>
      </c>
      <c r="X197" t="s">
        <v>276</v>
      </c>
      <c r="Y197" t="s">
        <v>265</v>
      </c>
      <c r="AB197" t="s">
        <v>276</v>
      </c>
      <c r="AC197" t="str">
        <f>CONCATENATE($R197,$R198,$R199,$R200)</f>
        <v>1432</v>
      </c>
      <c r="BG197">
        <v>1</v>
      </c>
      <c r="BH197">
        <v>1106</v>
      </c>
      <c r="BI197">
        <f>($BH$221-$BH$218)/200</f>
        <v>7.4999999999999997E-2</v>
      </c>
    </row>
    <row r="198" spans="1:61" x14ac:dyDescent="0.25">
      <c r="A198">
        <v>197</v>
      </c>
      <c r="D198">
        <v>218.89666700000001</v>
      </c>
      <c r="E198" s="4">
        <v>2</v>
      </c>
      <c r="P198">
        <v>1</v>
      </c>
      <c r="Q198" t="str">
        <f t="shared" si="4"/>
        <v>2</v>
      </c>
      <c r="R198">
        <v>4</v>
      </c>
      <c r="X198" t="s">
        <v>276</v>
      </c>
      <c r="Y198" t="s">
        <v>266</v>
      </c>
      <c r="BG198">
        <v>4</v>
      </c>
      <c r="BH198">
        <v>1110</v>
      </c>
      <c r="BI198">
        <f>($BH$222-$BH$219)/200</f>
        <v>0.105</v>
      </c>
    </row>
    <row r="199" spans="1:61" x14ac:dyDescent="0.25">
      <c r="A199">
        <v>198</v>
      </c>
      <c r="D199">
        <v>218.894293</v>
      </c>
      <c r="E199" s="4">
        <v>2</v>
      </c>
      <c r="P199">
        <v>1</v>
      </c>
      <c r="Q199" t="str">
        <f t="shared" si="4"/>
        <v>2</v>
      </c>
      <c r="R199">
        <v>3</v>
      </c>
      <c r="X199" t="s">
        <v>276</v>
      </c>
      <c r="Y199" t="s">
        <v>267</v>
      </c>
      <c r="BG199">
        <v>3</v>
      </c>
      <c r="BH199">
        <v>1115</v>
      </c>
      <c r="BI199">
        <f>($BH$223-$BH$220)/200</f>
        <v>8.5000000000000006E-2</v>
      </c>
    </row>
    <row r="200" spans="1:61" x14ac:dyDescent="0.25">
      <c r="A200">
        <v>199</v>
      </c>
      <c r="B200">
        <v>225.267777</v>
      </c>
      <c r="C200" s="2">
        <v>1</v>
      </c>
      <c r="D200">
        <v>218.919747</v>
      </c>
      <c r="E200" s="4">
        <v>2</v>
      </c>
      <c r="P200">
        <v>2</v>
      </c>
      <c r="Q200" t="str">
        <f t="shared" si="4"/>
        <v>12</v>
      </c>
      <c r="R200">
        <v>2</v>
      </c>
      <c r="X200" t="s">
        <v>276</v>
      </c>
      <c r="Y200" t="s">
        <v>264</v>
      </c>
      <c r="BG200">
        <v>2</v>
      </c>
      <c r="BH200">
        <v>1119</v>
      </c>
      <c r="BI200">
        <f>($BH$224-$BH$221)/200</f>
        <v>7.4999999999999997E-2</v>
      </c>
    </row>
    <row r="201" spans="1:61" x14ac:dyDescent="0.25">
      <c r="A201">
        <v>200</v>
      </c>
      <c r="B201">
        <v>225.24257599999999</v>
      </c>
      <c r="C201" s="2">
        <v>1</v>
      </c>
      <c r="D201">
        <v>218.92232300000001</v>
      </c>
      <c r="E201" s="4">
        <v>2</v>
      </c>
      <c r="P201">
        <v>2</v>
      </c>
      <c r="Q201" t="str">
        <f t="shared" si="4"/>
        <v>12</v>
      </c>
      <c r="R201">
        <v>1</v>
      </c>
      <c r="X201" t="s">
        <v>276</v>
      </c>
      <c r="Y201" t="s">
        <v>265</v>
      </c>
      <c r="AB201" t="s">
        <v>276</v>
      </c>
      <c r="AC201" t="str">
        <f>CONCATENATE($R201,$R202,$R203,$R204)</f>
        <v>1432</v>
      </c>
      <c r="BG201">
        <v>1</v>
      </c>
      <c r="BH201">
        <v>1126</v>
      </c>
      <c r="BI201">
        <f>($BH$225-$BH$222)/200</f>
        <v>0.08</v>
      </c>
    </row>
    <row r="202" spans="1:61" x14ac:dyDescent="0.25">
      <c r="A202">
        <v>201</v>
      </c>
      <c r="B202">
        <v>225.273889</v>
      </c>
      <c r="C202" s="2">
        <v>1</v>
      </c>
      <c r="D202">
        <v>219.076717</v>
      </c>
      <c r="E202" s="4">
        <v>2</v>
      </c>
      <c r="P202">
        <v>2</v>
      </c>
      <c r="Q202" t="str">
        <f t="shared" si="4"/>
        <v>12</v>
      </c>
      <c r="R202">
        <v>4</v>
      </c>
      <c r="X202" t="s">
        <v>276</v>
      </c>
      <c r="Y202" t="s">
        <v>266</v>
      </c>
      <c r="BG202">
        <v>4</v>
      </c>
      <c r="BH202">
        <v>1133</v>
      </c>
      <c r="BI202">
        <f>($BH$226-$BH$223)/200</f>
        <v>0.1</v>
      </c>
    </row>
    <row r="203" spans="1:61" x14ac:dyDescent="0.25">
      <c r="A203">
        <v>202</v>
      </c>
      <c r="B203">
        <v>225.30100899999999</v>
      </c>
      <c r="C203" s="2">
        <v>1</v>
      </c>
      <c r="D203">
        <v>218.90701999999999</v>
      </c>
      <c r="E203" s="4">
        <v>2</v>
      </c>
      <c r="P203">
        <v>2</v>
      </c>
      <c r="Q203" t="str">
        <f t="shared" si="4"/>
        <v>12</v>
      </c>
      <c r="R203">
        <v>3</v>
      </c>
      <c r="X203" t="s">
        <v>276</v>
      </c>
      <c r="Y203" t="s">
        <v>267</v>
      </c>
      <c r="BG203">
        <v>3</v>
      </c>
      <c r="BH203">
        <v>1137</v>
      </c>
      <c r="BI203">
        <f>($BH$227-$BH$224)/200</f>
        <v>0.1</v>
      </c>
    </row>
    <row r="204" spans="1:61" x14ac:dyDescent="0.25">
      <c r="A204">
        <v>203</v>
      </c>
      <c r="B204">
        <v>225.26676800000001</v>
      </c>
      <c r="C204" s="2">
        <v>1</v>
      </c>
      <c r="P204">
        <v>1</v>
      </c>
      <c r="Q204" t="str">
        <f t="shared" si="4"/>
        <v>1</v>
      </c>
      <c r="R204">
        <v>2</v>
      </c>
      <c r="X204" t="s">
        <v>276</v>
      </c>
      <c r="Y204" t="s">
        <v>264</v>
      </c>
      <c r="BG204">
        <v>2</v>
      </c>
      <c r="BH204">
        <v>1141</v>
      </c>
      <c r="BI204">
        <f>($BH$228-$BH$225)/200</f>
        <v>6.5000000000000002E-2</v>
      </c>
    </row>
    <row r="205" spans="1:61" x14ac:dyDescent="0.25">
      <c r="A205">
        <v>204</v>
      </c>
      <c r="B205">
        <v>225.27121099999999</v>
      </c>
      <c r="C205" s="2">
        <v>1</v>
      </c>
      <c r="P205">
        <v>1</v>
      </c>
      <c r="Q205" t="str">
        <f t="shared" si="4"/>
        <v>1</v>
      </c>
      <c r="R205">
        <v>1</v>
      </c>
      <c r="AB205" t="s">
        <v>277</v>
      </c>
      <c r="AC205" t="str">
        <f>CONCATENATE($R205,$R206,$R207,$R208)</f>
        <v>1342</v>
      </c>
      <c r="BG205">
        <v>1</v>
      </c>
      <c r="BH205">
        <v>1149</v>
      </c>
    </row>
    <row r="206" spans="1:61" x14ac:dyDescent="0.25">
      <c r="A206">
        <v>205</v>
      </c>
      <c r="B206">
        <v>225.27828199999999</v>
      </c>
      <c r="C206" s="2">
        <v>1</v>
      </c>
      <c r="P206">
        <v>1</v>
      </c>
      <c r="Q206" t="str">
        <f t="shared" si="4"/>
        <v>1</v>
      </c>
      <c r="R206">
        <v>3</v>
      </c>
      <c r="BG206">
        <v>3</v>
      </c>
      <c r="BH206">
        <v>1157</v>
      </c>
    </row>
    <row r="207" spans="1:61" x14ac:dyDescent="0.25">
      <c r="A207">
        <v>206</v>
      </c>
      <c r="B207">
        <v>225.24813</v>
      </c>
      <c r="C207" s="2">
        <v>1</v>
      </c>
      <c r="H207">
        <v>221.67600899999999</v>
      </c>
      <c r="I207" s="3">
        <v>4</v>
      </c>
      <c r="P207">
        <v>2</v>
      </c>
      <c r="Q207" t="str">
        <f t="shared" si="4"/>
        <v>14</v>
      </c>
      <c r="R207">
        <v>4</v>
      </c>
      <c r="BG207">
        <v>4</v>
      </c>
      <c r="BH207">
        <v>1157</v>
      </c>
    </row>
    <row r="208" spans="1:61" x14ac:dyDescent="0.25">
      <c r="A208">
        <v>207</v>
      </c>
      <c r="B208">
        <v>225.24333200000001</v>
      </c>
      <c r="C208" s="2">
        <v>1</v>
      </c>
      <c r="H208">
        <v>221.65207000000001</v>
      </c>
      <c r="I208" s="3">
        <v>4</v>
      </c>
      <c r="P208">
        <v>2</v>
      </c>
      <c r="Q208" t="str">
        <f t="shared" si="4"/>
        <v>14</v>
      </c>
      <c r="R208">
        <v>2</v>
      </c>
      <c r="BG208">
        <v>2</v>
      </c>
      <c r="BH208">
        <v>1163</v>
      </c>
    </row>
    <row r="209" spans="1:60" x14ac:dyDescent="0.25">
      <c r="A209">
        <v>208</v>
      </c>
      <c r="B209">
        <v>225.267777</v>
      </c>
      <c r="C209" s="2">
        <v>1</v>
      </c>
      <c r="H209">
        <v>221.640151</v>
      </c>
      <c r="I209" s="3">
        <v>4</v>
      </c>
      <c r="P209">
        <v>2</v>
      </c>
      <c r="Q209" t="str">
        <f t="shared" si="4"/>
        <v>14</v>
      </c>
      <c r="R209">
        <v>1</v>
      </c>
      <c r="AB209" t="s">
        <v>276</v>
      </c>
      <c r="AC209" t="str">
        <f>CONCATENATE($R209,$R210,$R211,$R212)</f>
        <v>1432</v>
      </c>
      <c r="BG209">
        <v>1</v>
      </c>
      <c r="BH209">
        <v>1171</v>
      </c>
    </row>
    <row r="210" spans="1:60" x14ac:dyDescent="0.25">
      <c r="A210">
        <v>209</v>
      </c>
      <c r="F210">
        <v>224.38439399999999</v>
      </c>
      <c r="G210" s="5">
        <v>3</v>
      </c>
      <c r="H210">
        <v>221.65237300000001</v>
      </c>
      <c r="I210" s="3">
        <v>4</v>
      </c>
      <c r="P210">
        <v>2</v>
      </c>
      <c r="Q210" t="str">
        <f t="shared" si="4"/>
        <v>34</v>
      </c>
      <c r="R210">
        <v>4</v>
      </c>
      <c r="BG210">
        <v>4</v>
      </c>
      <c r="BH210">
        <v>1178</v>
      </c>
    </row>
    <row r="211" spans="1:60" x14ac:dyDescent="0.25">
      <c r="A211">
        <v>210</v>
      </c>
      <c r="F211">
        <v>224.35909000000001</v>
      </c>
      <c r="G211" s="5">
        <v>3</v>
      </c>
      <c r="H211">
        <v>221.684898</v>
      </c>
      <c r="I211" s="3">
        <v>4</v>
      </c>
      <c r="P211">
        <v>2</v>
      </c>
      <c r="Q211" t="str">
        <f t="shared" si="4"/>
        <v>34</v>
      </c>
      <c r="R211">
        <v>3</v>
      </c>
      <c r="BG211">
        <v>3</v>
      </c>
      <c r="BH211">
        <v>1180</v>
      </c>
    </row>
    <row r="212" spans="1:60" x14ac:dyDescent="0.25">
      <c r="A212">
        <v>211</v>
      </c>
      <c r="F212">
        <v>224.36121199999999</v>
      </c>
      <c r="G212" s="5">
        <v>3</v>
      </c>
      <c r="H212">
        <v>221.70303000000001</v>
      </c>
      <c r="I212" s="3">
        <v>4</v>
      </c>
      <c r="P212">
        <v>2</v>
      </c>
      <c r="Q212" t="str">
        <f t="shared" si="4"/>
        <v>34</v>
      </c>
      <c r="R212">
        <v>2</v>
      </c>
      <c r="BG212">
        <v>2</v>
      </c>
      <c r="BH212">
        <v>1185</v>
      </c>
    </row>
    <row r="213" spans="1:60" x14ac:dyDescent="0.25">
      <c r="A213">
        <v>212</v>
      </c>
      <c r="F213">
        <v>224.36999900000001</v>
      </c>
      <c r="G213" s="5">
        <v>3</v>
      </c>
      <c r="H213">
        <v>221.70308</v>
      </c>
      <c r="I213" s="3">
        <v>4</v>
      </c>
      <c r="P213">
        <v>2</v>
      </c>
      <c r="Q213" t="str">
        <f t="shared" si="4"/>
        <v>34</v>
      </c>
      <c r="R213">
        <v>1</v>
      </c>
      <c r="AB213" t="s">
        <v>276</v>
      </c>
      <c r="AC213" t="str">
        <f>CONCATENATE($R213,$R214,$R215,$R216)</f>
        <v>1432</v>
      </c>
      <c r="BG213">
        <v>1</v>
      </c>
      <c r="BH213">
        <v>1193</v>
      </c>
    </row>
    <row r="214" spans="1:60" x14ac:dyDescent="0.25">
      <c r="A214">
        <v>213</v>
      </c>
      <c r="F214">
        <v>224.38055499999999</v>
      </c>
      <c r="G214" s="5">
        <v>3</v>
      </c>
      <c r="H214">
        <v>221.68151499999999</v>
      </c>
      <c r="I214" s="3">
        <v>4</v>
      </c>
      <c r="P214">
        <v>2</v>
      </c>
      <c r="Q214" t="str">
        <f t="shared" si="4"/>
        <v>34</v>
      </c>
      <c r="R214">
        <v>4</v>
      </c>
      <c r="BG214">
        <v>4</v>
      </c>
      <c r="BH214">
        <v>1200</v>
      </c>
    </row>
    <row r="215" spans="1:60" x14ac:dyDescent="0.25">
      <c r="A215">
        <v>214</v>
      </c>
      <c r="D215">
        <v>238.987121</v>
      </c>
      <c r="E215" s="4">
        <v>2</v>
      </c>
      <c r="F215">
        <v>224.38419199999998</v>
      </c>
      <c r="G215" s="5">
        <v>3</v>
      </c>
      <c r="H215">
        <v>221.66838300000001</v>
      </c>
      <c r="I215" s="3">
        <v>4</v>
      </c>
      <c r="P215">
        <v>3</v>
      </c>
      <c r="Q215" t="str">
        <f t="shared" si="4"/>
        <v>234</v>
      </c>
      <c r="R215">
        <v>3</v>
      </c>
      <c r="BG215">
        <v>3</v>
      </c>
      <c r="BH215">
        <v>1201</v>
      </c>
    </row>
    <row r="216" spans="1:60" x14ac:dyDescent="0.25">
      <c r="A216">
        <v>215</v>
      </c>
      <c r="D216">
        <v>238.958585</v>
      </c>
      <c r="E216" s="4">
        <v>2</v>
      </c>
      <c r="F216">
        <v>224.35439400000001</v>
      </c>
      <c r="G216" s="5">
        <v>3</v>
      </c>
      <c r="H216">
        <v>221.66838300000001</v>
      </c>
      <c r="I216" s="3">
        <v>4</v>
      </c>
      <c r="P216">
        <v>3</v>
      </c>
      <c r="Q216" t="str">
        <f t="shared" si="4"/>
        <v>234</v>
      </c>
      <c r="R216">
        <v>2</v>
      </c>
      <c r="BG216">
        <v>2</v>
      </c>
      <c r="BH216">
        <v>1206</v>
      </c>
    </row>
    <row r="217" spans="1:60" x14ac:dyDescent="0.25">
      <c r="A217">
        <v>216</v>
      </c>
      <c r="D217">
        <v>238.963584</v>
      </c>
      <c r="E217" s="4">
        <v>2</v>
      </c>
      <c r="F217">
        <v>224.39787799999999</v>
      </c>
      <c r="G217" s="5">
        <v>3</v>
      </c>
      <c r="P217">
        <v>2</v>
      </c>
      <c r="Q217" t="str">
        <f t="shared" si="4"/>
        <v>23</v>
      </c>
      <c r="R217">
        <v>1</v>
      </c>
      <c r="AB217" t="s">
        <v>276</v>
      </c>
      <c r="AC217" t="str">
        <f>CONCATENATE($R217,$R218,$R219,$R220)</f>
        <v>1432</v>
      </c>
      <c r="BG217">
        <v>1</v>
      </c>
      <c r="BH217">
        <v>1214</v>
      </c>
    </row>
    <row r="218" spans="1:60" x14ac:dyDescent="0.25">
      <c r="A218">
        <v>217</v>
      </c>
      <c r="D218">
        <v>238.95716999999999</v>
      </c>
      <c r="E218" s="4">
        <v>2</v>
      </c>
      <c r="F218">
        <v>224.38439399999999</v>
      </c>
      <c r="G218" s="5">
        <v>3</v>
      </c>
      <c r="P218">
        <v>2</v>
      </c>
      <c r="Q218" t="str">
        <f t="shared" si="4"/>
        <v>23</v>
      </c>
      <c r="R218">
        <v>4</v>
      </c>
      <c r="BG218">
        <v>4</v>
      </c>
      <c r="BH218">
        <v>1220</v>
      </c>
    </row>
    <row r="219" spans="1:60" x14ac:dyDescent="0.25">
      <c r="A219">
        <v>218</v>
      </c>
      <c r="D219">
        <v>238.967626</v>
      </c>
      <c r="E219" s="4">
        <v>2</v>
      </c>
      <c r="F219">
        <v>224.38439399999999</v>
      </c>
      <c r="G219" s="5">
        <v>3</v>
      </c>
      <c r="P219">
        <v>2</v>
      </c>
      <c r="Q219" t="str">
        <f t="shared" si="4"/>
        <v>23</v>
      </c>
      <c r="R219">
        <v>3</v>
      </c>
      <c r="BG219">
        <v>3</v>
      </c>
      <c r="BH219">
        <v>1222</v>
      </c>
    </row>
    <row r="220" spans="1:60" x14ac:dyDescent="0.25">
      <c r="A220">
        <v>219</v>
      </c>
      <c r="D220">
        <v>238.96984800000001</v>
      </c>
      <c r="E220" s="4">
        <v>2</v>
      </c>
      <c r="F220">
        <v>224.38439399999999</v>
      </c>
      <c r="G220" s="5">
        <v>3</v>
      </c>
      <c r="P220">
        <v>2</v>
      </c>
      <c r="Q220" t="str">
        <f t="shared" si="4"/>
        <v>23</v>
      </c>
      <c r="R220">
        <v>2</v>
      </c>
      <c r="BG220">
        <v>2</v>
      </c>
      <c r="BH220">
        <v>1228</v>
      </c>
    </row>
    <row r="221" spans="1:60" x14ac:dyDescent="0.25">
      <c r="A221">
        <v>220</v>
      </c>
      <c r="D221">
        <v>238.96706900000001</v>
      </c>
      <c r="E221" s="4">
        <v>2</v>
      </c>
      <c r="P221">
        <v>1</v>
      </c>
      <c r="Q221" t="str">
        <f t="shared" si="4"/>
        <v>2</v>
      </c>
      <c r="R221">
        <v>1</v>
      </c>
      <c r="AB221" t="s">
        <v>276</v>
      </c>
      <c r="AC221" t="str">
        <f>CONCATENATE($R221,$R222,$R223,$R224)</f>
        <v>1432</v>
      </c>
      <c r="BG221">
        <v>1</v>
      </c>
      <c r="BH221">
        <v>1235</v>
      </c>
    </row>
    <row r="222" spans="1:60" x14ac:dyDescent="0.25">
      <c r="A222">
        <v>221</v>
      </c>
      <c r="D222">
        <v>238.98676599999999</v>
      </c>
      <c r="E222" s="4">
        <v>2</v>
      </c>
      <c r="P222">
        <v>1</v>
      </c>
      <c r="Q222" t="str">
        <f t="shared" si="4"/>
        <v>2</v>
      </c>
      <c r="R222">
        <v>4</v>
      </c>
      <c r="BG222">
        <v>4</v>
      </c>
      <c r="BH222">
        <v>1243</v>
      </c>
    </row>
    <row r="223" spans="1:60" x14ac:dyDescent="0.25">
      <c r="A223">
        <v>222</v>
      </c>
      <c r="B223">
        <v>246.731717</v>
      </c>
      <c r="C223" s="2">
        <v>1</v>
      </c>
      <c r="D223">
        <v>238.97439299999999</v>
      </c>
      <c r="E223" s="4">
        <v>2</v>
      </c>
      <c r="P223">
        <v>2</v>
      </c>
      <c r="Q223" t="str">
        <f t="shared" si="4"/>
        <v>12</v>
      </c>
      <c r="R223">
        <v>3</v>
      </c>
      <c r="BG223">
        <v>3</v>
      </c>
      <c r="BH223">
        <v>1245</v>
      </c>
    </row>
    <row r="224" spans="1:60" x14ac:dyDescent="0.25">
      <c r="A224">
        <v>223</v>
      </c>
      <c r="B224">
        <v>246.733735</v>
      </c>
      <c r="C224" s="2">
        <v>1</v>
      </c>
      <c r="D224">
        <v>239.03494899999998</v>
      </c>
      <c r="E224" s="4">
        <v>2</v>
      </c>
      <c r="P224">
        <v>2</v>
      </c>
      <c r="Q224" t="str">
        <f t="shared" si="4"/>
        <v>12</v>
      </c>
      <c r="R224">
        <v>2</v>
      </c>
      <c r="BG224">
        <v>2</v>
      </c>
      <c r="BH224">
        <v>1250</v>
      </c>
    </row>
    <row r="225" spans="1:60" x14ac:dyDescent="0.25">
      <c r="A225">
        <v>224</v>
      </c>
      <c r="B225">
        <v>246.750451</v>
      </c>
      <c r="C225" s="2">
        <v>1</v>
      </c>
      <c r="D225">
        <v>238.987121</v>
      </c>
      <c r="E225" s="4">
        <v>2</v>
      </c>
      <c r="P225">
        <v>2</v>
      </c>
      <c r="Q225" t="str">
        <f t="shared" si="4"/>
        <v>12</v>
      </c>
      <c r="R225">
        <v>1</v>
      </c>
      <c r="AB225" t="s">
        <v>276</v>
      </c>
      <c r="AC225" t="str">
        <f>CONCATENATE($R225,$R226,$R227,$R228)</f>
        <v>1432</v>
      </c>
      <c r="BG225">
        <v>1</v>
      </c>
      <c r="BH225">
        <v>1259</v>
      </c>
    </row>
    <row r="226" spans="1:60" x14ac:dyDescent="0.25">
      <c r="A226">
        <v>225</v>
      </c>
      <c r="B226">
        <v>246.73702</v>
      </c>
      <c r="C226" s="2">
        <v>1</v>
      </c>
      <c r="P226">
        <v>1</v>
      </c>
      <c r="Q226" t="str">
        <f t="shared" si="4"/>
        <v>1</v>
      </c>
      <c r="R226">
        <v>4</v>
      </c>
      <c r="BG226">
        <v>4</v>
      </c>
      <c r="BH226">
        <v>1265</v>
      </c>
    </row>
    <row r="227" spans="1:60" x14ac:dyDescent="0.25">
      <c r="A227">
        <v>226</v>
      </c>
      <c r="B227">
        <v>246.73727099999999</v>
      </c>
      <c r="C227" s="2">
        <v>1</v>
      </c>
      <c r="P227">
        <v>1</v>
      </c>
      <c r="Q227" t="str">
        <f t="shared" si="4"/>
        <v>1</v>
      </c>
      <c r="R227">
        <v>3</v>
      </c>
      <c r="BG227">
        <v>3</v>
      </c>
      <c r="BH227">
        <v>1270</v>
      </c>
    </row>
    <row r="228" spans="1:60" x14ac:dyDescent="0.25">
      <c r="A228">
        <v>227</v>
      </c>
      <c r="B228">
        <v>246.70989700000001</v>
      </c>
      <c r="C228" s="2">
        <v>1</v>
      </c>
      <c r="P228">
        <v>1</v>
      </c>
      <c r="Q228" t="str">
        <f t="shared" si="4"/>
        <v>1</v>
      </c>
      <c r="R228">
        <v>2</v>
      </c>
      <c r="BG228">
        <v>2</v>
      </c>
      <c r="BH228">
        <v>1272</v>
      </c>
    </row>
    <row r="229" spans="1:60" x14ac:dyDescent="0.25">
      <c r="A229">
        <v>228</v>
      </c>
      <c r="B229">
        <v>246.70944299999999</v>
      </c>
      <c r="C229" s="2">
        <v>1</v>
      </c>
      <c r="P229">
        <v>1</v>
      </c>
      <c r="Q229" t="str">
        <f t="shared" si="4"/>
        <v>1</v>
      </c>
      <c r="R229" t="s">
        <v>22</v>
      </c>
      <c r="BG229" t="s">
        <v>22</v>
      </c>
      <c r="BH229">
        <v>1273</v>
      </c>
    </row>
    <row r="230" spans="1:60" x14ac:dyDescent="0.25">
      <c r="A230">
        <v>229</v>
      </c>
      <c r="B230">
        <v>246.71156400000001</v>
      </c>
      <c r="C230" s="2">
        <v>1</v>
      </c>
      <c r="H230">
        <v>242.44171599999999</v>
      </c>
      <c r="I230" s="3">
        <v>4</v>
      </c>
      <c r="P230">
        <v>2</v>
      </c>
      <c r="Q230" t="str">
        <f t="shared" si="4"/>
        <v>14</v>
      </c>
    </row>
    <row r="231" spans="1:60" x14ac:dyDescent="0.25">
      <c r="A231">
        <v>230</v>
      </c>
      <c r="B231">
        <v>246.68020000000001</v>
      </c>
      <c r="C231" s="2">
        <v>1</v>
      </c>
      <c r="H231">
        <v>242.44045199999999</v>
      </c>
      <c r="I231" s="3">
        <v>4</v>
      </c>
      <c r="P231">
        <v>2</v>
      </c>
      <c r="Q231" t="str">
        <f t="shared" si="4"/>
        <v>14</v>
      </c>
    </row>
    <row r="232" spans="1:60" x14ac:dyDescent="0.25">
      <c r="A232">
        <v>231</v>
      </c>
      <c r="B232">
        <v>246.67535100000001</v>
      </c>
      <c r="C232" s="2">
        <v>1</v>
      </c>
      <c r="H232">
        <v>242.44585499999999</v>
      </c>
      <c r="I232" s="3">
        <v>4</v>
      </c>
      <c r="P232">
        <v>2</v>
      </c>
      <c r="Q232" t="str">
        <f t="shared" si="4"/>
        <v>14</v>
      </c>
    </row>
    <row r="233" spans="1:60" x14ac:dyDescent="0.25">
      <c r="A233">
        <v>232</v>
      </c>
      <c r="B233">
        <v>246.71954399999998</v>
      </c>
      <c r="C233" s="2">
        <v>1</v>
      </c>
      <c r="H233">
        <v>242.42929000000001</v>
      </c>
      <c r="I233" s="3">
        <v>4</v>
      </c>
      <c r="P233">
        <v>2</v>
      </c>
      <c r="Q233" t="str">
        <f t="shared" si="4"/>
        <v>14</v>
      </c>
    </row>
    <row r="234" spans="1:60" x14ac:dyDescent="0.25">
      <c r="A234">
        <v>233</v>
      </c>
      <c r="F234">
        <v>246.15757500000001</v>
      </c>
      <c r="G234" s="5">
        <v>3</v>
      </c>
      <c r="H234">
        <v>242.43297699999999</v>
      </c>
      <c r="I234" s="3">
        <v>4</v>
      </c>
      <c r="P234">
        <v>2</v>
      </c>
      <c r="Q234" t="str">
        <f t="shared" si="4"/>
        <v>34</v>
      </c>
    </row>
    <row r="235" spans="1:60" x14ac:dyDescent="0.25">
      <c r="A235">
        <v>234</v>
      </c>
      <c r="F235">
        <v>246.14873599999999</v>
      </c>
      <c r="G235" s="5">
        <v>3</v>
      </c>
      <c r="H235">
        <v>242.43368599999999</v>
      </c>
      <c r="I235" s="3">
        <v>4</v>
      </c>
      <c r="P235">
        <v>2</v>
      </c>
      <c r="Q235" t="str">
        <f t="shared" si="4"/>
        <v>34</v>
      </c>
    </row>
    <row r="236" spans="1:60" x14ac:dyDescent="0.25">
      <c r="A236">
        <v>235</v>
      </c>
      <c r="F236">
        <v>246.16641300000001</v>
      </c>
      <c r="G236" s="5">
        <v>3</v>
      </c>
      <c r="H236">
        <v>242.45449400000001</v>
      </c>
      <c r="I236" s="3">
        <v>4</v>
      </c>
      <c r="P236">
        <v>2</v>
      </c>
      <c r="Q236" t="str">
        <f t="shared" si="4"/>
        <v>34</v>
      </c>
    </row>
    <row r="237" spans="1:60" x14ac:dyDescent="0.25">
      <c r="A237">
        <v>236</v>
      </c>
      <c r="D237">
        <v>260.080556</v>
      </c>
      <c r="E237" s="4">
        <v>2</v>
      </c>
      <c r="F237">
        <v>246.19060200000001</v>
      </c>
      <c r="G237" s="5">
        <v>3</v>
      </c>
      <c r="H237">
        <v>242.42813000000001</v>
      </c>
      <c r="I237" s="3">
        <v>4</v>
      </c>
      <c r="P237">
        <v>3</v>
      </c>
      <c r="Q237" t="str">
        <f t="shared" si="4"/>
        <v>234</v>
      </c>
    </row>
    <row r="238" spans="1:60" x14ac:dyDescent="0.25">
      <c r="A238">
        <v>237</v>
      </c>
      <c r="D238">
        <v>260.09171400000002</v>
      </c>
      <c r="E238" s="4">
        <v>2</v>
      </c>
      <c r="F238">
        <v>246.189595</v>
      </c>
      <c r="G238" s="5">
        <v>3</v>
      </c>
      <c r="H238">
        <v>242.44701900000001</v>
      </c>
      <c r="I238" s="3">
        <v>4</v>
      </c>
      <c r="P238">
        <v>3</v>
      </c>
      <c r="Q238" t="str">
        <f t="shared" si="4"/>
        <v>234</v>
      </c>
    </row>
    <row r="239" spans="1:60" x14ac:dyDescent="0.25">
      <c r="A239">
        <v>238</v>
      </c>
      <c r="D239">
        <v>260.15110900000002</v>
      </c>
      <c r="E239" s="4">
        <v>2</v>
      </c>
      <c r="F239">
        <v>246.18156500000001</v>
      </c>
      <c r="G239" s="5">
        <v>3</v>
      </c>
      <c r="H239">
        <v>242.467523</v>
      </c>
      <c r="I239" s="3">
        <v>4</v>
      </c>
      <c r="P239">
        <v>3</v>
      </c>
      <c r="Q239" t="str">
        <f t="shared" si="4"/>
        <v>234</v>
      </c>
    </row>
    <row r="240" spans="1:60" x14ac:dyDescent="0.25">
      <c r="A240">
        <v>239</v>
      </c>
      <c r="D240">
        <v>260.11327799999998</v>
      </c>
      <c r="E240" s="4">
        <v>2</v>
      </c>
      <c r="F240">
        <v>246.204747</v>
      </c>
      <c r="G240" s="5">
        <v>3</v>
      </c>
      <c r="H240">
        <v>242.44171599999999</v>
      </c>
      <c r="I240" s="3">
        <v>4</v>
      </c>
      <c r="P240">
        <v>3</v>
      </c>
      <c r="Q240" t="str">
        <f t="shared" si="4"/>
        <v>234</v>
      </c>
    </row>
    <row r="241" spans="1:17" x14ac:dyDescent="0.25">
      <c r="A241">
        <v>240</v>
      </c>
      <c r="D241">
        <v>260.116513</v>
      </c>
      <c r="E241" s="4">
        <v>2</v>
      </c>
      <c r="F241">
        <v>246.225404</v>
      </c>
      <c r="G241" s="5">
        <v>3</v>
      </c>
      <c r="P241">
        <v>2</v>
      </c>
      <c r="Q241" t="str">
        <f t="shared" si="4"/>
        <v>23</v>
      </c>
    </row>
    <row r="242" spans="1:17" x14ac:dyDescent="0.25">
      <c r="A242">
        <v>241</v>
      </c>
      <c r="D242">
        <v>260.12075499999997</v>
      </c>
      <c r="E242" s="4">
        <v>2</v>
      </c>
      <c r="F242">
        <v>246.217725</v>
      </c>
      <c r="G242" s="5">
        <v>3</v>
      </c>
      <c r="P242">
        <v>2</v>
      </c>
      <c r="Q242" t="str">
        <f t="shared" si="4"/>
        <v>23</v>
      </c>
    </row>
    <row r="243" spans="1:17" x14ac:dyDescent="0.25">
      <c r="A243">
        <v>242</v>
      </c>
      <c r="D243">
        <v>260.09812999999997</v>
      </c>
      <c r="E243" s="4">
        <v>2</v>
      </c>
      <c r="F243">
        <v>246.20979399999999</v>
      </c>
      <c r="G243" s="5">
        <v>3</v>
      </c>
      <c r="P243">
        <v>2</v>
      </c>
      <c r="Q243" t="str">
        <f t="shared" si="4"/>
        <v>23</v>
      </c>
    </row>
    <row r="244" spans="1:17" x14ac:dyDescent="0.25">
      <c r="A244">
        <v>243</v>
      </c>
      <c r="D244">
        <v>260.125451</v>
      </c>
      <c r="E244" s="4">
        <v>2</v>
      </c>
      <c r="F244">
        <v>246.22939</v>
      </c>
      <c r="G244" s="5">
        <v>3</v>
      </c>
      <c r="P244">
        <v>2</v>
      </c>
      <c r="Q244" t="str">
        <f t="shared" si="4"/>
        <v>23</v>
      </c>
    </row>
    <row r="245" spans="1:17" x14ac:dyDescent="0.25">
      <c r="A245">
        <v>244</v>
      </c>
      <c r="D245">
        <v>260.11797799999999</v>
      </c>
      <c r="E245" s="4">
        <v>2</v>
      </c>
      <c r="F245">
        <v>246.24020100000001</v>
      </c>
      <c r="G245" s="5">
        <v>3</v>
      </c>
      <c r="P245">
        <v>2</v>
      </c>
      <c r="Q245" t="str">
        <f t="shared" si="4"/>
        <v>23</v>
      </c>
    </row>
    <row r="246" spans="1:17" x14ac:dyDescent="0.25">
      <c r="A246">
        <v>245</v>
      </c>
      <c r="D246">
        <v>260.15722</v>
      </c>
      <c r="E246" s="4">
        <v>2</v>
      </c>
      <c r="F246">
        <v>246.15757500000001</v>
      </c>
      <c r="G246" s="5">
        <v>3</v>
      </c>
      <c r="P246">
        <v>2</v>
      </c>
      <c r="Q246" t="str">
        <f t="shared" si="4"/>
        <v>23</v>
      </c>
    </row>
    <row r="247" spans="1:17" x14ac:dyDescent="0.25">
      <c r="A247">
        <v>246</v>
      </c>
      <c r="B247">
        <v>267.12711400000001</v>
      </c>
      <c r="C247" s="2">
        <v>1</v>
      </c>
      <c r="D247">
        <v>260.20428900000002</v>
      </c>
      <c r="E247" s="4">
        <v>2</v>
      </c>
      <c r="P247">
        <v>2</v>
      </c>
      <c r="Q247" t="str">
        <f t="shared" si="4"/>
        <v>12</v>
      </c>
    </row>
    <row r="248" spans="1:17" x14ac:dyDescent="0.25">
      <c r="A248">
        <v>247</v>
      </c>
      <c r="B248">
        <v>267.17039999999997</v>
      </c>
      <c r="C248" s="2">
        <v>1</v>
      </c>
      <c r="D248">
        <v>260.18504799999999</v>
      </c>
      <c r="E248" s="4">
        <v>2</v>
      </c>
      <c r="P248">
        <v>2</v>
      </c>
      <c r="Q248" t="str">
        <f t="shared" si="4"/>
        <v>12</v>
      </c>
    </row>
    <row r="249" spans="1:17" x14ac:dyDescent="0.25">
      <c r="A249">
        <v>248</v>
      </c>
      <c r="B249">
        <v>267.17237599999999</v>
      </c>
      <c r="C249" s="2">
        <v>1</v>
      </c>
      <c r="D249">
        <v>260.20762400000001</v>
      </c>
      <c r="E249" s="4">
        <v>2</v>
      </c>
      <c r="P249">
        <v>2</v>
      </c>
      <c r="Q249" t="str">
        <f t="shared" si="4"/>
        <v>12</v>
      </c>
    </row>
    <row r="250" spans="1:17" x14ac:dyDescent="0.25">
      <c r="A250">
        <v>249</v>
      </c>
      <c r="B250">
        <v>267.19045</v>
      </c>
      <c r="C250" s="2">
        <v>1</v>
      </c>
      <c r="D250">
        <v>260.080556</v>
      </c>
      <c r="E250" s="4">
        <v>2</v>
      </c>
      <c r="P250">
        <v>2</v>
      </c>
      <c r="Q250" t="str">
        <f t="shared" si="4"/>
        <v>12</v>
      </c>
    </row>
    <row r="251" spans="1:17" x14ac:dyDescent="0.25">
      <c r="A251">
        <v>250</v>
      </c>
      <c r="B251">
        <v>267.17620899999997</v>
      </c>
      <c r="C251" s="2">
        <v>1</v>
      </c>
      <c r="P251">
        <v>1</v>
      </c>
      <c r="Q251" t="str">
        <f t="shared" si="4"/>
        <v>1</v>
      </c>
    </row>
    <row r="252" spans="1:17" x14ac:dyDescent="0.25">
      <c r="A252">
        <v>251</v>
      </c>
      <c r="B252">
        <v>267.146005</v>
      </c>
      <c r="C252" s="2">
        <v>1</v>
      </c>
      <c r="J252">
        <v>235.968839</v>
      </c>
      <c r="K252" t="s">
        <v>22</v>
      </c>
      <c r="Q252" t="str">
        <f t="shared" si="4"/>
        <v>1</v>
      </c>
    </row>
    <row r="253" spans="1:17" x14ac:dyDescent="0.25">
      <c r="A253">
        <v>252</v>
      </c>
      <c r="Q253" t="str">
        <f t="shared" si="4"/>
        <v/>
      </c>
    </row>
    <row r="254" spans="1:17" x14ac:dyDescent="0.25">
      <c r="A254">
        <v>253</v>
      </c>
      <c r="J254">
        <v>39.441513000000008</v>
      </c>
      <c r="K254" t="s">
        <v>22</v>
      </c>
      <c r="Q254" t="str">
        <f t="shared" si="4"/>
        <v/>
      </c>
    </row>
    <row r="255" spans="1:17" x14ac:dyDescent="0.25">
      <c r="A255">
        <v>254</v>
      </c>
      <c r="B255">
        <v>59.233181000000009</v>
      </c>
      <c r="C255" s="2">
        <v>1</v>
      </c>
      <c r="H255">
        <v>48.747608000000007</v>
      </c>
      <c r="I255" s="3">
        <v>4</v>
      </c>
      <c r="P255">
        <v>2</v>
      </c>
      <c r="Q255" t="str">
        <f t="shared" si="4"/>
        <v>14</v>
      </c>
    </row>
    <row r="256" spans="1:17" x14ac:dyDescent="0.25">
      <c r="A256">
        <v>255</v>
      </c>
      <c r="B256">
        <v>59.207710000000013</v>
      </c>
      <c r="C256" s="2">
        <v>1</v>
      </c>
      <c r="H256">
        <v>48.708439000000013</v>
      </c>
      <c r="I256" s="3">
        <v>4</v>
      </c>
      <c r="P256">
        <v>2</v>
      </c>
      <c r="Q256" t="str">
        <f t="shared" si="4"/>
        <v>14</v>
      </c>
    </row>
    <row r="257" spans="1:17" x14ac:dyDescent="0.25">
      <c r="A257">
        <v>256</v>
      </c>
      <c r="B257">
        <v>59.222763000000008</v>
      </c>
      <c r="C257" s="2">
        <v>1</v>
      </c>
      <c r="H257">
        <v>48.740471000000014</v>
      </c>
      <c r="I257" s="3">
        <v>4</v>
      </c>
      <c r="P257">
        <v>2</v>
      </c>
      <c r="Q257" t="str">
        <f t="shared" si="4"/>
        <v>14</v>
      </c>
    </row>
    <row r="258" spans="1:17" x14ac:dyDescent="0.25">
      <c r="A258">
        <v>257</v>
      </c>
      <c r="B258">
        <v>59.210159000000012</v>
      </c>
      <c r="C258" s="2">
        <v>1</v>
      </c>
      <c r="H258">
        <v>48.712398000000007</v>
      </c>
      <c r="I258" s="3">
        <v>4</v>
      </c>
      <c r="P258">
        <v>2</v>
      </c>
      <c r="Q258" t="str">
        <f t="shared" ref="Q258:Q321" si="5">CONCATENATE(C258,E258,G258,I258)</f>
        <v>14</v>
      </c>
    </row>
    <row r="259" spans="1:17" x14ac:dyDescent="0.25">
      <c r="A259">
        <v>258</v>
      </c>
      <c r="B259">
        <v>59.209221000000014</v>
      </c>
      <c r="C259" s="2">
        <v>1</v>
      </c>
      <c r="H259">
        <v>48.771877000000011</v>
      </c>
      <c r="I259" s="3">
        <v>4</v>
      </c>
      <c r="P259">
        <v>2</v>
      </c>
      <c r="Q259" t="str">
        <f t="shared" si="5"/>
        <v>14</v>
      </c>
    </row>
    <row r="260" spans="1:17" x14ac:dyDescent="0.25">
      <c r="A260">
        <v>259</v>
      </c>
      <c r="B260">
        <v>59.208492000000007</v>
      </c>
      <c r="C260" s="2">
        <v>1</v>
      </c>
      <c r="H260">
        <v>48.776928000000012</v>
      </c>
      <c r="I260" s="3">
        <v>4</v>
      </c>
      <c r="P260">
        <v>2</v>
      </c>
      <c r="Q260" t="str">
        <f t="shared" si="5"/>
        <v>14</v>
      </c>
    </row>
    <row r="261" spans="1:17" x14ac:dyDescent="0.25">
      <c r="A261">
        <v>260</v>
      </c>
      <c r="B261">
        <v>59.227241000000014</v>
      </c>
      <c r="C261" s="2">
        <v>1</v>
      </c>
      <c r="H261">
        <v>48.754688000000009</v>
      </c>
      <c r="I261" s="3">
        <v>4</v>
      </c>
      <c r="P261">
        <v>2</v>
      </c>
      <c r="Q261" t="str">
        <f t="shared" si="5"/>
        <v>14</v>
      </c>
    </row>
    <row r="262" spans="1:17" x14ac:dyDescent="0.25">
      <c r="A262">
        <v>261</v>
      </c>
      <c r="B262">
        <v>59.212452000000013</v>
      </c>
      <c r="C262" s="2">
        <v>1</v>
      </c>
      <c r="H262">
        <v>48.763908000000008</v>
      </c>
      <c r="I262" s="3">
        <v>4</v>
      </c>
      <c r="P262">
        <v>2</v>
      </c>
      <c r="Q262" t="str">
        <f t="shared" si="5"/>
        <v>14</v>
      </c>
    </row>
    <row r="263" spans="1:17" x14ac:dyDescent="0.25">
      <c r="A263">
        <v>262</v>
      </c>
      <c r="B263">
        <v>59.220161000000012</v>
      </c>
      <c r="C263" s="2">
        <v>1</v>
      </c>
      <c r="H263">
        <v>48.802761000000011</v>
      </c>
      <c r="I263" s="3">
        <v>4</v>
      </c>
      <c r="P263">
        <v>2</v>
      </c>
      <c r="Q263" t="str">
        <f t="shared" si="5"/>
        <v>14</v>
      </c>
    </row>
    <row r="264" spans="1:17" x14ac:dyDescent="0.25">
      <c r="A264">
        <v>263</v>
      </c>
      <c r="B264">
        <v>59.24411700000001</v>
      </c>
      <c r="C264" s="2">
        <v>1</v>
      </c>
      <c r="H264">
        <v>48.821197000000012</v>
      </c>
      <c r="I264" s="3">
        <v>4</v>
      </c>
      <c r="P264">
        <v>2</v>
      </c>
      <c r="Q264" t="str">
        <f t="shared" si="5"/>
        <v>14</v>
      </c>
    </row>
    <row r="265" spans="1:17" x14ac:dyDescent="0.25">
      <c r="A265">
        <v>264</v>
      </c>
      <c r="B265">
        <v>59.240211000000009</v>
      </c>
      <c r="C265" s="2">
        <v>1</v>
      </c>
      <c r="H265">
        <v>48.790680000000009</v>
      </c>
      <c r="I265" s="3">
        <v>4</v>
      </c>
      <c r="P265">
        <v>2</v>
      </c>
      <c r="Q265" t="str">
        <f t="shared" si="5"/>
        <v>14</v>
      </c>
    </row>
    <row r="266" spans="1:17" x14ac:dyDescent="0.25">
      <c r="A266">
        <v>265</v>
      </c>
      <c r="B266">
        <v>59.282661000000012</v>
      </c>
      <c r="C266" s="2">
        <v>1</v>
      </c>
      <c r="H266">
        <v>48.78099000000001</v>
      </c>
      <c r="I266" s="3">
        <v>4</v>
      </c>
      <c r="P266">
        <v>2</v>
      </c>
      <c r="Q266" t="str">
        <f t="shared" si="5"/>
        <v>14</v>
      </c>
    </row>
    <row r="267" spans="1:17" x14ac:dyDescent="0.25">
      <c r="A267">
        <v>266</v>
      </c>
      <c r="B267">
        <v>59.255161000000008</v>
      </c>
      <c r="C267" s="2">
        <v>1</v>
      </c>
      <c r="H267">
        <v>48.724376000000014</v>
      </c>
      <c r="I267" s="3">
        <v>4</v>
      </c>
      <c r="P267">
        <v>2</v>
      </c>
      <c r="Q267" t="str">
        <f t="shared" si="5"/>
        <v>14</v>
      </c>
    </row>
    <row r="268" spans="1:17" x14ac:dyDescent="0.25">
      <c r="A268">
        <v>267</v>
      </c>
      <c r="B268">
        <v>59.19724200000001</v>
      </c>
      <c r="C268" s="2">
        <v>1</v>
      </c>
      <c r="H268">
        <v>48.741619000000007</v>
      </c>
      <c r="I268" s="3">
        <v>4</v>
      </c>
      <c r="P268">
        <v>2</v>
      </c>
      <c r="Q268" t="str">
        <f t="shared" si="5"/>
        <v>14</v>
      </c>
    </row>
    <row r="269" spans="1:17" x14ac:dyDescent="0.25">
      <c r="A269">
        <v>268</v>
      </c>
      <c r="B269">
        <v>59.173698000000009</v>
      </c>
      <c r="C269" s="2">
        <v>1</v>
      </c>
      <c r="H269">
        <v>48.725940000000008</v>
      </c>
      <c r="I269" s="3">
        <v>4</v>
      </c>
      <c r="P269">
        <v>2</v>
      </c>
      <c r="Q269" t="str">
        <f t="shared" si="5"/>
        <v>14</v>
      </c>
    </row>
    <row r="270" spans="1:17" x14ac:dyDescent="0.25">
      <c r="A270">
        <v>269</v>
      </c>
      <c r="B270">
        <v>59.227764000000008</v>
      </c>
      <c r="C270" s="2">
        <v>1</v>
      </c>
      <c r="D270">
        <v>67.557815000000005</v>
      </c>
      <c r="E270" s="4">
        <v>2</v>
      </c>
      <c r="H270">
        <v>48.747608000000007</v>
      </c>
      <c r="I270" s="3">
        <v>4</v>
      </c>
      <c r="P270">
        <v>3</v>
      </c>
      <c r="Q270" t="str">
        <f t="shared" si="5"/>
        <v>124</v>
      </c>
    </row>
    <row r="271" spans="1:17" x14ac:dyDescent="0.25">
      <c r="A271">
        <v>270</v>
      </c>
      <c r="D271">
        <v>67.515575000000013</v>
      </c>
      <c r="E271" s="4">
        <v>2</v>
      </c>
      <c r="F271">
        <v>57.866409000000012</v>
      </c>
      <c r="G271" s="5">
        <v>3</v>
      </c>
      <c r="H271">
        <v>48.747608000000007</v>
      </c>
      <c r="I271" s="3">
        <v>4</v>
      </c>
      <c r="P271">
        <v>3</v>
      </c>
      <c r="Q271" t="str">
        <f t="shared" si="5"/>
        <v>234</v>
      </c>
    </row>
    <row r="272" spans="1:17" x14ac:dyDescent="0.25">
      <c r="A272">
        <v>271</v>
      </c>
      <c r="D272">
        <v>67.569275000000005</v>
      </c>
      <c r="E272" s="4">
        <v>2</v>
      </c>
      <c r="F272">
        <v>57.867294000000008</v>
      </c>
      <c r="G272" s="5">
        <v>3</v>
      </c>
      <c r="P272">
        <v>2</v>
      </c>
      <c r="Q272" t="str">
        <f t="shared" si="5"/>
        <v>23</v>
      </c>
    </row>
    <row r="273" spans="1:17" x14ac:dyDescent="0.25">
      <c r="A273">
        <v>272</v>
      </c>
      <c r="D273">
        <v>67.578804000000019</v>
      </c>
      <c r="E273" s="4">
        <v>2</v>
      </c>
      <c r="F273">
        <v>57.865940000000009</v>
      </c>
      <c r="G273" s="5">
        <v>3</v>
      </c>
      <c r="P273">
        <v>2</v>
      </c>
      <c r="Q273" t="str">
        <f t="shared" si="5"/>
        <v>23</v>
      </c>
    </row>
    <row r="274" spans="1:17" x14ac:dyDescent="0.25">
      <c r="A274">
        <v>273</v>
      </c>
      <c r="D274">
        <v>67.590160000000012</v>
      </c>
      <c r="E274" s="4">
        <v>2</v>
      </c>
      <c r="F274">
        <v>57.86375000000001</v>
      </c>
      <c r="G274" s="5">
        <v>3</v>
      </c>
      <c r="P274">
        <v>2</v>
      </c>
      <c r="Q274" t="str">
        <f t="shared" si="5"/>
        <v>23</v>
      </c>
    </row>
    <row r="275" spans="1:17" x14ac:dyDescent="0.25">
      <c r="A275">
        <v>274</v>
      </c>
      <c r="D275">
        <v>67.566303000000005</v>
      </c>
      <c r="E275" s="4">
        <v>2</v>
      </c>
      <c r="F275">
        <v>57.839481000000013</v>
      </c>
      <c r="G275" s="5">
        <v>3</v>
      </c>
      <c r="P275">
        <v>2</v>
      </c>
      <c r="Q275" t="str">
        <f t="shared" si="5"/>
        <v>23</v>
      </c>
    </row>
    <row r="276" spans="1:17" x14ac:dyDescent="0.25">
      <c r="A276">
        <v>275</v>
      </c>
      <c r="D276">
        <v>67.60422100000001</v>
      </c>
      <c r="E276" s="4">
        <v>2</v>
      </c>
      <c r="F276">
        <v>57.810314000000012</v>
      </c>
      <c r="G276" s="5">
        <v>3</v>
      </c>
      <c r="P276">
        <v>2</v>
      </c>
      <c r="Q276" t="str">
        <f t="shared" si="5"/>
        <v>23</v>
      </c>
    </row>
    <row r="277" spans="1:17" x14ac:dyDescent="0.25">
      <c r="A277">
        <v>276</v>
      </c>
      <c r="D277">
        <v>67.590839000000017</v>
      </c>
      <c r="E277" s="4">
        <v>2</v>
      </c>
      <c r="F277">
        <v>57.826305000000012</v>
      </c>
      <c r="G277" s="5">
        <v>3</v>
      </c>
      <c r="P277">
        <v>2</v>
      </c>
      <c r="Q277" t="str">
        <f t="shared" si="5"/>
        <v>23</v>
      </c>
    </row>
    <row r="278" spans="1:17" x14ac:dyDescent="0.25">
      <c r="A278">
        <v>277</v>
      </c>
      <c r="D278">
        <v>67.57307400000002</v>
      </c>
      <c r="E278" s="4">
        <v>2</v>
      </c>
      <c r="F278">
        <v>57.858440000000009</v>
      </c>
      <c r="G278" s="5">
        <v>3</v>
      </c>
      <c r="P278">
        <v>2</v>
      </c>
      <c r="Q278" t="str">
        <f t="shared" si="5"/>
        <v>23</v>
      </c>
    </row>
    <row r="279" spans="1:17" x14ac:dyDescent="0.25">
      <c r="A279">
        <v>278</v>
      </c>
      <c r="D279">
        <v>67.558700000000016</v>
      </c>
      <c r="E279" s="4">
        <v>2</v>
      </c>
      <c r="F279">
        <v>57.87661700000001</v>
      </c>
      <c r="G279" s="5">
        <v>3</v>
      </c>
      <c r="P279">
        <v>2</v>
      </c>
      <c r="Q279" t="str">
        <f t="shared" si="5"/>
        <v>23</v>
      </c>
    </row>
    <row r="280" spans="1:17" x14ac:dyDescent="0.25">
      <c r="A280">
        <v>279</v>
      </c>
      <c r="D280">
        <v>67.563335000000009</v>
      </c>
      <c r="E280" s="4">
        <v>2</v>
      </c>
      <c r="F280">
        <v>57.873230000000007</v>
      </c>
      <c r="G280" s="5">
        <v>3</v>
      </c>
      <c r="P280">
        <v>2</v>
      </c>
      <c r="Q280" t="str">
        <f t="shared" si="5"/>
        <v>23</v>
      </c>
    </row>
    <row r="281" spans="1:17" x14ac:dyDescent="0.25">
      <c r="A281">
        <v>280</v>
      </c>
      <c r="D281">
        <v>67.576515000000001</v>
      </c>
      <c r="E281" s="4">
        <v>2</v>
      </c>
      <c r="F281">
        <v>57.909118000000014</v>
      </c>
      <c r="G281" s="5">
        <v>3</v>
      </c>
      <c r="P281">
        <v>2</v>
      </c>
      <c r="Q281" t="str">
        <f t="shared" si="5"/>
        <v>23</v>
      </c>
    </row>
    <row r="282" spans="1:17" x14ac:dyDescent="0.25">
      <c r="A282">
        <v>281</v>
      </c>
      <c r="D282">
        <v>67.527660000000012</v>
      </c>
      <c r="E282" s="4">
        <v>2</v>
      </c>
      <c r="F282">
        <v>57.892868000000007</v>
      </c>
      <c r="G282" s="5">
        <v>3</v>
      </c>
      <c r="P282">
        <v>2</v>
      </c>
      <c r="Q282" t="str">
        <f t="shared" si="5"/>
        <v>23</v>
      </c>
    </row>
    <row r="283" spans="1:17" x14ac:dyDescent="0.25">
      <c r="A283">
        <v>282</v>
      </c>
      <c r="D283">
        <v>67.60406500000002</v>
      </c>
      <c r="E283" s="4">
        <v>2</v>
      </c>
      <c r="F283">
        <v>57.802971000000014</v>
      </c>
      <c r="G283" s="5">
        <v>3</v>
      </c>
      <c r="P283">
        <v>2</v>
      </c>
      <c r="Q283" t="str">
        <f t="shared" si="5"/>
        <v>23</v>
      </c>
    </row>
    <row r="284" spans="1:17" x14ac:dyDescent="0.25">
      <c r="A284">
        <v>283</v>
      </c>
      <c r="D284">
        <v>67.644378000000017</v>
      </c>
      <c r="E284" s="4">
        <v>2</v>
      </c>
      <c r="F284">
        <v>57.866409000000012</v>
      </c>
      <c r="G284" s="5">
        <v>3</v>
      </c>
      <c r="P284">
        <v>2</v>
      </c>
      <c r="Q284" t="str">
        <f t="shared" si="5"/>
        <v>23</v>
      </c>
    </row>
    <row r="285" spans="1:17" x14ac:dyDescent="0.25">
      <c r="A285">
        <v>284</v>
      </c>
      <c r="D285">
        <v>67.557815000000005</v>
      </c>
      <c r="E285" s="4">
        <v>2</v>
      </c>
      <c r="P285">
        <v>1</v>
      </c>
      <c r="Q285" t="str">
        <f t="shared" si="5"/>
        <v>2</v>
      </c>
    </row>
    <row r="286" spans="1:17" x14ac:dyDescent="0.25">
      <c r="A286">
        <v>285</v>
      </c>
      <c r="B286">
        <v>75.677115000000001</v>
      </c>
      <c r="C286" s="2">
        <v>1</v>
      </c>
      <c r="H286">
        <v>66.588077000000013</v>
      </c>
      <c r="I286" s="3">
        <v>4</v>
      </c>
      <c r="P286">
        <v>2</v>
      </c>
      <c r="Q286" t="str">
        <f t="shared" si="5"/>
        <v>14</v>
      </c>
    </row>
    <row r="287" spans="1:17" x14ac:dyDescent="0.25">
      <c r="A287">
        <v>286</v>
      </c>
      <c r="B287">
        <v>75.672830000000005</v>
      </c>
      <c r="C287" s="2">
        <v>1</v>
      </c>
      <c r="H287">
        <v>66.621460000000013</v>
      </c>
      <c r="I287" s="3">
        <v>4</v>
      </c>
      <c r="P287">
        <v>2</v>
      </c>
      <c r="Q287" t="str">
        <f t="shared" si="5"/>
        <v>14</v>
      </c>
    </row>
    <row r="288" spans="1:17" x14ac:dyDescent="0.25">
      <c r="A288">
        <v>287</v>
      </c>
      <c r="B288">
        <v>75.680431000000013</v>
      </c>
      <c r="C288" s="2">
        <v>1</v>
      </c>
      <c r="H288">
        <v>66.614639000000011</v>
      </c>
      <c r="I288" s="3">
        <v>4</v>
      </c>
      <c r="P288">
        <v>2</v>
      </c>
      <c r="Q288" t="str">
        <f t="shared" si="5"/>
        <v>14</v>
      </c>
    </row>
    <row r="289" spans="1:17" x14ac:dyDescent="0.25">
      <c r="A289">
        <v>288</v>
      </c>
      <c r="B289">
        <v>75.663646</v>
      </c>
      <c r="C289" s="2">
        <v>1</v>
      </c>
      <c r="H289">
        <v>66.612243000000007</v>
      </c>
      <c r="I289" s="3">
        <v>4</v>
      </c>
      <c r="P289">
        <v>2</v>
      </c>
      <c r="Q289" t="str">
        <f t="shared" si="5"/>
        <v>14</v>
      </c>
    </row>
    <row r="290" spans="1:17" x14ac:dyDescent="0.25">
      <c r="A290">
        <v>289</v>
      </c>
      <c r="B290">
        <v>75.674717000000001</v>
      </c>
      <c r="C290" s="2">
        <v>1</v>
      </c>
      <c r="H290">
        <v>66.600364000000013</v>
      </c>
      <c r="I290" s="3">
        <v>4</v>
      </c>
      <c r="P290">
        <v>2</v>
      </c>
      <c r="Q290" t="str">
        <f t="shared" si="5"/>
        <v>14</v>
      </c>
    </row>
    <row r="291" spans="1:17" x14ac:dyDescent="0.25">
      <c r="A291">
        <v>290</v>
      </c>
      <c r="B291">
        <v>75.679717000000011</v>
      </c>
      <c r="C291" s="2">
        <v>1</v>
      </c>
      <c r="H291">
        <v>66.58859600000001</v>
      </c>
      <c r="I291" s="3">
        <v>4</v>
      </c>
      <c r="P291">
        <v>2</v>
      </c>
      <c r="Q291" t="str">
        <f t="shared" si="5"/>
        <v>14</v>
      </c>
    </row>
    <row r="292" spans="1:17" x14ac:dyDescent="0.25">
      <c r="A292">
        <v>291</v>
      </c>
      <c r="B292">
        <v>75.673238000000012</v>
      </c>
      <c r="C292" s="2">
        <v>1</v>
      </c>
      <c r="H292">
        <v>66.575576000000012</v>
      </c>
      <c r="I292" s="3">
        <v>4</v>
      </c>
      <c r="P292">
        <v>2</v>
      </c>
      <c r="Q292" t="str">
        <f t="shared" si="5"/>
        <v>14</v>
      </c>
    </row>
    <row r="293" spans="1:17" x14ac:dyDescent="0.25">
      <c r="A293">
        <v>292</v>
      </c>
      <c r="B293">
        <v>75.691502000000014</v>
      </c>
      <c r="C293" s="2">
        <v>1</v>
      </c>
      <c r="H293">
        <v>66.612762000000004</v>
      </c>
      <c r="I293" s="3">
        <v>4</v>
      </c>
      <c r="P293">
        <v>2</v>
      </c>
      <c r="Q293" t="str">
        <f t="shared" si="5"/>
        <v>14</v>
      </c>
    </row>
    <row r="294" spans="1:17" x14ac:dyDescent="0.25">
      <c r="A294">
        <v>293</v>
      </c>
      <c r="B294">
        <v>75.672881000000004</v>
      </c>
      <c r="C294" s="2">
        <v>1</v>
      </c>
      <c r="H294">
        <v>66.643650000000008</v>
      </c>
      <c r="I294" s="3">
        <v>4</v>
      </c>
      <c r="P294">
        <v>2</v>
      </c>
      <c r="Q294" t="str">
        <f t="shared" si="5"/>
        <v>14</v>
      </c>
    </row>
    <row r="295" spans="1:17" x14ac:dyDescent="0.25">
      <c r="A295">
        <v>294</v>
      </c>
      <c r="B295">
        <v>75.673901000000001</v>
      </c>
      <c r="C295" s="2">
        <v>1</v>
      </c>
      <c r="H295">
        <v>66.628021000000018</v>
      </c>
      <c r="I295" s="3">
        <v>4</v>
      </c>
      <c r="P295">
        <v>2</v>
      </c>
      <c r="Q295" t="str">
        <f t="shared" si="5"/>
        <v>14</v>
      </c>
    </row>
    <row r="296" spans="1:17" x14ac:dyDescent="0.25">
      <c r="A296">
        <v>295</v>
      </c>
      <c r="B296">
        <v>75.643188000000009</v>
      </c>
      <c r="C296" s="2">
        <v>1</v>
      </c>
      <c r="H296">
        <v>66.672764000000001</v>
      </c>
      <c r="I296" s="3">
        <v>4</v>
      </c>
      <c r="P296">
        <v>2</v>
      </c>
      <c r="Q296" t="str">
        <f t="shared" si="5"/>
        <v>14</v>
      </c>
    </row>
    <row r="297" spans="1:17" x14ac:dyDescent="0.25">
      <c r="A297">
        <v>296</v>
      </c>
      <c r="B297">
        <v>75.690329000000006</v>
      </c>
      <c r="C297" s="2">
        <v>1</v>
      </c>
      <c r="H297">
        <v>66.654693000000009</v>
      </c>
      <c r="I297" s="3">
        <v>4</v>
      </c>
      <c r="P297">
        <v>2</v>
      </c>
      <c r="Q297" t="str">
        <f t="shared" si="5"/>
        <v>14</v>
      </c>
    </row>
    <row r="298" spans="1:17" x14ac:dyDescent="0.25">
      <c r="A298">
        <v>297</v>
      </c>
      <c r="B298">
        <v>75.690329000000006</v>
      </c>
      <c r="C298" s="2">
        <v>1</v>
      </c>
      <c r="H298">
        <v>66.588077000000013</v>
      </c>
      <c r="I298" s="3">
        <v>4</v>
      </c>
      <c r="P298">
        <v>2</v>
      </c>
      <c r="Q298" t="str">
        <f t="shared" si="5"/>
        <v>14</v>
      </c>
    </row>
    <row r="299" spans="1:17" x14ac:dyDescent="0.25">
      <c r="A299">
        <v>298</v>
      </c>
      <c r="F299">
        <v>75.306318000000005</v>
      </c>
      <c r="G299" s="5">
        <v>3</v>
      </c>
      <c r="H299">
        <v>66.588077000000013</v>
      </c>
      <c r="I299" s="3">
        <v>4</v>
      </c>
      <c r="P299">
        <v>2</v>
      </c>
      <c r="Q299" t="str">
        <f t="shared" si="5"/>
        <v>34</v>
      </c>
    </row>
    <row r="300" spans="1:17" x14ac:dyDescent="0.25">
      <c r="A300">
        <v>299</v>
      </c>
      <c r="D300">
        <v>84.026067000000012</v>
      </c>
      <c r="E300" s="4">
        <v>2</v>
      </c>
      <c r="F300">
        <v>75.291880000000006</v>
      </c>
      <c r="G300" s="5">
        <v>3</v>
      </c>
      <c r="P300">
        <v>2</v>
      </c>
      <c r="Q300" t="str">
        <f t="shared" si="5"/>
        <v>23</v>
      </c>
    </row>
    <row r="301" spans="1:17" x14ac:dyDescent="0.25">
      <c r="A301">
        <v>300</v>
      </c>
      <c r="D301">
        <v>84.067086000000003</v>
      </c>
      <c r="E301" s="4">
        <v>2</v>
      </c>
      <c r="F301">
        <v>75.218108000000001</v>
      </c>
      <c r="G301" s="5">
        <v>3</v>
      </c>
      <c r="P301">
        <v>2</v>
      </c>
      <c r="Q301" t="str">
        <f t="shared" si="5"/>
        <v>23</v>
      </c>
    </row>
    <row r="302" spans="1:17" x14ac:dyDescent="0.25">
      <c r="A302">
        <v>301</v>
      </c>
      <c r="D302">
        <v>84.04300400000001</v>
      </c>
      <c r="E302" s="4">
        <v>2</v>
      </c>
      <c r="F302">
        <v>75.271421000000004</v>
      </c>
      <c r="G302" s="5">
        <v>3</v>
      </c>
      <c r="P302">
        <v>2</v>
      </c>
      <c r="Q302" t="str">
        <f t="shared" si="5"/>
        <v>23</v>
      </c>
    </row>
    <row r="303" spans="1:17" x14ac:dyDescent="0.25">
      <c r="A303">
        <v>302</v>
      </c>
      <c r="D303">
        <v>84.038312000000005</v>
      </c>
      <c r="E303" s="4">
        <v>2</v>
      </c>
      <c r="F303">
        <v>75.271269000000004</v>
      </c>
      <c r="G303" s="5">
        <v>3</v>
      </c>
      <c r="P303">
        <v>2</v>
      </c>
      <c r="Q303" t="str">
        <f t="shared" si="5"/>
        <v>23</v>
      </c>
    </row>
    <row r="304" spans="1:17" x14ac:dyDescent="0.25">
      <c r="A304">
        <v>303</v>
      </c>
      <c r="D304">
        <v>84.049332000000007</v>
      </c>
      <c r="E304" s="4">
        <v>2</v>
      </c>
      <c r="F304">
        <v>75.239535000000004</v>
      </c>
      <c r="G304" s="5">
        <v>3</v>
      </c>
      <c r="P304">
        <v>2</v>
      </c>
      <c r="Q304" t="str">
        <f t="shared" si="5"/>
        <v>23</v>
      </c>
    </row>
    <row r="305" spans="1:17" x14ac:dyDescent="0.25">
      <c r="A305">
        <v>304</v>
      </c>
      <c r="D305">
        <v>84.033006</v>
      </c>
      <c r="E305" s="4">
        <v>2</v>
      </c>
      <c r="F305">
        <v>75.20724100000001</v>
      </c>
      <c r="G305" s="5">
        <v>3</v>
      </c>
      <c r="P305">
        <v>2</v>
      </c>
      <c r="Q305" t="str">
        <f t="shared" si="5"/>
        <v>23</v>
      </c>
    </row>
    <row r="306" spans="1:17" x14ac:dyDescent="0.25">
      <c r="A306">
        <v>305</v>
      </c>
      <c r="D306">
        <v>84.015150000000006</v>
      </c>
      <c r="E306" s="4">
        <v>2</v>
      </c>
      <c r="F306">
        <v>75.162346000000014</v>
      </c>
      <c r="G306" s="5">
        <v>3</v>
      </c>
      <c r="P306">
        <v>2</v>
      </c>
      <c r="Q306" t="str">
        <f t="shared" si="5"/>
        <v>23</v>
      </c>
    </row>
    <row r="307" spans="1:17" x14ac:dyDescent="0.25">
      <c r="A307">
        <v>306</v>
      </c>
      <c r="D307">
        <v>83.989080000000001</v>
      </c>
      <c r="E307" s="4">
        <v>2</v>
      </c>
      <c r="F307">
        <v>75.142704000000009</v>
      </c>
      <c r="G307" s="5">
        <v>3</v>
      </c>
      <c r="P307">
        <v>2</v>
      </c>
      <c r="Q307" t="str">
        <f t="shared" si="5"/>
        <v>23</v>
      </c>
    </row>
    <row r="308" spans="1:17" x14ac:dyDescent="0.25">
      <c r="A308">
        <v>307</v>
      </c>
      <c r="D308">
        <v>83.987140000000011</v>
      </c>
      <c r="E308" s="4">
        <v>2</v>
      </c>
      <c r="F308">
        <v>75.139847000000003</v>
      </c>
      <c r="G308" s="5">
        <v>3</v>
      </c>
      <c r="P308">
        <v>2</v>
      </c>
      <c r="Q308" t="str">
        <f t="shared" si="5"/>
        <v>23</v>
      </c>
    </row>
    <row r="309" spans="1:17" x14ac:dyDescent="0.25">
      <c r="A309">
        <v>308</v>
      </c>
      <c r="D309">
        <v>83.967907000000011</v>
      </c>
      <c r="E309" s="4">
        <v>2</v>
      </c>
      <c r="F309">
        <v>75.319736000000006</v>
      </c>
      <c r="G309" s="5">
        <v>3</v>
      </c>
      <c r="P309">
        <v>2</v>
      </c>
      <c r="Q309" t="str">
        <f t="shared" si="5"/>
        <v>23</v>
      </c>
    </row>
    <row r="310" spans="1:17" x14ac:dyDescent="0.25">
      <c r="A310">
        <v>309</v>
      </c>
      <c r="D310">
        <v>84.000712000000007</v>
      </c>
      <c r="E310" s="4">
        <v>2</v>
      </c>
      <c r="F310">
        <v>75.319736000000006</v>
      </c>
      <c r="G310" s="5">
        <v>3</v>
      </c>
      <c r="P310">
        <v>2</v>
      </c>
      <c r="Q310" t="str">
        <f t="shared" si="5"/>
        <v>23</v>
      </c>
    </row>
    <row r="311" spans="1:17" x14ac:dyDescent="0.25">
      <c r="A311">
        <v>310</v>
      </c>
      <c r="D311">
        <v>84.026067000000012</v>
      </c>
      <c r="E311" s="4">
        <v>2</v>
      </c>
      <c r="P311">
        <v>1</v>
      </c>
      <c r="Q311" t="str">
        <f t="shared" si="5"/>
        <v>2</v>
      </c>
    </row>
    <row r="312" spans="1:17" x14ac:dyDescent="0.25">
      <c r="A312">
        <v>311</v>
      </c>
      <c r="B312">
        <v>92.959683000000012</v>
      </c>
      <c r="C312" s="2">
        <v>1</v>
      </c>
      <c r="D312">
        <v>84.026067000000012</v>
      </c>
      <c r="E312" s="4">
        <v>2</v>
      </c>
      <c r="P312">
        <v>2</v>
      </c>
      <c r="Q312" t="str">
        <f t="shared" si="5"/>
        <v>12</v>
      </c>
    </row>
    <row r="313" spans="1:17" x14ac:dyDescent="0.25">
      <c r="A313">
        <v>312</v>
      </c>
      <c r="B313">
        <v>92.938612000000006</v>
      </c>
      <c r="C313" s="2">
        <v>1</v>
      </c>
      <c r="P313">
        <v>1</v>
      </c>
      <c r="Q313" t="str">
        <f t="shared" si="5"/>
        <v>1</v>
      </c>
    </row>
    <row r="314" spans="1:17" x14ac:dyDescent="0.25">
      <c r="A314">
        <v>313</v>
      </c>
      <c r="B314">
        <v>92.930756000000002</v>
      </c>
      <c r="C314" s="2">
        <v>1</v>
      </c>
      <c r="H314">
        <v>83.527930000000012</v>
      </c>
      <c r="I314" s="3">
        <v>4</v>
      </c>
      <c r="P314">
        <v>2</v>
      </c>
      <c r="Q314" t="str">
        <f t="shared" si="5"/>
        <v>14</v>
      </c>
    </row>
    <row r="315" spans="1:17" x14ac:dyDescent="0.25">
      <c r="A315">
        <v>314</v>
      </c>
      <c r="B315">
        <v>92.944786000000008</v>
      </c>
      <c r="C315" s="2">
        <v>1</v>
      </c>
      <c r="H315">
        <v>83.524767000000011</v>
      </c>
      <c r="I315" s="3">
        <v>4</v>
      </c>
      <c r="P315">
        <v>2</v>
      </c>
      <c r="Q315" t="str">
        <f t="shared" si="5"/>
        <v>14</v>
      </c>
    </row>
    <row r="316" spans="1:17" x14ac:dyDescent="0.25">
      <c r="A316">
        <v>315</v>
      </c>
      <c r="B316">
        <v>92.944991000000016</v>
      </c>
      <c r="C316" s="2">
        <v>1</v>
      </c>
      <c r="H316">
        <v>83.53196100000001</v>
      </c>
      <c r="I316" s="3">
        <v>4</v>
      </c>
      <c r="P316">
        <v>2</v>
      </c>
      <c r="Q316" t="str">
        <f t="shared" si="5"/>
        <v>14</v>
      </c>
    </row>
    <row r="317" spans="1:17" x14ac:dyDescent="0.25">
      <c r="A317">
        <v>316</v>
      </c>
      <c r="B317">
        <v>92.942696000000012</v>
      </c>
      <c r="C317" s="2">
        <v>1</v>
      </c>
      <c r="H317">
        <v>83.518645000000006</v>
      </c>
      <c r="I317" s="3">
        <v>4</v>
      </c>
      <c r="P317">
        <v>2</v>
      </c>
      <c r="Q317" t="str">
        <f t="shared" si="5"/>
        <v>14</v>
      </c>
    </row>
    <row r="318" spans="1:17" x14ac:dyDescent="0.25">
      <c r="A318">
        <v>317</v>
      </c>
      <c r="B318">
        <v>92.914942000000011</v>
      </c>
      <c r="C318" s="2">
        <v>1</v>
      </c>
      <c r="H318">
        <v>83.514768000000004</v>
      </c>
      <c r="I318" s="3">
        <v>4</v>
      </c>
      <c r="P318">
        <v>2</v>
      </c>
      <c r="Q318" t="str">
        <f t="shared" si="5"/>
        <v>14</v>
      </c>
    </row>
    <row r="319" spans="1:17" x14ac:dyDescent="0.25">
      <c r="A319">
        <v>318</v>
      </c>
      <c r="B319">
        <v>92.910502000000008</v>
      </c>
      <c r="C319" s="2">
        <v>1</v>
      </c>
      <c r="H319">
        <v>83.523135000000011</v>
      </c>
      <c r="I319" s="3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92.898463000000007</v>
      </c>
      <c r="C320" s="2">
        <v>1</v>
      </c>
      <c r="H320">
        <v>83.506758000000005</v>
      </c>
      <c r="I320" s="3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92.919381000000016</v>
      </c>
      <c r="C321" s="2">
        <v>1</v>
      </c>
      <c r="H321">
        <v>83.492677000000015</v>
      </c>
      <c r="I321" s="3">
        <v>4</v>
      </c>
      <c r="P321">
        <v>2</v>
      </c>
      <c r="Q321" t="str">
        <f t="shared" si="5"/>
        <v>14</v>
      </c>
    </row>
    <row r="322" spans="1:17" x14ac:dyDescent="0.25">
      <c r="A322">
        <v>321</v>
      </c>
      <c r="B322">
        <v>92.910399000000012</v>
      </c>
      <c r="C322" s="2">
        <v>1</v>
      </c>
      <c r="H322">
        <v>83.541246000000001</v>
      </c>
      <c r="I322" s="3">
        <v>4</v>
      </c>
      <c r="P322">
        <v>2</v>
      </c>
      <c r="Q322" t="str">
        <f t="shared" ref="Q322:Q385" si="6">CONCATENATE(C322,E322,G322,I322)</f>
        <v>14</v>
      </c>
    </row>
    <row r="323" spans="1:17" x14ac:dyDescent="0.25">
      <c r="A323">
        <v>322</v>
      </c>
      <c r="B323">
        <v>92.901217000000003</v>
      </c>
      <c r="C323" s="2">
        <v>1</v>
      </c>
      <c r="H323">
        <v>83.528543000000013</v>
      </c>
      <c r="I323" s="3">
        <v>4</v>
      </c>
      <c r="P323">
        <v>2</v>
      </c>
      <c r="Q323" t="str">
        <f t="shared" si="6"/>
        <v>14</v>
      </c>
    </row>
    <row r="324" spans="1:17" x14ac:dyDescent="0.25">
      <c r="A324">
        <v>323</v>
      </c>
      <c r="B324">
        <v>92.959683000000012</v>
      </c>
      <c r="C324" s="2">
        <v>1</v>
      </c>
      <c r="H324">
        <v>83.620528000000007</v>
      </c>
      <c r="I324" s="3">
        <v>4</v>
      </c>
      <c r="P324">
        <v>2</v>
      </c>
      <c r="Q324" t="str">
        <f t="shared" si="6"/>
        <v>14</v>
      </c>
    </row>
    <row r="325" spans="1:17" x14ac:dyDescent="0.25">
      <c r="A325">
        <v>324</v>
      </c>
      <c r="H325">
        <v>83.510176000000001</v>
      </c>
      <c r="I325" s="3">
        <v>4</v>
      </c>
      <c r="P325">
        <v>1</v>
      </c>
      <c r="Q325" t="str">
        <f t="shared" si="6"/>
        <v>4</v>
      </c>
    </row>
    <row r="326" spans="1:17" x14ac:dyDescent="0.25">
      <c r="A326">
        <v>325</v>
      </c>
      <c r="F326">
        <v>92.240588000000002</v>
      </c>
      <c r="G326" s="5">
        <v>3</v>
      </c>
      <c r="P326">
        <v>1</v>
      </c>
      <c r="Q326" t="str">
        <f t="shared" si="6"/>
        <v>3</v>
      </c>
    </row>
    <row r="327" spans="1:17" x14ac:dyDescent="0.25">
      <c r="A327">
        <v>326</v>
      </c>
      <c r="D327">
        <v>104.327763</v>
      </c>
      <c r="E327" s="4">
        <v>2</v>
      </c>
      <c r="F327">
        <v>92.216101000000009</v>
      </c>
      <c r="G327" s="5">
        <v>3</v>
      </c>
      <c r="P327">
        <v>2</v>
      </c>
      <c r="Q327" t="str">
        <f t="shared" si="6"/>
        <v>23</v>
      </c>
    </row>
    <row r="328" spans="1:17" x14ac:dyDescent="0.25">
      <c r="A328">
        <v>327</v>
      </c>
      <c r="D328">
        <v>104.327507</v>
      </c>
      <c r="E328" s="4">
        <v>2</v>
      </c>
      <c r="F328">
        <v>92.195336000000012</v>
      </c>
      <c r="G328" s="5">
        <v>3</v>
      </c>
      <c r="P328">
        <v>2</v>
      </c>
      <c r="Q328" t="str">
        <f t="shared" si="6"/>
        <v>23</v>
      </c>
    </row>
    <row r="329" spans="1:17" x14ac:dyDescent="0.25">
      <c r="A329">
        <v>328</v>
      </c>
      <c r="D329">
        <v>104.30556900000001</v>
      </c>
      <c r="E329" s="4">
        <v>2</v>
      </c>
      <c r="F329">
        <v>92.172020000000003</v>
      </c>
      <c r="G329" s="5">
        <v>3</v>
      </c>
      <c r="P329">
        <v>2</v>
      </c>
      <c r="Q329" t="str">
        <f t="shared" si="6"/>
        <v>23</v>
      </c>
    </row>
    <row r="330" spans="1:17" x14ac:dyDescent="0.25">
      <c r="A330">
        <v>329</v>
      </c>
      <c r="D330">
        <v>104.29603200000001</v>
      </c>
      <c r="E330" s="4">
        <v>2</v>
      </c>
      <c r="F330">
        <v>92.182480000000012</v>
      </c>
      <c r="G330" s="5">
        <v>3</v>
      </c>
      <c r="P330">
        <v>2</v>
      </c>
      <c r="Q330" t="str">
        <f t="shared" si="6"/>
        <v>23</v>
      </c>
    </row>
    <row r="331" spans="1:17" x14ac:dyDescent="0.25">
      <c r="A331">
        <v>330</v>
      </c>
      <c r="D331">
        <v>104.33337800000001</v>
      </c>
      <c r="E331" s="4">
        <v>2</v>
      </c>
      <c r="F331">
        <v>92.216458000000003</v>
      </c>
      <c r="G331" s="5">
        <v>3</v>
      </c>
      <c r="P331">
        <v>2</v>
      </c>
      <c r="Q331" t="str">
        <f t="shared" si="6"/>
        <v>23</v>
      </c>
    </row>
    <row r="332" spans="1:17" x14ac:dyDescent="0.25">
      <c r="A332">
        <v>331</v>
      </c>
      <c r="D332">
        <v>104.34312100000001</v>
      </c>
      <c r="E332" s="4">
        <v>2</v>
      </c>
      <c r="F332">
        <v>92.176510000000007</v>
      </c>
      <c r="G332" s="5">
        <v>3</v>
      </c>
      <c r="P332">
        <v>2</v>
      </c>
      <c r="Q332" t="str">
        <f t="shared" si="6"/>
        <v>23</v>
      </c>
    </row>
    <row r="333" spans="1:17" x14ac:dyDescent="0.25">
      <c r="A333">
        <v>332</v>
      </c>
      <c r="D333">
        <v>104.30154100000001</v>
      </c>
      <c r="E333" s="4">
        <v>2</v>
      </c>
      <c r="F333">
        <v>92.136614000000009</v>
      </c>
      <c r="G333" s="5">
        <v>3</v>
      </c>
      <c r="P333">
        <v>2</v>
      </c>
      <c r="Q333" t="str">
        <f t="shared" si="6"/>
        <v>23</v>
      </c>
    </row>
    <row r="334" spans="1:17" x14ac:dyDescent="0.25">
      <c r="A334">
        <v>333</v>
      </c>
      <c r="D334">
        <v>104.34194600000001</v>
      </c>
      <c r="E334" s="4">
        <v>2</v>
      </c>
      <c r="F334">
        <v>92.199519000000009</v>
      </c>
      <c r="G334" s="5">
        <v>3</v>
      </c>
      <c r="P334">
        <v>2</v>
      </c>
      <c r="Q334" t="str">
        <f t="shared" si="6"/>
        <v>23</v>
      </c>
    </row>
    <row r="335" spans="1:17" x14ac:dyDescent="0.25">
      <c r="A335">
        <v>334</v>
      </c>
      <c r="D335">
        <v>104.335419</v>
      </c>
      <c r="E335" s="4">
        <v>2</v>
      </c>
      <c r="F335">
        <v>92.240588000000002</v>
      </c>
      <c r="G335" s="5">
        <v>3</v>
      </c>
      <c r="P335">
        <v>2</v>
      </c>
      <c r="Q335" t="str">
        <f t="shared" si="6"/>
        <v>23</v>
      </c>
    </row>
    <row r="336" spans="1:17" x14ac:dyDescent="0.25">
      <c r="A336">
        <v>335</v>
      </c>
      <c r="D336">
        <v>104.29292000000001</v>
      </c>
      <c r="E336" s="4">
        <v>2</v>
      </c>
      <c r="P336">
        <v>1</v>
      </c>
      <c r="Q336" t="str">
        <f t="shared" si="6"/>
        <v>2</v>
      </c>
    </row>
    <row r="337" spans="1:17" x14ac:dyDescent="0.25">
      <c r="A337">
        <v>336</v>
      </c>
      <c r="D337">
        <v>104.327763</v>
      </c>
      <c r="E337" s="4">
        <v>2</v>
      </c>
      <c r="P337">
        <v>1</v>
      </c>
      <c r="Q337" t="str">
        <f t="shared" si="6"/>
        <v>2</v>
      </c>
    </row>
    <row r="338" spans="1:17" x14ac:dyDescent="0.25">
      <c r="A338">
        <v>337</v>
      </c>
      <c r="B338">
        <v>114.17924200000002</v>
      </c>
      <c r="C338" s="2">
        <v>1</v>
      </c>
      <c r="P338">
        <v>1</v>
      </c>
      <c r="Q338" t="str">
        <f t="shared" si="6"/>
        <v>1</v>
      </c>
    </row>
    <row r="339" spans="1:17" x14ac:dyDescent="0.25">
      <c r="A339">
        <v>338</v>
      </c>
      <c r="B339">
        <v>114.218987</v>
      </c>
      <c r="C339" s="2">
        <v>1</v>
      </c>
      <c r="P339">
        <v>1</v>
      </c>
      <c r="Q339" t="str">
        <f t="shared" si="6"/>
        <v>1</v>
      </c>
    </row>
    <row r="340" spans="1:17" x14ac:dyDescent="0.25">
      <c r="A340">
        <v>339</v>
      </c>
      <c r="B340">
        <v>114.250157</v>
      </c>
      <c r="C340" s="2">
        <v>1</v>
      </c>
      <c r="H340">
        <v>104.265061</v>
      </c>
      <c r="I340" s="3">
        <v>4</v>
      </c>
      <c r="P340">
        <v>2</v>
      </c>
      <c r="Q340" t="str">
        <f t="shared" si="6"/>
        <v>14</v>
      </c>
    </row>
    <row r="341" spans="1:17" x14ac:dyDescent="0.25">
      <c r="A341">
        <v>340</v>
      </c>
      <c r="B341">
        <v>114.26637700000001</v>
      </c>
      <c r="C341" s="2">
        <v>1</v>
      </c>
      <c r="H341">
        <v>104.27389200000002</v>
      </c>
      <c r="I341" s="3">
        <v>4</v>
      </c>
      <c r="P341">
        <v>2</v>
      </c>
      <c r="Q341" t="str">
        <f t="shared" si="6"/>
        <v>14</v>
      </c>
    </row>
    <row r="342" spans="1:17" x14ac:dyDescent="0.25">
      <c r="A342">
        <v>341</v>
      </c>
      <c r="B342">
        <v>114.28612600000001</v>
      </c>
      <c r="C342" s="2">
        <v>1</v>
      </c>
      <c r="H342">
        <v>104.287667</v>
      </c>
      <c r="I342" s="3">
        <v>4</v>
      </c>
      <c r="P342">
        <v>2</v>
      </c>
      <c r="Q342" t="str">
        <f t="shared" si="6"/>
        <v>14</v>
      </c>
    </row>
    <row r="343" spans="1:17" x14ac:dyDescent="0.25">
      <c r="A343">
        <v>342</v>
      </c>
      <c r="B343">
        <v>114.271737</v>
      </c>
      <c r="C343" s="2">
        <v>1</v>
      </c>
      <c r="H343">
        <v>104.287564</v>
      </c>
      <c r="I343" s="3">
        <v>4</v>
      </c>
      <c r="P343">
        <v>2</v>
      </c>
      <c r="Q343" t="str">
        <f t="shared" si="6"/>
        <v>14</v>
      </c>
    </row>
    <row r="344" spans="1:17" x14ac:dyDescent="0.25">
      <c r="A344">
        <v>343</v>
      </c>
      <c r="B344">
        <v>114.255055</v>
      </c>
      <c r="C344" s="2">
        <v>1</v>
      </c>
      <c r="H344">
        <v>104.296795</v>
      </c>
      <c r="I344" s="3">
        <v>4</v>
      </c>
      <c r="P344">
        <v>2</v>
      </c>
      <c r="Q344" t="str">
        <f t="shared" si="6"/>
        <v>14</v>
      </c>
    </row>
    <row r="345" spans="1:17" x14ac:dyDescent="0.25">
      <c r="A345">
        <v>344</v>
      </c>
      <c r="B345">
        <v>114.24199300000001</v>
      </c>
      <c r="C345" s="2">
        <v>1</v>
      </c>
      <c r="H345">
        <v>104.29225600000001</v>
      </c>
      <c r="I345" s="3">
        <v>4</v>
      </c>
      <c r="P345">
        <v>2</v>
      </c>
      <c r="Q345" t="str">
        <f t="shared" si="6"/>
        <v>14</v>
      </c>
    </row>
    <row r="346" spans="1:17" x14ac:dyDescent="0.25">
      <c r="A346">
        <v>345</v>
      </c>
      <c r="B346">
        <v>114.22602500000001</v>
      </c>
      <c r="C346" s="2">
        <v>1</v>
      </c>
      <c r="H346">
        <v>104.31052100000001</v>
      </c>
      <c r="I346" s="3">
        <v>4</v>
      </c>
      <c r="P346">
        <v>2</v>
      </c>
      <c r="Q346" t="str">
        <f t="shared" si="6"/>
        <v>14</v>
      </c>
    </row>
    <row r="347" spans="1:17" x14ac:dyDescent="0.25">
      <c r="A347">
        <v>346</v>
      </c>
      <c r="B347">
        <v>114.299847</v>
      </c>
      <c r="C347" s="2">
        <v>1</v>
      </c>
      <c r="H347">
        <v>104.31628500000001</v>
      </c>
      <c r="I347" s="3">
        <v>4</v>
      </c>
      <c r="P347">
        <v>2</v>
      </c>
      <c r="Q347" t="str">
        <f t="shared" si="6"/>
        <v>14</v>
      </c>
    </row>
    <row r="348" spans="1:17" x14ac:dyDescent="0.25">
      <c r="A348">
        <v>347</v>
      </c>
      <c r="B348">
        <v>114.17924200000002</v>
      </c>
      <c r="C348" s="2">
        <v>1</v>
      </c>
      <c r="H348">
        <v>104.31694800000001</v>
      </c>
      <c r="I348" s="3">
        <v>4</v>
      </c>
      <c r="P348">
        <v>2</v>
      </c>
      <c r="Q348" t="str">
        <f t="shared" si="6"/>
        <v>14</v>
      </c>
    </row>
    <row r="349" spans="1:17" x14ac:dyDescent="0.25">
      <c r="A349">
        <v>348</v>
      </c>
      <c r="H349">
        <v>104.26093</v>
      </c>
      <c r="I349" s="3">
        <v>4</v>
      </c>
      <c r="P349">
        <v>1</v>
      </c>
      <c r="Q349" t="str">
        <f t="shared" si="6"/>
        <v>4</v>
      </c>
    </row>
    <row r="350" spans="1:17" x14ac:dyDescent="0.25">
      <c r="A350">
        <v>349</v>
      </c>
      <c r="H350">
        <v>104.26093</v>
      </c>
      <c r="I350" s="3">
        <v>4</v>
      </c>
      <c r="P350">
        <v>1</v>
      </c>
      <c r="Q350" t="str">
        <f t="shared" si="6"/>
        <v>4</v>
      </c>
    </row>
    <row r="351" spans="1:17" x14ac:dyDescent="0.25">
      <c r="A351">
        <v>350</v>
      </c>
      <c r="D351">
        <v>125.33070000000001</v>
      </c>
      <c r="E351" s="4">
        <v>2</v>
      </c>
      <c r="F351">
        <v>114.09552000000001</v>
      </c>
      <c r="G351" s="5">
        <v>3</v>
      </c>
      <c r="P351">
        <v>2</v>
      </c>
      <c r="Q351" t="str">
        <f t="shared" si="6"/>
        <v>23</v>
      </c>
    </row>
    <row r="352" spans="1:17" x14ac:dyDescent="0.25">
      <c r="A352">
        <v>351</v>
      </c>
      <c r="D352">
        <v>125.36697800000002</v>
      </c>
      <c r="E352" s="4">
        <v>2</v>
      </c>
      <c r="F352">
        <v>114.109345</v>
      </c>
      <c r="G352" s="5">
        <v>3</v>
      </c>
      <c r="P352">
        <v>2</v>
      </c>
      <c r="Q352" t="str">
        <f t="shared" si="6"/>
        <v>23</v>
      </c>
    </row>
    <row r="353" spans="1:17" x14ac:dyDescent="0.25">
      <c r="A353">
        <v>352</v>
      </c>
      <c r="D353">
        <v>125.33034600000001</v>
      </c>
      <c r="E353" s="4">
        <v>2</v>
      </c>
      <c r="F353">
        <v>114.108529</v>
      </c>
      <c r="G353" s="5">
        <v>3</v>
      </c>
      <c r="P353">
        <v>2</v>
      </c>
      <c r="Q353" t="str">
        <f t="shared" si="6"/>
        <v>23</v>
      </c>
    </row>
    <row r="354" spans="1:17" x14ac:dyDescent="0.25">
      <c r="A354">
        <v>353</v>
      </c>
      <c r="D354">
        <v>125.307434</v>
      </c>
      <c r="E354" s="4">
        <v>2</v>
      </c>
      <c r="F354">
        <v>114.07082800000001</v>
      </c>
      <c r="G354" s="5">
        <v>3</v>
      </c>
      <c r="P354">
        <v>2</v>
      </c>
      <c r="Q354" t="str">
        <f t="shared" si="6"/>
        <v>23</v>
      </c>
    </row>
    <row r="355" spans="1:17" x14ac:dyDescent="0.25">
      <c r="A355">
        <v>354</v>
      </c>
      <c r="D355">
        <v>125.31580400000001</v>
      </c>
      <c r="E355" s="4">
        <v>2</v>
      </c>
      <c r="F355">
        <v>114.08786800000001</v>
      </c>
      <c r="G355" s="5">
        <v>3</v>
      </c>
      <c r="P355">
        <v>2</v>
      </c>
      <c r="Q355" t="str">
        <f t="shared" si="6"/>
        <v>23</v>
      </c>
    </row>
    <row r="356" spans="1:17" x14ac:dyDescent="0.25">
      <c r="A356">
        <v>355</v>
      </c>
      <c r="D356">
        <v>125.32677100000001</v>
      </c>
      <c r="E356" s="4">
        <v>2</v>
      </c>
      <c r="F356">
        <v>114.09929700000001</v>
      </c>
      <c r="G356" s="5">
        <v>3</v>
      </c>
      <c r="P356">
        <v>2</v>
      </c>
      <c r="Q356" t="str">
        <f t="shared" si="6"/>
        <v>23</v>
      </c>
    </row>
    <row r="357" spans="1:17" x14ac:dyDescent="0.25">
      <c r="A357">
        <v>356</v>
      </c>
      <c r="D357">
        <v>125.31309900000001</v>
      </c>
      <c r="E357" s="4">
        <v>2</v>
      </c>
      <c r="F357">
        <v>114.116951</v>
      </c>
      <c r="G357" s="5">
        <v>3</v>
      </c>
      <c r="P357">
        <v>2</v>
      </c>
      <c r="Q357" t="str">
        <f t="shared" si="6"/>
        <v>23</v>
      </c>
    </row>
    <row r="358" spans="1:17" x14ac:dyDescent="0.25">
      <c r="A358">
        <v>357</v>
      </c>
      <c r="D358">
        <v>125.32238800000002</v>
      </c>
      <c r="E358" s="4">
        <v>2</v>
      </c>
      <c r="F358">
        <v>114.14761000000001</v>
      </c>
      <c r="G358" s="5">
        <v>3</v>
      </c>
      <c r="P358">
        <v>2</v>
      </c>
      <c r="Q358" t="str">
        <f t="shared" si="6"/>
        <v>23</v>
      </c>
    </row>
    <row r="359" spans="1:17" x14ac:dyDescent="0.25">
      <c r="A359">
        <v>358</v>
      </c>
      <c r="D359">
        <v>125.33549500000001</v>
      </c>
      <c r="E359" s="4">
        <v>2</v>
      </c>
      <c r="F359">
        <v>114.13664300000001</v>
      </c>
      <c r="G359" s="5">
        <v>3</v>
      </c>
      <c r="P359">
        <v>2</v>
      </c>
      <c r="Q359" t="str">
        <f t="shared" si="6"/>
        <v>23</v>
      </c>
    </row>
    <row r="360" spans="1:17" x14ac:dyDescent="0.25">
      <c r="A360">
        <v>359</v>
      </c>
      <c r="D360">
        <v>125.33070000000001</v>
      </c>
      <c r="E360" s="4">
        <v>2</v>
      </c>
      <c r="F360">
        <v>114.09552000000001</v>
      </c>
      <c r="G360" s="5">
        <v>3</v>
      </c>
      <c r="P360">
        <v>2</v>
      </c>
      <c r="Q360" t="str">
        <f t="shared" si="6"/>
        <v>23</v>
      </c>
    </row>
    <row r="361" spans="1:17" x14ac:dyDescent="0.25">
      <c r="A361">
        <v>360</v>
      </c>
      <c r="D361">
        <v>125.33070000000001</v>
      </c>
      <c r="E361" s="4">
        <v>2</v>
      </c>
      <c r="P361">
        <v>1</v>
      </c>
      <c r="Q361" t="str">
        <f t="shared" si="6"/>
        <v>2</v>
      </c>
    </row>
    <row r="362" spans="1:17" x14ac:dyDescent="0.25">
      <c r="A362">
        <v>361</v>
      </c>
      <c r="B362">
        <v>133.532364</v>
      </c>
      <c r="C362" s="2">
        <v>1</v>
      </c>
      <c r="P362">
        <v>1</v>
      </c>
      <c r="Q362" t="str">
        <f t="shared" si="6"/>
        <v>1</v>
      </c>
    </row>
    <row r="363" spans="1:17" x14ac:dyDescent="0.25">
      <c r="A363">
        <v>362</v>
      </c>
      <c r="B363">
        <v>133.532364</v>
      </c>
      <c r="C363" s="2">
        <v>1</v>
      </c>
      <c r="P363">
        <v>1</v>
      </c>
      <c r="Q363" t="str">
        <f t="shared" si="6"/>
        <v>1</v>
      </c>
    </row>
    <row r="364" spans="1:17" x14ac:dyDescent="0.25">
      <c r="A364">
        <v>363</v>
      </c>
      <c r="B364">
        <v>133.532364</v>
      </c>
      <c r="C364" s="2">
        <v>1</v>
      </c>
      <c r="H364">
        <v>125.49120400000001</v>
      </c>
      <c r="I364" s="3">
        <v>4</v>
      </c>
      <c r="P364">
        <v>2</v>
      </c>
      <c r="Q364" t="str">
        <f t="shared" si="6"/>
        <v>14</v>
      </c>
    </row>
    <row r="365" spans="1:17" x14ac:dyDescent="0.25">
      <c r="A365">
        <v>364</v>
      </c>
      <c r="B365">
        <v>133.532364</v>
      </c>
      <c r="C365" s="2">
        <v>1</v>
      </c>
      <c r="H365">
        <v>125.53941800000001</v>
      </c>
      <c r="I365" s="3">
        <v>4</v>
      </c>
      <c r="P365">
        <v>2</v>
      </c>
      <c r="Q365" t="str">
        <f t="shared" si="6"/>
        <v>14</v>
      </c>
    </row>
    <row r="366" spans="1:17" x14ac:dyDescent="0.25">
      <c r="A366">
        <v>365</v>
      </c>
      <c r="B366">
        <v>133.532364</v>
      </c>
      <c r="C366" s="2">
        <v>1</v>
      </c>
      <c r="H366">
        <v>125.510491</v>
      </c>
      <c r="I366" s="3">
        <v>4</v>
      </c>
      <c r="P366">
        <v>2</v>
      </c>
      <c r="Q366" t="str">
        <f t="shared" si="6"/>
        <v>14</v>
      </c>
    </row>
    <row r="367" spans="1:17" x14ac:dyDescent="0.25">
      <c r="A367">
        <v>366</v>
      </c>
      <c r="B367">
        <v>133.532364</v>
      </c>
      <c r="C367" s="2">
        <v>1</v>
      </c>
      <c r="H367">
        <v>125.51538500000001</v>
      </c>
      <c r="I367" s="3">
        <v>4</v>
      </c>
      <c r="P367">
        <v>2</v>
      </c>
      <c r="Q367" t="str">
        <f t="shared" si="6"/>
        <v>14</v>
      </c>
    </row>
    <row r="368" spans="1:17" x14ac:dyDescent="0.25">
      <c r="A368">
        <v>367</v>
      </c>
      <c r="B368">
        <v>133.532364</v>
      </c>
      <c r="C368" s="2">
        <v>1</v>
      </c>
      <c r="H368">
        <v>125.53063600000002</v>
      </c>
      <c r="I368" s="3">
        <v>4</v>
      </c>
      <c r="P368">
        <v>2</v>
      </c>
      <c r="Q368" t="str">
        <f t="shared" si="6"/>
        <v>14</v>
      </c>
    </row>
    <row r="369" spans="1:17" x14ac:dyDescent="0.25">
      <c r="A369">
        <v>368</v>
      </c>
      <c r="B369">
        <v>133.532364</v>
      </c>
      <c r="C369" s="2">
        <v>1</v>
      </c>
      <c r="H369">
        <v>125.51523600000002</v>
      </c>
      <c r="I369" s="3">
        <v>4</v>
      </c>
      <c r="P369">
        <v>2</v>
      </c>
      <c r="Q369" t="str">
        <f t="shared" si="6"/>
        <v>14</v>
      </c>
    </row>
    <row r="370" spans="1:17" x14ac:dyDescent="0.25">
      <c r="A370">
        <v>369</v>
      </c>
      <c r="B370">
        <v>133.532364</v>
      </c>
      <c r="C370" s="2">
        <v>1</v>
      </c>
      <c r="H370">
        <v>125.518135</v>
      </c>
      <c r="I370" s="3">
        <v>4</v>
      </c>
      <c r="P370">
        <v>2</v>
      </c>
      <c r="Q370" t="str">
        <f t="shared" si="6"/>
        <v>14</v>
      </c>
    </row>
    <row r="371" spans="1:17" x14ac:dyDescent="0.25">
      <c r="A371">
        <v>370</v>
      </c>
      <c r="B371">
        <v>133.532364</v>
      </c>
      <c r="C371" s="2">
        <v>1</v>
      </c>
      <c r="H371">
        <v>125.513958</v>
      </c>
      <c r="I371" s="3">
        <v>4</v>
      </c>
      <c r="P371">
        <v>2</v>
      </c>
      <c r="Q371" t="str">
        <f t="shared" si="6"/>
        <v>14</v>
      </c>
    </row>
    <row r="372" spans="1:17" x14ac:dyDescent="0.25">
      <c r="A372">
        <v>371</v>
      </c>
      <c r="H372">
        <v>125.525025</v>
      </c>
      <c r="I372" s="3">
        <v>4</v>
      </c>
      <c r="P372">
        <v>1</v>
      </c>
      <c r="Q372" t="str">
        <f t="shared" si="6"/>
        <v>4</v>
      </c>
    </row>
    <row r="373" spans="1:17" x14ac:dyDescent="0.25">
      <c r="A373">
        <v>372</v>
      </c>
      <c r="F373">
        <v>132.51884900000002</v>
      </c>
      <c r="G373" s="5">
        <v>3</v>
      </c>
      <c r="H373">
        <v>125.55859800000002</v>
      </c>
      <c r="I373" s="3">
        <v>4</v>
      </c>
      <c r="P373">
        <v>2</v>
      </c>
      <c r="Q373" t="str">
        <f t="shared" si="6"/>
        <v>34</v>
      </c>
    </row>
    <row r="374" spans="1:17" x14ac:dyDescent="0.25">
      <c r="A374">
        <v>373</v>
      </c>
      <c r="F374">
        <v>132.634659</v>
      </c>
      <c r="G374" s="5">
        <v>3</v>
      </c>
      <c r="H374">
        <v>125.49120400000001</v>
      </c>
      <c r="I374" s="3">
        <v>4</v>
      </c>
      <c r="P374">
        <v>2</v>
      </c>
      <c r="Q374" t="str">
        <f t="shared" si="6"/>
        <v>34</v>
      </c>
    </row>
    <row r="375" spans="1:17" x14ac:dyDescent="0.25">
      <c r="A375">
        <v>374</v>
      </c>
      <c r="F375">
        <v>132.56470899999999</v>
      </c>
      <c r="G375" s="5">
        <v>3</v>
      </c>
      <c r="P375">
        <v>1</v>
      </c>
      <c r="Q375" t="str">
        <f t="shared" si="6"/>
        <v>3</v>
      </c>
    </row>
    <row r="376" spans="1:17" x14ac:dyDescent="0.25">
      <c r="A376">
        <v>375</v>
      </c>
      <c r="D376">
        <v>155.03939199999999</v>
      </c>
      <c r="E376" s="4">
        <v>2</v>
      </c>
      <c r="F376">
        <v>132.58746400000001</v>
      </c>
      <c r="G376" s="5">
        <v>3</v>
      </c>
      <c r="P376">
        <v>2</v>
      </c>
      <c r="Q376" t="str">
        <f t="shared" si="6"/>
        <v>23</v>
      </c>
    </row>
    <row r="377" spans="1:17" x14ac:dyDescent="0.25">
      <c r="A377">
        <v>376</v>
      </c>
      <c r="D377">
        <v>154.98774399999999</v>
      </c>
      <c r="E377" s="4">
        <v>2</v>
      </c>
      <c r="F377">
        <v>132.56318300000001</v>
      </c>
      <c r="G377" s="5">
        <v>3</v>
      </c>
      <c r="P377">
        <v>2</v>
      </c>
      <c r="Q377" t="str">
        <f t="shared" si="6"/>
        <v>23</v>
      </c>
    </row>
    <row r="378" spans="1:17" x14ac:dyDescent="0.25">
      <c r="A378">
        <v>377</v>
      </c>
      <c r="D378">
        <v>154.97599199999999</v>
      </c>
      <c r="E378" s="4">
        <v>2</v>
      </c>
      <c r="F378">
        <v>132.655373</v>
      </c>
      <c r="G378" s="5">
        <v>3</v>
      </c>
      <c r="P378">
        <v>2</v>
      </c>
      <c r="Q378" t="str">
        <f t="shared" si="6"/>
        <v>23</v>
      </c>
    </row>
    <row r="379" spans="1:17" x14ac:dyDescent="0.25">
      <c r="A379">
        <v>378</v>
      </c>
      <c r="D379">
        <v>155.019496</v>
      </c>
      <c r="E379" s="4">
        <v>2</v>
      </c>
      <c r="F379">
        <v>132.68705400000002</v>
      </c>
      <c r="G379" s="5">
        <v>3</v>
      </c>
      <c r="P379">
        <v>2</v>
      </c>
      <c r="Q379" t="str">
        <f t="shared" si="6"/>
        <v>23</v>
      </c>
    </row>
    <row r="380" spans="1:17" x14ac:dyDescent="0.25">
      <c r="A380">
        <v>379</v>
      </c>
      <c r="D380">
        <v>154.938829</v>
      </c>
      <c r="E380" s="4">
        <v>2</v>
      </c>
      <c r="F380">
        <v>132.74021200000001</v>
      </c>
      <c r="G380" s="5">
        <v>3</v>
      </c>
      <c r="P380">
        <v>2</v>
      </c>
      <c r="Q380" t="str">
        <f t="shared" si="6"/>
        <v>23</v>
      </c>
    </row>
    <row r="381" spans="1:17" x14ac:dyDescent="0.25">
      <c r="A381">
        <v>380</v>
      </c>
      <c r="D381">
        <v>155.06160599999998</v>
      </c>
      <c r="E381" s="4">
        <v>2</v>
      </c>
      <c r="F381">
        <v>132.51884900000002</v>
      </c>
      <c r="G381" s="5">
        <v>3</v>
      </c>
      <c r="P381">
        <v>2</v>
      </c>
      <c r="Q381" t="str">
        <f t="shared" si="6"/>
        <v>23</v>
      </c>
    </row>
    <row r="382" spans="1:17" x14ac:dyDescent="0.25">
      <c r="A382">
        <v>381</v>
      </c>
      <c r="D382">
        <v>155.062637</v>
      </c>
      <c r="E382" s="4">
        <v>2</v>
      </c>
      <c r="P382">
        <v>1</v>
      </c>
      <c r="Q382" t="str">
        <f t="shared" si="6"/>
        <v>2</v>
      </c>
    </row>
    <row r="383" spans="1:17" x14ac:dyDescent="0.25">
      <c r="A383">
        <v>382</v>
      </c>
      <c r="D383">
        <v>155.14845800000001</v>
      </c>
      <c r="E383" s="4">
        <v>2</v>
      </c>
      <c r="P383">
        <v>1</v>
      </c>
      <c r="Q383" t="str">
        <f t="shared" si="6"/>
        <v>2</v>
      </c>
    </row>
    <row r="384" spans="1:17" x14ac:dyDescent="0.25">
      <c r="A384">
        <v>383</v>
      </c>
      <c r="B384">
        <v>161.31941899999998</v>
      </c>
      <c r="C384" s="2">
        <v>1</v>
      </c>
      <c r="D384">
        <v>155.03939199999999</v>
      </c>
      <c r="E384" s="4">
        <v>2</v>
      </c>
      <c r="P384">
        <v>2</v>
      </c>
      <c r="Q384" t="str">
        <f t="shared" si="6"/>
        <v>12</v>
      </c>
    </row>
    <row r="385" spans="1:17" x14ac:dyDescent="0.25">
      <c r="A385">
        <v>384</v>
      </c>
      <c r="B385">
        <v>161.36271599999998</v>
      </c>
      <c r="C385" s="2">
        <v>1</v>
      </c>
      <c r="D385">
        <v>155.03939199999999</v>
      </c>
      <c r="E385" s="4">
        <v>2</v>
      </c>
      <c r="P385">
        <v>2</v>
      </c>
      <c r="Q385" t="str">
        <f t="shared" si="6"/>
        <v>12</v>
      </c>
    </row>
    <row r="386" spans="1:17" x14ac:dyDescent="0.25">
      <c r="A386">
        <v>385</v>
      </c>
      <c r="B386">
        <v>161.27586400000001</v>
      </c>
      <c r="C386" s="2">
        <v>1</v>
      </c>
      <c r="P386">
        <v>1</v>
      </c>
      <c r="Q386" t="str">
        <f t="shared" ref="Q386:Q449" si="7">CONCATENATE(C386,E386,G386,I386)</f>
        <v>1</v>
      </c>
    </row>
    <row r="387" spans="1:17" x14ac:dyDescent="0.25">
      <c r="A387">
        <v>386</v>
      </c>
      <c r="B387">
        <v>161.26658599999999</v>
      </c>
      <c r="C387" s="2">
        <v>1</v>
      </c>
      <c r="P387">
        <v>1</v>
      </c>
      <c r="Q387" t="str">
        <f t="shared" si="7"/>
        <v>1</v>
      </c>
    </row>
    <row r="388" spans="1:17" x14ac:dyDescent="0.25">
      <c r="A388">
        <v>387</v>
      </c>
      <c r="B388">
        <v>161.26179200000001</v>
      </c>
      <c r="C388" s="2">
        <v>1</v>
      </c>
      <c r="P388">
        <v>1</v>
      </c>
      <c r="Q388" t="str">
        <f t="shared" si="7"/>
        <v>1</v>
      </c>
    </row>
    <row r="389" spans="1:17" x14ac:dyDescent="0.25">
      <c r="A389">
        <v>388</v>
      </c>
      <c r="B389">
        <v>161.28921399999999</v>
      </c>
      <c r="C389" s="2">
        <v>1</v>
      </c>
      <c r="P389">
        <v>1</v>
      </c>
      <c r="Q389" t="str">
        <f t="shared" si="7"/>
        <v>1</v>
      </c>
    </row>
    <row r="390" spans="1:17" x14ac:dyDescent="0.25">
      <c r="A390">
        <v>389</v>
      </c>
      <c r="B390">
        <v>161.27034900000001</v>
      </c>
      <c r="C390" s="2">
        <v>1</v>
      </c>
      <c r="H390">
        <v>156.929033</v>
      </c>
      <c r="I390" s="3">
        <v>4</v>
      </c>
      <c r="P390">
        <v>2</v>
      </c>
      <c r="Q390" t="str">
        <f t="shared" si="7"/>
        <v>14</v>
      </c>
    </row>
    <row r="391" spans="1:17" x14ac:dyDescent="0.25">
      <c r="A391">
        <v>390</v>
      </c>
      <c r="B391">
        <v>161.219269</v>
      </c>
      <c r="C391" s="2">
        <v>1</v>
      </c>
      <c r="H391">
        <v>156.81842</v>
      </c>
      <c r="I391" s="3">
        <v>4</v>
      </c>
      <c r="P391">
        <v>2</v>
      </c>
      <c r="Q391" t="str">
        <f t="shared" si="7"/>
        <v>14</v>
      </c>
    </row>
    <row r="392" spans="1:17" x14ac:dyDescent="0.25">
      <c r="A392">
        <v>391</v>
      </c>
      <c r="B392">
        <v>161.31941899999998</v>
      </c>
      <c r="C392" s="2">
        <v>1</v>
      </c>
      <c r="H392">
        <v>156.81955399999998</v>
      </c>
      <c r="I392" s="3">
        <v>4</v>
      </c>
      <c r="P392">
        <v>2</v>
      </c>
      <c r="Q392" t="str">
        <f t="shared" si="7"/>
        <v>14</v>
      </c>
    </row>
    <row r="393" spans="1:17" x14ac:dyDescent="0.25">
      <c r="A393">
        <v>392</v>
      </c>
      <c r="H393">
        <v>156.883107</v>
      </c>
      <c r="I393" s="3">
        <v>4</v>
      </c>
      <c r="P393">
        <v>1</v>
      </c>
      <c r="Q393" t="str">
        <f t="shared" si="7"/>
        <v>4</v>
      </c>
    </row>
    <row r="394" spans="1:17" x14ac:dyDescent="0.25">
      <c r="A394">
        <v>393</v>
      </c>
      <c r="F394">
        <v>159.862639</v>
      </c>
      <c r="G394" s="5">
        <v>3</v>
      </c>
      <c r="H394">
        <v>156.895993</v>
      </c>
      <c r="I394" s="3">
        <v>4</v>
      </c>
      <c r="P394">
        <v>2</v>
      </c>
      <c r="Q394" t="str">
        <f t="shared" si="7"/>
        <v>34</v>
      </c>
    </row>
    <row r="395" spans="1:17" x14ac:dyDescent="0.25">
      <c r="A395">
        <v>394</v>
      </c>
      <c r="F395">
        <v>159.850527</v>
      </c>
      <c r="G395" s="5">
        <v>3</v>
      </c>
      <c r="H395">
        <v>156.932796</v>
      </c>
      <c r="I395" s="3">
        <v>4</v>
      </c>
      <c r="P395">
        <v>2</v>
      </c>
      <c r="Q395" t="str">
        <f t="shared" si="7"/>
        <v>34</v>
      </c>
    </row>
    <row r="396" spans="1:17" x14ac:dyDescent="0.25">
      <c r="A396">
        <v>395</v>
      </c>
      <c r="F396">
        <v>159.843827</v>
      </c>
      <c r="G396" s="5">
        <v>3</v>
      </c>
      <c r="H396">
        <v>156.906611</v>
      </c>
      <c r="I396" s="3">
        <v>4</v>
      </c>
      <c r="P396">
        <v>2</v>
      </c>
      <c r="Q396" t="str">
        <f t="shared" si="7"/>
        <v>34</v>
      </c>
    </row>
    <row r="397" spans="1:17" x14ac:dyDescent="0.25">
      <c r="A397">
        <v>396</v>
      </c>
      <c r="F397">
        <v>159.83490899999998</v>
      </c>
      <c r="G397" s="5">
        <v>3</v>
      </c>
      <c r="H397">
        <v>156.776928</v>
      </c>
      <c r="I397" s="3">
        <v>4</v>
      </c>
      <c r="P397">
        <v>2</v>
      </c>
      <c r="Q397" t="str">
        <f t="shared" si="7"/>
        <v>34</v>
      </c>
    </row>
    <row r="398" spans="1:17" x14ac:dyDescent="0.25">
      <c r="A398">
        <v>397</v>
      </c>
      <c r="F398">
        <v>159.77006799999998</v>
      </c>
      <c r="G398" s="5">
        <v>3</v>
      </c>
      <c r="H398">
        <v>156.929033</v>
      </c>
      <c r="I398" s="3">
        <v>4</v>
      </c>
      <c r="P398">
        <v>2</v>
      </c>
      <c r="Q398" t="str">
        <f t="shared" si="7"/>
        <v>34</v>
      </c>
    </row>
    <row r="399" spans="1:17" x14ac:dyDescent="0.25">
      <c r="A399">
        <v>398</v>
      </c>
      <c r="D399">
        <v>175.52686</v>
      </c>
      <c r="E399" s="4">
        <v>2</v>
      </c>
      <c r="F399">
        <v>159.704195</v>
      </c>
      <c r="G399" s="5">
        <v>3</v>
      </c>
      <c r="P399">
        <v>2</v>
      </c>
      <c r="Q399" t="str">
        <f t="shared" si="7"/>
        <v>23</v>
      </c>
    </row>
    <row r="400" spans="1:17" x14ac:dyDescent="0.25">
      <c r="A400">
        <v>399</v>
      </c>
      <c r="D400">
        <v>175.41557599999999</v>
      </c>
      <c r="E400" s="4">
        <v>2</v>
      </c>
      <c r="F400">
        <v>159.862639</v>
      </c>
      <c r="G400" s="5">
        <v>3</v>
      </c>
      <c r="P400">
        <v>2</v>
      </c>
      <c r="Q400" t="str">
        <f t="shared" si="7"/>
        <v>23</v>
      </c>
    </row>
    <row r="401" spans="1:17" x14ac:dyDescent="0.25">
      <c r="A401">
        <v>400</v>
      </c>
      <c r="D401">
        <v>175.51490100000001</v>
      </c>
      <c r="E401" s="4">
        <v>2</v>
      </c>
      <c r="F401">
        <v>159.862639</v>
      </c>
      <c r="G401" s="5">
        <v>3</v>
      </c>
      <c r="P401">
        <v>2</v>
      </c>
      <c r="Q401" t="str">
        <f t="shared" si="7"/>
        <v>23</v>
      </c>
    </row>
    <row r="402" spans="1:17" x14ac:dyDescent="0.25">
      <c r="A402">
        <v>401</v>
      </c>
      <c r="D402">
        <v>175.50490300000001</v>
      </c>
      <c r="E402" s="4">
        <v>2</v>
      </c>
      <c r="P402">
        <v>1</v>
      </c>
      <c r="Q402" t="str">
        <f t="shared" si="7"/>
        <v>2</v>
      </c>
    </row>
    <row r="403" spans="1:17" x14ac:dyDescent="0.25">
      <c r="A403">
        <v>402</v>
      </c>
      <c r="D403">
        <v>175.549747</v>
      </c>
      <c r="E403" s="4">
        <v>2</v>
      </c>
      <c r="P403">
        <v>1</v>
      </c>
      <c r="Q403" t="str">
        <f t="shared" si="7"/>
        <v>2</v>
      </c>
    </row>
    <row r="404" spans="1:17" x14ac:dyDescent="0.25">
      <c r="A404">
        <v>403</v>
      </c>
      <c r="D404">
        <v>175.49871899999999</v>
      </c>
      <c r="E404" s="4">
        <v>2</v>
      </c>
      <c r="P404">
        <v>1</v>
      </c>
      <c r="Q404" t="str">
        <f t="shared" si="7"/>
        <v>2</v>
      </c>
    </row>
    <row r="405" spans="1:17" x14ac:dyDescent="0.25">
      <c r="A405">
        <v>404</v>
      </c>
      <c r="B405">
        <v>182.08311</v>
      </c>
      <c r="C405" s="2">
        <v>1</v>
      </c>
      <c r="D405">
        <v>175.526242</v>
      </c>
      <c r="E405" s="4">
        <v>2</v>
      </c>
      <c r="P405">
        <v>2</v>
      </c>
      <c r="Q405" t="str">
        <f t="shared" si="7"/>
        <v>12</v>
      </c>
    </row>
    <row r="406" spans="1:17" x14ac:dyDescent="0.25">
      <c r="A406">
        <v>405</v>
      </c>
      <c r="B406">
        <v>182.09403900000001</v>
      </c>
      <c r="C406" s="2">
        <v>1</v>
      </c>
      <c r="D406">
        <v>175.52686</v>
      </c>
      <c r="E406" s="4">
        <v>2</v>
      </c>
      <c r="P406">
        <v>2</v>
      </c>
      <c r="Q406" t="str">
        <f t="shared" si="7"/>
        <v>12</v>
      </c>
    </row>
    <row r="407" spans="1:17" x14ac:dyDescent="0.25">
      <c r="A407">
        <v>406</v>
      </c>
      <c r="B407">
        <v>182.149653</v>
      </c>
      <c r="C407" s="2">
        <v>1</v>
      </c>
      <c r="D407">
        <v>175.52686</v>
      </c>
      <c r="E407" s="4">
        <v>2</v>
      </c>
      <c r="P407">
        <v>2</v>
      </c>
      <c r="Q407" t="str">
        <f t="shared" si="7"/>
        <v>12</v>
      </c>
    </row>
    <row r="408" spans="1:17" x14ac:dyDescent="0.25">
      <c r="A408">
        <v>407</v>
      </c>
      <c r="B408">
        <v>182.15748500000001</v>
      </c>
      <c r="C408" s="2">
        <v>1</v>
      </c>
      <c r="D408">
        <v>175.52686</v>
      </c>
      <c r="E408" s="4">
        <v>2</v>
      </c>
      <c r="P408">
        <v>2</v>
      </c>
      <c r="Q408" t="str">
        <f t="shared" si="7"/>
        <v>12</v>
      </c>
    </row>
    <row r="409" spans="1:17" x14ac:dyDescent="0.25">
      <c r="A409">
        <v>408</v>
      </c>
      <c r="B409">
        <v>182.149653</v>
      </c>
      <c r="C409" s="2">
        <v>1</v>
      </c>
      <c r="P409">
        <v>1</v>
      </c>
      <c r="Q409" t="str">
        <f t="shared" si="7"/>
        <v>1</v>
      </c>
    </row>
    <row r="410" spans="1:17" x14ac:dyDescent="0.25">
      <c r="A410">
        <v>409</v>
      </c>
      <c r="B410">
        <v>182.15583699999999</v>
      </c>
      <c r="C410" s="2">
        <v>1</v>
      </c>
      <c r="P410">
        <v>1</v>
      </c>
      <c r="Q410" t="str">
        <f t="shared" si="7"/>
        <v>1</v>
      </c>
    </row>
    <row r="411" spans="1:17" x14ac:dyDescent="0.25">
      <c r="A411">
        <v>410</v>
      </c>
      <c r="B411">
        <v>182.146197</v>
      </c>
      <c r="C411" s="2">
        <v>1</v>
      </c>
      <c r="P411">
        <v>1</v>
      </c>
      <c r="Q411" t="str">
        <f t="shared" si="7"/>
        <v>1</v>
      </c>
    </row>
    <row r="412" spans="1:17" x14ac:dyDescent="0.25">
      <c r="A412">
        <v>411</v>
      </c>
      <c r="B412">
        <v>182.08311</v>
      </c>
      <c r="C412" s="2">
        <v>1</v>
      </c>
      <c r="H412">
        <v>179.23042799999999</v>
      </c>
      <c r="I412" s="3">
        <v>4</v>
      </c>
      <c r="P412">
        <v>2</v>
      </c>
      <c r="Q412" t="str">
        <f t="shared" si="7"/>
        <v>14</v>
      </c>
    </row>
    <row r="413" spans="1:17" x14ac:dyDescent="0.25">
      <c r="A413">
        <v>412</v>
      </c>
      <c r="B413">
        <v>182.08311</v>
      </c>
      <c r="C413" s="2">
        <v>1</v>
      </c>
      <c r="H413">
        <v>179.21754199999998</v>
      </c>
      <c r="I413" s="3">
        <v>4</v>
      </c>
      <c r="P413">
        <v>2</v>
      </c>
      <c r="Q413" t="str">
        <f t="shared" si="7"/>
        <v>14</v>
      </c>
    </row>
    <row r="414" spans="1:17" x14ac:dyDescent="0.25">
      <c r="A414">
        <v>413</v>
      </c>
      <c r="F414">
        <v>181.40809200000001</v>
      </c>
      <c r="G414" s="5">
        <v>3</v>
      </c>
      <c r="H414">
        <v>179.186667</v>
      </c>
      <c r="I414" s="3">
        <v>4</v>
      </c>
      <c r="P414">
        <v>2</v>
      </c>
      <c r="Q414" t="str">
        <f t="shared" si="7"/>
        <v>34</v>
      </c>
    </row>
    <row r="415" spans="1:17" x14ac:dyDescent="0.25">
      <c r="A415">
        <v>414</v>
      </c>
      <c r="F415">
        <v>181.405002</v>
      </c>
      <c r="G415" s="5">
        <v>3</v>
      </c>
      <c r="H415">
        <v>179.258208</v>
      </c>
      <c r="I415" s="3">
        <v>4</v>
      </c>
      <c r="P415">
        <v>2</v>
      </c>
      <c r="Q415" t="str">
        <f t="shared" si="7"/>
        <v>34</v>
      </c>
    </row>
    <row r="416" spans="1:17" x14ac:dyDescent="0.25">
      <c r="A416">
        <v>415</v>
      </c>
      <c r="F416">
        <v>181.384128</v>
      </c>
      <c r="G416" s="5">
        <v>3</v>
      </c>
      <c r="H416">
        <v>179.25011499999999</v>
      </c>
      <c r="I416" s="3">
        <v>4</v>
      </c>
      <c r="P416">
        <v>2</v>
      </c>
      <c r="Q416" t="str">
        <f t="shared" si="7"/>
        <v>34</v>
      </c>
    </row>
    <row r="417" spans="1:17" x14ac:dyDescent="0.25">
      <c r="A417">
        <v>416</v>
      </c>
      <c r="F417">
        <v>181.377273</v>
      </c>
      <c r="G417" s="5">
        <v>3</v>
      </c>
      <c r="H417">
        <v>179.23408599999999</v>
      </c>
      <c r="I417" s="3">
        <v>4</v>
      </c>
      <c r="P417">
        <v>2</v>
      </c>
      <c r="Q417" t="str">
        <f t="shared" si="7"/>
        <v>34</v>
      </c>
    </row>
    <row r="418" spans="1:17" x14ac:dyDescent="0.25">
      <c r="A418">
        <v>417</v>
      </c>
      <c r="F418">
        <v>181.412837</v>
      </c>
      <c r="G418" s="5">
        <v>3</v>
      </c>
      <c r="H418">
        <v>179.258105</v>
      </c>
      <c r="I418" s="3">
        <v>4</v>
      </c>
      <c r="P418">
        <v>2</v>
      </c>
      <c r="Q418" t="str">
        <f t="shared" si="7"/>
        <v>34</v>
      </c>
    </row>
    <row r="419" spans="1:17" x14ac:dyDescent="0.25">
      <c r="A419">
        <v>418</v>
      </c>
      <c r="F419">
        <v>181.46953500000001</v>
      </c>
      <c r="G419" s="5">
        <v>3</v>
      </c>
      <c r="H419">
        <v>179.23042799999999</v>
      </c>
      <c r="I419" s="3">
        <v>4</v>
      </c>
      <c r="P419">
        <v>2</v>
      </c>
      <c r="Q419" t="str">
        <f t="shared" si="7"/>
        <v>34</v>
      </c>
    </row>
    <row r="420" spans="1:17" x14ac:dyDescent="0.25">
      <c r="A420">
        <v>419</v>
      </c>
      <c r="D420">
        <v>198.12849299999999</v>
      </c>
      <c r="E420" s="4">
        <v>2</v>
      </c>
      <c r="F420">
        <v>181.392066</v>
      </c>
      <c r="G420" s="5">
        <v>3</v>
      </c>
      <c r="H420">
        <v>179.23042799999999</v>
      </c>
      <c r="I420" s="3">
        <v>4</v>
      </c>
      <c r="P420">
        <v>3</v>
      </c>
      <c r="Q420" t="str">
        <f t="shared" si="7"/>
        <v>234</v>
      </c>
    </row>
    <row r="421" spans="1:17" x14ac:dyDescent="0.25">
      <c r="A421">
        <v>420</v>
      </c>
      <c r="D421">
        <v>198.13122799999999</v>
      </c>
      <c r="E421" s="4">
        <v>2</v>
      </c>
      <c r="F421">
        <v>181.41680400000001</v>
      </c>
      <c r="G421" s="5">
        <v>3</v>
      </c>
      <c r="P421">
        <v>2</v>
      </c>
      <c r="Q421" t="str">
        <f t="shared" si="7"/>
        <v>23</v>
      </c>
    </row>
    <row r="422" spans="1:17" x14ac:dyDescent="0.25">
      <c r="A422">
        <v>421</v>
      </c>
      <c r="D422">
        <v>198.16704799999999</v>
      </c>
      <c r="E422" s="4">
        <v>2</v>
      </c>
      <c r="F422">
        <v>181.40809200000001</v>
      </c>
      <c r="G422" s="5">
        <v>3</v>
      </c>
      <c r="P422">
        <v>2</v>
      </c>
      <c r="Q422" t="str">
        <f t="shared" si="7"/>
        <v>23</v>
      </c>
    </row>
    <row r="423" spans="1:17" x14ac:dyDescent="0.25">
      <c r="A423">
        <v>422</v>
      </c>
      <c r="D423">
        <v>198.19183999999998</v>
      </c>
      <c r="E423" s="4">
        <v>2</v>
      </c>
      <c r="P423">
        <v>1</v>
      </c>
      <c r="Q423" t="str">
        <f t="shared" si="7"/>
        <v>2</v>
      </c>
    </row>
    <row r="424" spans="1:17" x14ac:dyDescent="0.25">
      <c r="A424">
        <v>423</v>
      </c>
      <c r="D424">
        <v>198.15885499999999</v>
      </c>
      <c r="E424" s="4">
        <v>2</v>
      </c>
      <c r="P424">
        <v>1</v>
      </c>
      <c r="Q424" t="str">
        <f t="shared" si="7"/>
        <v>2</v>
      </c>
    </row>
    <row r="425" spans="1:17" x14ac:dyDescent="0.25">
      <c r="A425">
        <v>424</v>
      </c>
      <c r="D425">
        <v>198.17498699999999</v>
      </c>
      <c r="E425" s="4">
        <v>2</v>
      </c>
      <c r="P425">
        <v>1</v>
      </c>
      <c r="Q425" t="str">
        <f t="shared" si="7"/>
        <v>2</v>
      </c>
    </row>
    <row r="426" spans="1:17" x14ac:dyDescent="0.25">
      <c r="A426">
        <v>425</v>
      </c>
      <c r="D426">
        <v>198.20529499999998</v>
      </c>
      <c r="E426" s="4">
        <v>2</v>
      </c>
      <c r="P426">
        <v>1</v>
      </c>
      <c r="Q426" t="str">
        <f t="shared" si="7"/>
        <v>2</v>
      </c>
    </row>
    <row r="427" spans="1:17" x14ac:dyDescent="0.25">
      <c r="A427">
        <v>426</v>
      </c>
      <c r="B427">
        <v>204.713401</v>
      </c>
      <c r="C427" s="2">
        <v>1</v>
      </c>
      <c r="D427">
        <v>198.25060199999999</v>
      </c>
      <c r="E427" s="4">
        <v>2</v>
      </c>
      <c r="P427">
        <v>2</v>
      </c>
      <c r="Q427" t="str">
        <f t="shared" si="7"/>
        <v>12</v>
      </c>
    </row>
    <row r="428" spans="1:17" x14ac:dyDescent="0.25">
      <c r="A428">
        <v>427</v>
      </c>
      <c r="B428">
        <v>204.66000299999999</v>
      </c>
      <c r="C428" s="2">
        <v>1</v>
      </c>
      <c r="D428">
        <v>198.319514</v>
      </c>
      <c r="E428" s="4">
        <v>2</v>
      </c>
      <c r="P428">
        <v>2</v>
      </c>
      <c r="Q428" t="str">
        <f t="shared" si="7"/>
        <v>12</v>
      </c>
    </row>
    <row r="429" spans="1:17" x14ac:dyDescent="0.25">
      <c r="A429">
        <v>428</v>
      </c>
      <c r="B429">
        <v>204.687476</v>
      </c>
      <c r="C429" s="2">
        <v>1</v>
      </c>
      <c r="D429">
        <v>198.12849299999999</v>
      </c>
      <c r="E429" s="4">
        <v>2</v>
      </c>
      <c r="P429">
        <v>2</v>
      </c>
      <c r="Q429" t="str">
        <f t="shared" si="7"/>
        <v>12</v>
      </c>
    </row>
    <row r="430" spans="1:17" x14ac:dyDescent="0.25">
      <c r="A430">
        <v>429</v>
      </c>
      <c r="B430">
        <v>204.705207</v>
      </c>
      <c r="C430" s="2">
        <v>1</v>
      </c>
      <c r="P430">
        <v>1</v>
      </c>
      <c r="Q430" t="str">
        <f t="shared" si="7"/>
        <v>1</v>
      </c>
    </row>
    <row r="431" spans="1:17" x14ac:dyDescent="0.25">
      <c r="A431">
        <v>430</v>
      </c>
      <c r="B431">
        <v>204.697475</v>
      </c>
      <c r="C431" s="2">
        <v>1</v>
      </c>
      <c r="P431">
        <v>1</v>
      </c>
      <c r="Q431" t="str">
        <f t="shared" si="7"/>
        <v>1</v>
      </c>
    </row>
    <row r="432" spans="1:17" x14ac:dyDescent="0.25">
      <c r="A432">
        <v>431</v>
      </c>
      <c r="B432">
        <v>204.70701500000001</v>
      </c>
      <c r="C432" s="2">
        <v>1</v>
      </c>
      <c r="P432">
        <v>1</v>
      </c>
      <c r="Q432" t="str">
        <f t="shared" si="7"/>
        <v>1</v>
      </c>
    </row>
    <row r="433" spans="1:17" x14ac:dyDescent="0.25">
      <c r="A433">
        <v>432</v>
      </c>
      <c r="B433">
        <v>204.674285</v>
      </c>
      <c r="C433" s="2">
        <v>1</v>
      </c>
      <c r="P433">
        <v>1</v>
      </c>
      <c r="Q433" t="str">
        <f t="shared" si="7"/>
        <v>1</v>
      </c>
    </row>
    <row r="434" spans="1:17" x14ac:dyDescent="0.25">
      <c r="A434">
        <v>433</v>
      </c>
      <c r="B434">
        <v>204.713401</v>
      </c>
      <c r="C434" s="2">
        <v>1</v>
      </c>
      <c r="H434">
        <v>203.05890199999999</v>
      </c>
      <c r="I434" s="3">
        <v>4</v>
      </c>
      <c r="P434">
        <v>2</v>
      </c>
      <c r="Q434" t="str">
        <f t="shared" si="7"/>
        <v>14</v>
      </c>
    </row>
    <row r="435" spans="1:17" x14ac:dyDescent="0.25">
      <c r="A435">
        <v>434</v>
      </c>
      <c r="F435">
        <v>204.34558799999999</v>
      </c>
      <c r="G435" s="5">
        <v>3</v>
      </c>
      <c r="H435">
        <v>203.083797</v>
      </c>
      <c r="I435" s="3">
        <v>4</v>
      </c>
      <c r="P435">
        <v>2</v>
      </c>
      <c r="Q435" t="str">
        <f t="shared" si="7"/>
        <v>34</v>
      </c>
    </row>
    <row r="436" spans="1:17" x14ac:dyDescent="0.25">
      <c r="A436">
        <v>435</v>
      </c>
      <c r="F436">
        <v>204.364913</v>
      </c>
      <c r="G436" s="5">
        <v>3</v>
      </c>
      <c r="H436">
        <v>203.10147799999999</v>
      </c>
      <c r="I436" s="3">
        <v>4</v>
      </c>
      <c r="P436">
        <v>2</v>
      </c>
      <c r="Q436" t="str">
        <f t="shared" si="7"/>
        <v>34</v>
      </c>
    </row>
    <row r="437" spans="1:17" x14ac:dyDescent="0.25">
      <c r="A437">
        <v>436</v>
      </c>
      <c r="F437">
        <v>204.37991599999998</v>
      </c>
      <c r="G437" s="5">
        <v>3</v>
      </c>
      <c r="H437">
        <v>203.13797299999999</v>
      </c>
      <c r="I437" s="3">
        <v>4</v>
      </c>
      <c r="P437">
        <v>2</v>
      </c>
      <c r="Q437" t="str">
        <f t="shared" si="7"/>
        <v>34</v>
      </c>
    </row>
    <row r="438" spans="1:17" x14ac:dyDescent="0.25">
      <c r="A438">
        <v>437</v>
      </c>
      <c r="F438">
        <v>204.40074099999998</v>
      </c>
      <c r="G438" s="5">
        <v>3</v>
      </c>
      <c r="H438">
        <v>203.14673499999998</v>
      </c>
      <c r="I438" s="3">
        <v>4</v>
      </c>
      <c r="P438">
        <v>2</v>
      </c>
      <c r="Q438" t="str">
        <f t="shared" si="7"/>
        <v>34</v>
      </c>
    </row>
    <row r="439" spans="1:17" x14ac:dyDescent="0.25">
      <c r="A439">
        <v>438</v>
      </c>
      <c r="F439">
        <v>204.396255</v>
      </c>
      <c r="G439" s="5">
        <v>3</v>
      </c>
      <c r="H439">
        <v>203.13595899999999</v>
      </c>
      <c r="I439" s="3">
        <v>4</v>
      </c>
      <c r="P439">
        <v>2</v>
      </c>
      <c r="Q439" t="str">
        <f t="shared" si="7"/>
        <v>34</v>
      </c>
    </row>
    <row r="440" spans="1:17" x14ac:dyDescent="0.25">
      <c r="A440">
        <v>439</v>
      </c>
      <c r="F440">
        <v>204.43738500000001</v>
      </c>
      <c r="G440" s="5">
        <v>3</v>
      </c>
      <c r="H440">
        <v>203.170547</v>
      </c>
      <c r="I440" s="3">
        <v>4</v>
      </c>
      <c r="P440">
        <v>2</v>
      </c>
      <c r="Q440" t="str">
        <f t="shared" si="7"/>
        <v>34</v>
      </c>
    </row>
    <row r="441" spans="1:17" x14ac:dyDescent="0.25">
      <c r="A441">
        <v>440</v>
      </c>
      <c r="D441">
        <v>218.46444399999999</v>
      </c>
      <c r="E441" s="4">
        <v>2</v>
      </c>
      <c r="F441">
        <v>204.450377</v>
      </c>
      <c r="G441" s="5">
        <v>3</v>
      </c>
      <c r="H441">
        <v>203.214156</v>
      </c>
      <c r="I441" s="3">
        <v>4</v>
      </c>
      <c r="P441">
        <v>3</v>
      </c>
      <c r="Q441" t="str">
        <f t="shared" si="7"/>
        <v>234</v>
      </c>
    </row>
    <row r="442" spans="1:17" x14ac:dyDescent="0.25">
      <c r="A442">
        <v>441</v>
      </c>
      <c r="D442">
        <v>218.42974699999999</v>
      </c>
      <c r="E442" s="4">
        <v>2</v>
      </c>
      <c r="F442">
        <v>204.46599499999999</v>
      </c>
      <c r="G442" s="5">
        <v>3</v>
      </c>
      <c r="H442">
        <v>203.05890199999999</v>
      </c>
      <c r="I442" s="3">
        <v>4</v>
      </c>
      <c r="P442">
        <v>3</v>
      </c>
      <c r="Q442" t="str">
        <f t="shared" si="7"/>
        <v>234</v>
      </c>
    </row>
    <row r="443" spans="1:17" x14ac:dyDescent="0.25">
      <c r="A443">
        <v>442</v>
      </c>
      <c r="D443">
        <v>218.46611100000001</v>
      </c>
      <c r="E443" s="4">
        <v>2</v>
      </c>
      <c r="F443">
        <v>204.466769</v>
      </c>
      <c r="G443" s="5">
        <v>3</v>
      </c>
      <c r="P443">
        <v>2</v>
      </c>
      <c r="Q443" t="str">
        <f t="shared" si="7"/>
        <v>23</v>
      </c>
    </row>
    <row r="444" spans="1:17" x14ac:dyDescent="0.25">
      <c r="A444">
        <v>443</v>
      </c>
      <c r="D444">
        <v>218.454545</v>
      </c>
      <c r="E444" s="4">
        <v>2</v>
      </c>
      <c r="F444">
        <v>204.34558799999999</v>
      </c>
      <c r="G444" s="5">
        <v>3</v>
      </c>
      <c r="P444">
        <v>2</v>
      </c>
      <c r="Q444" t="str">
        <f t="shared" si="7"/>
        <v>23</v>
      </c>
    </row>
    <row r="445" spans="1:17" x14ac:dyDescent="0.25">
      <c r="A445">
        <v>444</v>
      </c>
      <c r="D445">
        <v>218.45696899999999</v>
      </c>
      <c r="E445" s="4">
        <v>2</v>
      </c>
      <c r="P445">
        <v>1</v>
      </c>
      <c r="Q445" t="str">
        <f t="shared" si="7"/>
        <v>2</v>
      </c>
    </row>
    <row r="446" spans="1:17" x14ac:dyDescent="0.25">
      <c r="A446">
        <v>445</v>
      </c>
      <c r="D446">
        <v>218.437727</v>
      </c>
      <c r="E446" s="4">
        <v>2</v>
      </c>
      <c r="P446">
        <v>1</v>
      </c>
      <c r="Q446" t="str">
        <f t="shared" si="7"/>
        <v>2</v>
      </c>
    </row>
    <row r="447" spans="1:17" x14ac:dyDescent="0.25">
      <c r="A447">
        <v>446</v>
      </c>
      <c r="D447">
        <v>218.40025199999999</v>
      </c>
      <c r="E447" s="4">
        <v>2</v>
      </c>
      <c r="P447">
        <v>1</v>
      </c>
      <c r="Q447" t="str">
        <f t="shared" si="7"/>
        <v>2</v>
      </c>
    </row>
    <row r="448" spans="1:17" x14ac:dyDescent="0.25">
      <c r="A448">
        <v>447</v>
      </c>
      <c r="D448">
        <v>218.43959599999999</v>
      </c>
      <c r="E448" s="4">
        <v>2</v>
      </c>
      <c r="P448">
        <v>1</v>
      </c>
      <c r="Q448" t="str">
        <f t="shared" si="7"/>
        <v>2</v>
      </c>
    </row>
    <row r="449" spans="1:17" x14ac:dyDescent="0.25">
      <c r="A449">
        <v>448</v>
      </c>
      <c r="B449">
        <v>224.395352</v>
      </c>
      <c r="C449" s="2">
        <v>1</v>
      </c>
      <c r="D449">
        <v>218.508838</v>
      </c>
      <c r="E449" s="4">
        <v>2</v>
      </c>
      <c r="P449">
        <v>2</v>
      </c>
      <c r="Q449" t="str">
        <f t="shared" si="7"/>
        <v>12</v>
      </c>
    </row>
    <row r="450" spans="1:17" x14ac:dyDescent="0.25">
      <c r="A450">
        <v>449</v>
      </c>
      <c r="B450">
        <v>224.40732299999999</v>
      </c>
      <c r="C450" s="2">
        <v>1</v>
      </c>
      <c r="D450">
        <v>218.49010100000001</v>
      </c>
      <c r="E450" s="4">
        <v>2</v>
      </c>
      <c r="P450">
        <v>2</v>
      </c>
      <c r="Q450" t="str">
        <f t="shared" ref="Q450:Q513" si="8">CONCATENATE(C450,E450,G450,I450)</f>
        <v>12</v>
      </c>
    </row>
    <row r="451" spans="1:17" x14ac:dyDescent="0.25">
      <c r="A451">
        <v>450</v>
      </c>
      <c r="B451">
        <v>224.42590799999999</v>
      </c>
      <c r="C451" s="2">
        <v>1</v>
      </c>
      <c r="P451">
        <v>1</v>
      </c>
      <c r="Q451" t="str">
        <f t="shared" si="8"/>
        <v>1</v>
      </c>
    </row>
    <row r="452" spans="1:17" x14ac:dyDescent="0.25">
      <c r="A452">
        <v>451</v>
      </c>
      <c r="B452">
        <v>224.429495</v>
      </c>
      <c r="C452" s="2">
        <v>1</v>
      </c>
      <c r="P452">
        <v>1</v>
      </c>
      <c r="Q452" t="str">
        <f t="shared" si="8"/>
        <v>1</v>
      </c>
    </row>
    <row r="453" spans="1:17" x14ac:dyDescent="0.25">
      <c r="A453">
        <v>452</v>
      </c>
      <c r="B453">
        <v>224.44469599999999</v>
      </c>
      <c r="C453" s="2">
        <v>1</v>
      </c>
      <c r="P453">
        <v>1</v>
      </c>
      <c r="Q453" t="str">
        <f t="shared" si="8"/>
        <v>1</v>
      </c>
    </row>
    <row r="454" spans="1:17" x14ac:dyDescent="0.25">
      <c r="A454">
        <v>453</v>
      </c>
      <c r="B454">
        <v>224.36737299999999</v>
      </c>
      <c r="C454" s="2">
        <v>1</v>
      </c>
      <c r="H454">
        <v>221.44515000000001</v>
      </c>
      <c r="I454" s="3">
        <v>4</v>
      </c>
      <c r="P454">
        <v>2</v>
      </c>
      <c r="Q454" t="str">
        <f t="shared" si="8"/>
        <v>14</v>
      </c>
    </row>
    <row r="455" spans="1:17" x14ac:dyDescent="0.25">
      <c r="A455">
        <v>454</v>
      </c>
      <c r="B455">
        <v>224.39242400000001</v>
      </c>
      <c r="C455" s="2">
        <v>1</v>
      </c>
      <c r="H455">
        <v>221.49747500000001</v>
      </c>
      <c r="I455" s="3">
        <v>4</v>
      </c>
      <c r="P455">
        <v>2</v>
      </c>
      <c r="Q455" t="str">
        <f t="shared" si="8"/>
        <v>14</v>
      </c>
    </row>
    <row r="456" spans="1:17" x14ac:dyDescent="0.25">
      <c r="A456">
        <v>455</v>
      </c>
      <c r="B456">
        <v>224.395352</v>
      </c>
      <c r="C456" s="2">
        <v>1</v>
      </c>
      <c r="H456">
        <v>221.44045399999999</v>
      </c>
      <c r="I456" s="3">
        <v>4</v>
      </c>
      <c r="P456">
        <v>2</v>
      </c>
      <c r="Q456" t="str">
        <f t="shared" si="8"/>
        <v>14</v>
      </c>
    </row>
    <row r="457" spans="1:17" x14ac:dyDescent="0.25">
      <c r="A457">
        <v>456</v>
      </c>
      <c r="B457">
        <v>224.395352</v>
      </c>
      <c r="C457" s="2">
        <v>1</v>
      </c>
      <c r="H457">
        <v>221.45595900000001</v>
      </c>
      <c r="I457" s="3">
        <v>4</v>
      </c>
      <c r="P457">
        <v>2</v>
      </c>
      <c r="Q457" t="str">
        <f t="shared" si="8"/>
        <v>14</v>
      </c>
    </row>
    <row r="458" spans="1:17" x14ac:dyDescent="0.25">
      <c r="A458">
        <v>457</v>
      </c>
      <c r="F458">
        <v>223.96818200000001</v>
      </c>
      <c r="G458" s="5">
        <v>3</v>
      </c>
      <c r="H458">
        <v>221.46404000000001</v>
      </c>
      <c r="I458" s="3">
        <v>4</v>
      </c>
      <c r="P458">
        <v>2</v>
      </c>
      <c r="Q458" t="str">
        <f t="shared" si="8"/>
        <v>34</v>
      </c>
    </row>
    <row r="459" spans="1:17" x14ac:dyDescent="0.25">
      <c r="A459">
        <v>458</v>
      </c>
      <c r="F459">
        <v>223.951009</v>
      </c>
      <c r="G459" s="5">
        <v>3</v>
      </c>
      <c r="H459">
        <v>221.45004900000001</v>
      </c>
      <c r="I459" s="3">
        <v>4</v>
      </c>
      <c r="P459">
        <v>2</v>
      </c>
      <c r="Q459" t="str">
        <f t="shared" si="8"/>
        <v>34</v>
      </c>
    </row>
    <row r="460" spans="1:17" x14ac:dyDescent="0.25">
      <c r="A460">
        <v>459</v>
      </c>
      <c r="F460">
        <v>223.940504</v>
      </c>
      <c r="G460" s="5">
        <v>3</v>
      </c>
      <c r="H460">
        <v>221.47197</v>
      </c>
      <c r="I460" s="3">
        <v>4</v>
      </c>
      <c r="P460">
        <v>2</v>
      </c>
      <c r="Q460" t="str">
        <f t="shared" si="8"/>
        <v>34</v>
      </c>
    </row>
    <row r="461" spans="1:17" x14ac:dyDescent="0.25">
      <c r="A461">
        <v>460</v>
      </c>
      <c r="F461">
        <v>223.95252500000001</v>
      </c>
      <c r="G461" s="5">
        <v>3</v>
      </c>
      <c r="H461">
        <v>221.45787799999999</v>
      </c>
      <c r="I461" s="3">
        <v>4</v>
      </c>
      <c r="P461">
        <v>2</v>
      </c>
      <c r="Q461" t="str">
        <f t="shared" si="8"/>
        <v>34</v>
      </c>
    </row>
    <row r="462" spans="1:17" x14ac:dyDescent="0.25">
      <c r="A462">
        <v>461</v>
      </c>
      <c r="D462">
        <v>238.41095799999999</v>
      </c>
      <c r="E462" s="4">
        <v>2</v>
      </c>
      <c r="F462">
        <v>223.97722199999998</v>
      </c>
      <c r="G462" s="5">
        <v>3</v>
      </c>
      <c r="H462">
        <v>221.52247399999999</v>
      </c>
      <c r="I462" s="3">
        <v>4</v>
      </c>
      <c r="P462">
        <v>3</v>
      </c>
      <c r="Q462" t="str">
        <f t="shared" si="8"/>
        <v>234</v>
      </c>
    </row>
    <row r="463" spans="1:17" x14ac:dyDescent="0.25">
      <c r="A463">
        <v>462</v>
      </c>
      <c r="D463">
        <v>238.456716</v>
      </c>
      <c r="E463" s="4">
        <v>2</v>
      </c>
      <c r="F463">
        <v>223.953687</v>
      </c>
      <c r="G463" s="5">
        <v>3</v>
      </c>
      <c r="H463">
        <v>221.53004899999999</v>
      </c>
      <c r="I463" s="3">
        <v>4</v>
      </c>
      <c r="P463">
        <v>3</v>
      </c>
      <c r="Q463" t="str">
        <f t="shared" si="8"/>
        <v>234</v>
      </c>
    </row>
    <row r="464" spans="1:17" x14ac:dyDescent="0.25">
      <c r="A464">
        <v>463</v>
      </c>
      <c r="D464">
        <v>238.44888800000001</v>
      </c>
      <c r="E464" s="4">
        <v>2</v>
      </c>
      <c r="F464">
        <v>223.95994899999999</v>
      </c>
      <c r="G464" s="5">
        <v>3</v>
      </c>
      <c r="H464">
        <v>221.44515000000001</v>
      </c>
      <c r="I464" s="3">
        <v>4</v>
      </c>
      <c r="P464">
        <v>3</v>
      </c>
      <c r="Q464" t="str">
        <f t="shared" si="8"/>
        <v>234</v>
      </c>
    </row>
    <row r="465" spans="1:17" x14ac:dyDescent="0.25">
      <c r="A465">
        <v>464</v>
      </c>
      <c r="D465">
        <v>238.44484800000001</v>
      </c>
      <c r="E465" s="4">
        <v>2</v>
      </c>
      <c r="F465">
        <v>223.951009</v>
      </c>
      <c r="G465" s="5">
        <v>3</v>
      </c>
      <c r="P465">
        <v>2</v>
      </c>
      <c r="Q465" t="str">
        <f t="shared" si="8"/>
        <v>23</v>
      </c>
    </row>
    <row r="466" spans="1:17" x14ac:dyDescent="0.25">
      <c r="A466">
        <v>465</v>
      </c>
      <c r="D466">
        <v>238.41120999999998</v>
      </c>
      <c r="E466" s="4">
        <v>2</v>
      </c>
      <c r="F466">
        <v>223.97050400000001</v>
      </c>
      <c r="G466" s="5">
        <v>3</v>
      </c>
      <c r="P466">
        <v>2</v>
      </c>
      <c r="Q466" t="str">
        <f t="shared" si="8"/>
        <v>23</v>
      </c>
    </row>
    <row r="467" spans="1:17" x14ac:dyDescent="0.25">
      <c r="A467">
        <v>466</v>
      </c>
      <c r="D467">
        <v>238.41504800000001</v>
      </c>
      <c r="E467" s="4">
        <v>2</v>
      </c>
      <c r="F467">
        <v>223.94525099999998</v>
      </c>
      <c r="G467" s="5">
        <v>3</v>
      </c>
      <c r="P467">
        <v>2</v>
      </c>
      <c r="Q467" t="str">
        <f t="shared" si="8"/>
        <v>23</v>
      </c>
    </row>
    <row r="468" spans="1:17" x14ac:dyDescent="0.25">
      <c r="A468">
        <v>467</v>
      </c>
      <c r="D468">
        <v>238.43813</v>
      </c>
      <c r="E468" s="4">
        <v>2</v>
      </c>
      <c r="P468">
        <v>1</v>
      </c>
      <c r="Q468" t="str">
        <f t="shared" si="8"/>
        <v>2</v>
      </c>
    </row>
    <row r="469" spans="1:17" x14ac:dyDescent="0.25">
      <c r="A469">
        <v>468</v>
      </c>
      <c r="D469">
        <v>238.40651199999999</v>
      </c>
      <c r="E469" s="4">
        <v>2</v>
      </c>
      <c r="P469">
        <v>1</v>
      </c>
      <c r="Q469" t="str">
        <f t="shared" si="8"/>
        <v>2</v>
      </c>
    </row>
    <row r="470" spans="1:17" x14ac:dyDescent="0.25">
      <c r="A470">
        <v>469</v>
      </c>
      <c r="D470">
        <v>238.41762399999999</v>
      </c>
      <c r="E470" s="4">
        <v>2</v>
      </c>
      <c r="P470">
        <v>1</v>
      </c>
      <c r="Q470" t="str">
        <f t="shared" si="8"/>
        <v>2</v>
      </c>
    </row>
    <row r="471" spans="1:17" x14ac:dyDescent="0.25">
      <c r="A471">
        <v>470</v>
      </c>
      <c r="B471">
        <v>245.89697000000001</v>
      </c>
      <c r="C471" s="2">
        <v>1</v>
      </c>
      <c r="D471">
        <v>238.44919099999998</v>
      </c>
      <c r="E471" s="4">
        <v>2</v>
      </c>
      <c r="P471">
        <v>2</v>
      </c>
      <c r="Q471" t="str">
        <f t="shared" si="8"/>
        <v>12</v>
      </c>
    </row>
    <row r="472" spans="1:17" x14ac:dyDescent="0.25">
      <c r="A472">
        <v>471</v>
      </c>
      <c r="B472">
        <v>245.88636099999999</v>
      </c>
      <c r="C472" s="2">
        <v>1</v>
      </c>
      <c r="D472">
        <v>238.52307999999999</v>
      </c>
      <c r="E472" s="4">
        <v>2</v>
      </c>
      <c r="P472">
        <v>2</v>
      </c>
      <c r="Q472" t="str">
        <f t="shared" si="8"/>
        <v>12</v>
      </c>
    </row>
    <row r="473" spans="1:17" x14ac:dyDescent="0.25">
      <c r="A473">
        <v>472</v>
      </c>
      <c r="B473">
        <v>245.880403</v>
      </c>
      <c r="C473" s="2">
        <v>1</v>
      </c>
      <c r="D473">
        <v>238.41095799999999</v>
      </c>
      <c r="E473" s="4">
        <v>2</v>
      </c>
      <c r="P473">
        <v>2</v>
      </c>
      <c r="Q473" t="str">
        <f t="shared" si="8"/>
        <v>12</v>
      </c>
    </row>
    <row r="474" spans="1:17" x14ac:dyDescent="0.25">
      <c r="A474">
        <v>473</v>
      </c>
      <c r="B474">
        <v>245.878839</v>
      </c>
      <c r="C474" s="2">
        <v>1</v>
      </c>
      <c r="P474">
        <v>1</v>
      </c>
      <c r="Q474" t="str">
        <f t="shared" si="8"/>
        <v>1</v>
      </c>
    </row>
    <row r="475" spans="1:17" x14ac:dyDescent="0.25">
      <c r="A475">
        <v>474</v>
      </c>
      <c r="B475">
        <v>245.837525</v>
      </c>
      <c r="C475" s="2">
        <v>1</v>
      </c>
      <c r="P475">
        <v>1</v>
      </c>
      <c r="Q475" t="str">
        <f t="shared" si="8"/>
        <v>1</v>
      </c>
    </row>
    <row r="476" spans="1:17" x14ac:dyDescent="0.25">
      <c r="A476">
        <v>475</v>
      </c>
      <c r="B476">
        <v>245.88363699999999</v>
      </c>
      <c r="C476" s="2">
        <v>1</v>
      </c>
      <c r="P476">
        <v>1</v>
      </c>
      <c r="Q476" t="str">
        <f t="shared" si="8"/>
        <v>1</v>
      </c>
    </row>
    <row r="477" spans="1:17" x14ac:dyDescent="0.25">
      <c r="A477">
        <v>476</v>
      </c>
      <c r="B477">
        <v>245.86313000000001</v>
      </c>
      <c r="C477" s="2">
        <v>1</v>
      </c>
      <c r="H477">
        <v>242.20560599999999</v>
      </c>
      <c r="I477" s="3">
        <v>4</v>
      </c>
      <c r="P477">
        <v>2</v>
      </c>
      <c r="Q477" t="str">
        <f t="shared" si="8"/>
        <v>14</v>
      </c>
    </row>
    <row r="478" spans="1:17" x14ac:dyDescent="0.25">
      <c r="A478">
        <v>477</v>
      </c>
      <c r="B478">
        <v>245.862977</v>
      </c>
      <c r="C478" s="2">
        <v>1</v>
      </c>
      <c r="H478">
        <v>242.20712</v>
      </c>
      <c r="I478" s="3">
        <v>4</v>
      </c>
      <c r="P478">
        <v>2</v>
      </c>
      <c r="Q478" t="str">
        <f t="shared" si="8"/>
        <v>14</v>
      </c>
    </row>
    <row r="479" spans="1:17" x14ac:dyDescent="0.25">
      <c r="A479">
        <v>478</v>
      </c>
      <c r="B479">
        <v>245.819345</v>
      </c>
      <c r="C479" s="2">
        <v>1</v>
      </c>
      <c r="H479">
        <v>242.22398699999999</v>
      </c>
      <c r="I479" s="3">
        <v>4</v>
      </c>
      <c r="P479">
        <v>2</v>
      </c>
      <c r="Q479" t="str">
        <f t="shared" si="8"/>
        <v>14</v>
      </c>
    </row>
    <row r="480" spans="1:17" x14ac:dyDescent="0.25">
      <c r="A480">
        <v>479</v>
      </c>
      <c r="B480">
        <v>245.89697000000001</v>
      </c>
      <c r="C480" s="2">
        <v>1</v>
      </c>
      <c r="H480">
        <v>242.19126199999999</v>
      </c>
      <c r="I480" s="3">
        <v>4</v>
      </c>
      <c r="P480">
        <v>2</v>
      </c>
      <c r="Q480" t="str">
        <f t="shared" si="8"/>
        <v>14</v>
      </c>
    </row>
    <row r="481" spans="1:17" x14ac:dyDescent="0.25">
      <c r="A481">
        <v>480</v>
      </c>
      <c r="H481">
        <v>242.17343199999999</v>
      </c>
      <c r="I481" s="3">
        <v>4</v>
      </c>
      <c r="P481">
        <v>1</v>
      </c>
      <c r="Q481" t="str">
        <f t="shared" si="8"/>
        <v>4</v>
      </c>
    </row>
    <row r="482" spans="1:17" x14ac:dyDescent="0.25">
      <c r="A482">
        <v>481</v>
      </c>
      <c r="F482">
        <v>245.30580599999999</v>
      </c>
      <c r="G482" s="5">
        <v>3</v>
      </c>
      <c r="H482">
        <v>242.19994800000001</v>
      </c>
      <c r="I482" s="3">
        <v>4</v>
      </c>
      <c r="P482">
        <v>2</v>
      </c>
      <c r="Q482" t="str">
        <f t="shared" si="8"/>
        <v>34</v>
      </c>
    </row>
    <row r="483" spans="1:17" x14ac:dyDescent="0.25">
      <c r="A483">
        <v>482</v>
      </c>
      <c r="F483">
        <v>245.31504899999999</v>
      </c>
      <c r="G483" s="5">
        <v>3</v>
      </c>
      <c r="H483">
        <v>242.210149</v>
      </c>
      <c r="I483" s="3">
        <v>4</v>
      </c>
      <c r="P483">
        <v>2</v>
      </c>
      <c r="Q483" t="str">
        <f t="shared" si="8"/>
        <v>34</v>
      </c>
    </row>
    <row r="484" spans="1:17" x14ac:dyDescent="0.25">
      <c r="A484">
        <v>483</v>
      </c>
      <c r="F484">
        <v>245.33605699999998</v>
      </c>
      <c r="G484" s="5">
        <v>3</v>
      </c>
      <c r="H484">
        <v>242.22514799999999</v>
      </c>
      <c r="I484" s="3">
        <v>4</v>
      </c>
      <c r="P484">
        <v>2</v>
      </c>
      <c r="Q484" t="str">
        <f t="shared" si="8"/>
        <v>34</v>
      </c>
    </row>
    <row r="485" spans="1:17" x14ac:dyDescent="0.25">
      <c r="A485">
        <v>484</v>
      </c>
      <c r="D485">
        <v>259.25090899999998</v>
      </c>
      <c r="E485" s="4">
        <v>2</v>
      </c>
      <c r="F485">
        <v>245.34166400000001</v>
      </c>
      <c r="G485" s="5">
        <v>3</v>
      </c>
      <c r="H485">
        <v>242.221059</v>
      </c>
      <c r="I485" s="3">
        <v>4</v>
      </c>
      <c r="P485">
        <v>3</v>
      </c>
      <c r="Q485" t="str">
        <f t="shared" si="8"/>
        <v>234</v>
      </c>
    </row>
    <row r="486" spans="1:17" x14ac:dyDescent="0.25">
      <c r="A486">
        <v>485</v>
      </c>
      <c r="D486">
        <v>259.29121099999998</v>
      </c>
      <c r="E486" s="4">
        <v>2</v>
      </c>
      <c r="F486">
        <v>245.32348300000001</v>
      </c>
      <c r="G486" s="5">
        <v>3</v>
      </c>
      <c r="H486">
        <v>242.24590799999999</v>
      </c>
      <c r="I486" s="3">
        <v>4</v>
      </c>
      <c r="P486">
        <v>3</v>
      </c>
      <c r="Q486" t="str">
        <f t="shared" si="8"/>
        <v>234</v>
      </c>
    </row>
    <row r="487" spans="1:17" x14ac:dyDescent="0.25">
      <c r="A487">
        <v>486</v>
      </c>
      <c r="D487">
        <v>259.32489499999997</v>
      </c>
      <c r="E487" s="4">
        <v>2</v>
      </c>
      <c r="F487">
        <v>245.35101</v>
      </c>
      <c r="G487" s="5">
        <v>3</v>
      </c>
      <c r="H487">
        <v>242.20560599999999</v>
      </c>
      <c r="I487" s="3">
        <v>4</v>
      </c>
      <c r="P487">
        <v>3</v>
      </c>
      <c r="Q487" t="str">
        <f t="shared" si="8"/>
        <v>234</v>
      </c>
    </row>
    <row r="488" spans="1:17" x14ac:dyDescent="0.25">
      <c r="A488">
        <v>487</v>
      </c>
      <c r="D488">
        <v>259.25792799999999</v>
      </c>
      <c r="E488" s="4">
        <v>2</v>
      </c>
      <c r="F488">
        <v>245.33363399999999</v>
      </c>
      <c r="G488" s="5">
        <v>3</v>
      </c>
      <c r="H488">
        <v>242.20560599999999</v>
      </c>
      <c r="I488" s="3">
        <v>4</v>
      </c>
      <c r="P488">
        <v>3</v>
      </c>
      <c r="Q488" t="str">
        <f t="shared" si="8"/>
        <v>234</v>
      </c>
    </row>
    <row r="489" spans="1:17" x14ac:dyDescent="0.25">
      <c r="A489">
        <v>488</v>
      </c>
      <c r="D489">
        <v>259.24287900000002</v>
      </c>
      <c r="E489" s="4">
        <v>2</v>
      </c>
      <c r="F489">
        <v>245.34797800000001</v>
      </c>
      <c r="G489" s="5">
        <v>3</v>
      </c>
      <c r="P489">
        <v>2</v>
      </c>
      <c r="Q489" t="str">
        <f t="shared" si="8"/>
        <v>23</v>
      </c>
    </row>
    <row r="490" spans="1:17" x14ac:dyDescent="0.25">
      <c r="A490">
        <v>489</v>
      </c>
      <c r="D490">
        <v>259.23151100000001</v>
      </c>
      <c r="E490" s="4">
        <v>2</v>
      </c>
      <c r="F490">
        <v>245.36605900000001</v>
      </c>
      <c r="G490" s="5">
        <v>3</v>
      </c>
      <c r="P490">
        <v>2</v>
      </c>
      <c r="Q490" t="str">
        <f t="shared" si="8"/>
        <v>23</v>
      </c>
    </row>
    <row r="491" spans="1:17" x14ac:dyDescent="0.25">
      <c r="A491">
        <v>490</v>
      </c>
      <c r="D491">
        <v>259.25545199999999</v>
      </c>
      <c r="E491" s="4">
        <v>2</v>
      </c>
      <c r="F491">
        <v>245.34494899999999</v>
      </c>
      <c r="G491" s="5">
        <v>3</v>
      </c>
      <c r="P491">
        <v>2</v>
      </c>
      <c r="Q491" t="str">
        <f t="shared" si="8"/>
        <v>23</v>
      </c>
    </row>
    <row r="492" spans="1:17" x14ac:dyDescent="0.25">
      <c r="A492">
        <v>491</v>
      </c>
      <c r="D492">
        <v>259.23767600000002</v>
      </c>
      <c r="E492" s="4">
        <v>2</v>
      </c>
      <c r="F492">
        <v>245.426412</v>
      </c>
      <c r="G492" s="5">
        <v>3</v>
      </c>
      <c r="P492">
        <v>2</v>
      </c>
      <c r="Q492" t="str">
        <f t="shared" si="8"/>
        <v>23</v>
      </c>
    </row>
    <row r="493" spans="1:17" x14ac:dyDescent="0.25">
      <c r="A493">
        <v>492</v>
      </c>
      <c r="D493">
        <v>259.25919099999999</v>
      </c>
      <c r="E493" s="4">
        <v>2</v>
      </c>
      <c r="F493">
        <v>245.29091</v>
      </c>
      <c r="G493" s="5">
        <v>3</v>
      </c>
      <c r="P493">
        <v>2</v>
      </c>
      <c r="Q493" t="str">
        <f t="shared" si="8"/>
        <v>23</v>
      </c>
    </row>
    <row r="494" spans="1:17" x14ac:dyDescent="0.25">
      <c r="A494">
        <v>493</v>
      </c>
      <c r="D494">
        <v>259.270959</v>
      </c>
      <c r="E494" s="4">
        <v>2</v>
      </c>
      <c r="P494">
        <v>1</v>
      </c>
      <c r="Q494" t="str">
        <f t="shared" si="8"/>
        <v>2</v>
      </c>
    </row>
    <row r="495" spans="1:17" x14ac:dyDescent="0.25">
      <c r="A495">
        <v>494</v>
      </c>
      <c r="B495">
        <v>266.91125999999997</v>
      </c>
      <c r="C495" s="2">
        <v>1</v>
      </c>
      <c r="D495">
        <v>259.25277799999998</v>
      </c>
      <c r="E495" s="4">
        <v>2</v>
      </c>
      <c r="P495">
        <v>2</v>
      </c>
      <c r="Q495" t="str">
        <f t="shared" si="8"/>
        <v>12</v>
      </c>
    </row>
    <row r="496" spans="1:17" x14ac:dyDescent="0.25">
      <c r="A496">
        <v>495</v>
      </c>
      <c r="B496">
        <v>266.91125999999997</v>
      </c>
      <c r="C496" s="2">
        <v>1</v>
      </c>
      <c r="D496">
        <v>259.424645</v>
      </c>
      <c r="E496" s="4">
        <v>2</v>
      </c>
      <c r="P496">
        <v>2</v>
      </c>
      <c r="Q496" t="str">
        <f t="shared" si="8"/>
        <v>12</v>
      </c>
    </row>
    <row r="497" spans="1:17" x14ac:dyDescent="0.25">
      <c r="A497">
        <v>496</v>
      </c>
      <c r="B497">
        <v>266.96817900000002</v>
      </c>
      <c r="C497" s="2">
        <v>1</v>
      </c>
      <c r="D497">
        <v>259.25090899999998</v>
      </c>
      <c r="E497" s="4">
        <v>2</v>
      </c>
      <c r="P497">
        <v>2</v>
      </c>
      <c r="Q497" t="str">
        <f t="shared" si="8"/>
        <v>12</v>
      </c>
    </row>
    <row r="498" spans="1:17" x14ac:dyDescent="0.25">
      <c r="A498">
        <v>497</v>
      </c>
      <c r="B498">
        <v>266.96817900000002</v>
      </c>
      <c r="C498" s="2">
        <v>1</v>
      </c>
      <c r="P498">
        <v>1</v>
      </c>
      <c r="Q498" t="str">
        <f t="shared" si="8"/>
        <v>1</v>
      </c>
    </row>
    <row r="499" spans="1:17" x14ac:dyDescent="0.25">
      <c r="A499">
        <v>498</v>
      </c>
      <c r="B499">
        <v>266.96817900000002</v>
      </c>
      <c r="C499" s="2">
        <v>1</v>
      </c>
      <c r="H499">
        <v>260.64893799999999</v>
      </c>
      <c r="I499" s="3">
        <v>4</v>
      </c>
      <c r="J499">
        <v>235.740756</v>
      </c>
      <c r="K499" t="s">
        <v>22</v>
      </c>
      <c r="Q499" t="str">
        <f t="shared" si="8"/>
        <v>14</v>
      </c>
    </row>
    <row r="500" spans="1:17" x14ac:dyDescent="0.25">
      <c r="A500">
        <v>499</v>
      </c>
      <c r="Q500" t="str">
        <f t="shared" si="8"/>
        <v/>
      </c>
    </row>
    <row r="501" spans="1:17" x14ac:dyDescent="0.25">
      <c r="A501">
        <v>500</v>
      </c>
      <c r="J501">
        <v>235.89282700000001</v>
      </c>
      <c r="K501" t="s">
        <v>22</v>
      </c>
      <c r="Q501" t="str">
        <f t="shared" si="8"/>
        <v/>
      </c>
    </row>
    <row r="502" spans="1:17" x14ac:dyDescent="0.25">
      <c r="A502">
        <v>501</v>
      </c>
      <c r="D502">
        <v>224.13222200000001</v>
      </c>
      <c r="E502" s="4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224.116919</v>
      </c>
      <c r="E503" s="4">
        <v>2</v>
      </c>
      <c r="P503">
        <v>1</v>
      </c>
      <c r="Q503" t="str">
        <f t="shared" si="8"/>
        <v>2</v>
      </c>
    </row>
    <row r="504" spans="1:17" x14ac:dyDescent="0.25">
      <c r="A504">
        <v>503</v>
      </c>
      <c r="D504">
        <v>224.171211</v>
      </c>
      <c r="E504" s="4">
        <v>2</v>
      </c>
      <c r="F504">
        <v>234.07914099999999</v>
      </c>
      <c r="G504" s="5">
        <v>3</v>
      </c>
      <c r="P504">
        <v>2</v>
      </c>
      <c r="Q504" t="str">
        <f t="shared" si="8"/>
        <v>23</v>
      </c>
    </row>
    <row r="505" spans="1:17" x14ac:dyDescent="0.25">
      <c r="A505">
        <v>504</v>
      </c>
      <c r="D505">
        <v>224.14580699999999</v>
      </c>
      <c r="E505" s="4">
        <v>2</v>
      </c>
      <c r="F505">
        <v>233.98747399999999</v>
      </c>
      <c r="G505" s="5">
        <v>3</v>
      </c>
      <c r="P505">
        <v>2</v>
      </c>
      <c r="Q505" t="str">
        <f t="shared" si="8"/>
        <v>23</v>
      </c>
    </row>
    <row r="506" spans="1:17" x14ac:dyDescent="0.25">
      <c r="A506">
        <v>505</v>
      </c>
      <c r="D506">
        <v>224.151262</v>
      </c>
      <c r="E506" s="4">
        <v>2</v>
      </c>
      <c r="F506">
        <v>234.03424200000001</v>
      </c>
      <c r="G506" s="5">
        <v>3</v>
      </c>
      <c r="P506">
        <v>2</v>
      </c>
      <c r="Q506" t="str">
        <f t="shared" si="8"/>
        <v>23</v>
      </c>
    </row>
    <row r="507" spans="1:17" x14ac:dyDescent="0.25">
      <c r="A507">
        <v>506</v>
      </c>
      <c r="D507">
        <v>224.14540399999998</v>
      </c>
      <c r="E507" s="4">
        <v>2</v>
      </c>
      <c r="F507">
        <v>234.030202</v>
      </c>
      <c r="G507" s="5">
        <v>3</v>
      </c>
      <c r="P507">
        <v>2</v>
      </c>
      <c r="Q507" t="str">
        <f t="shared" si="8"/>
        <v>23</v>
      </c>
    </row>
    <row r="508" spans="1:17" x14ac:dyDescent="0.25">
      <c r="A508">
        <v>507</v>
      </c>
      <c r="D508">
        <v>224.150555</v>
      </c>
      <c r="E508" s="4">
        <v>2</v>
      </c>
      <c r="F508">
        <v>234.04989699999999</v>
      </c>
      <c r="G508" s="5">
        <v>3</v>
      </c>
      <c r="P508">
        <v>2</v>
      </c>
      <c r="Q508" t="str">
        <f t="shared" si="8"/>
        <v>23</v>
      </c>
    </row>
    <row r="509" spans="1:17" x14ac:dyDescent="0.25">
      <c r="A509">
        <v>508</v>
      </c>
      <c r="D509">
        <v>224.16888800000001</v>
      </c>
      <c r="E509" s="4">
        <v>2</v>
      </c>
      <c r="F509">
        <v>234.03742299999999</v>
      </c>
      <c r="G509" s="5">
        <v>3</v>
      </c>
      <c r="P509">
        <v>2</v>
      </c>
      <c r="Q509" t="str">
        <f t="shared" si="8"/>
        <v>23</v>
      </c>
    </row>
    <row r="510" spans="1:17" x14ac:dyDescent="0.25">
      <c r="A510">
        <v>509</v>
      </c>
      <c r="D510">
        <v>224.22085799999999</v>
      </c>
      <c r="E510" s="4">
        <v>2</v>
      </c>
      <c r="F510">
        <v>234.014545</v>
      </c>
      <c r="G510" s="5">
        <v>3</v>
      </c>
      <c r="P510">
        <v>2</v>
      </c>
      <c r="Q510" t="str">
        <f t="shared" si="8"/>
        <v>23</v>
      </c>
    </row>
    <row r="511" spans="1:17" x14ac:dyDescent="0.25">
      <c r="A511">
        <v>510</v>
      </c>
      <c r="D511">
        <v>224.202474</v>
      </c>
      <c r="E511" s="4">
        <v>2</v>
      </c>
      <c r="F511">
        <v>234.056918</v>
      </c>
      <c r="G511" s="5">
        <v>3</v>
      </c>
      <c r="P511">
        <v>2</v>
      </c>
      <c r="Q511" t="str">
        <f t="shared" si="8"/>
        <v>23</v>
      </c>
    </row>
    <row r="512" spans="1:17" x14ac:dyDescent="0.25">
      <c r="A512">
        <v>511</v>
      </c>
      <c r="D512">
        <v>224.16232300000001</v>
      </c>
      <c r="E512" s="4">
        <v>2</v>
      </c>
      <c r="F512">
        <v>234.06691799999999</v>
      </c>
      <c r="G512" s="5">
        <v>3</v>
      </c>
      <c r="P512">
        <v>2</v>
      </c>
      <c r="Q512" t="str">
        <f t="shared" si="8"/>
        <v>23</v>
      </c>
    </row>
    <row r="513" spans="1:17" x14ac:dyDescent="0.25">
      <c r="A513">
        <v>512</v>
      </c>
      <c r="D513">
        <v>224.130909</v>
      </c>
      <c r="E513" s="4">
        <v>2</v>
      </c>
      <c r="F513">
        <v>234.06742399999999</v>
      </c>
      <c r="G513" s="5">
        <v>3</v>
      </c>
      <c r="P513">
        <v>2</v>
      </c>
      <c r="Q513" t="str">
        <f t="shared" si="8"/>
        <v>23</v>
      </c>
    </row>
    <row r="514" spans="1:17" x14ac:dyDescent="0.25">
      <c r="A514">
        <v>513</v>
      </c>
      <c r="D514">
        <v>224.13222200000001</v>
      </c>
      <c r="E514" s="4">
        <v>2</v>
      </c>
      <c r="F514">
        <v>234.07823099999999</v>
      </c>
      <c r="G514" s="5">
        <v>3</v>
      </c>
      <c r="P514">
        <v>2</v>
      </c>
      <c r="Q514" t="str">
        <f t="shared" ref="Q514:Q577" si="9">CONCATENATE(C514,E514,G514,I514)</f>
        <v>23</v>
      </c>
    </row>
    <row r="515" spans="1:17" x14ac:dyDescent="0.25">
      <c r="A515">
        <v>514</v>
      </c>
      <c r="B515">
        <v>215.941363</v>
      </c>
      <c r="C515" s="2">
        <v>1</v>
      </c>
      <c r="F515">
        <v>234.07914099999999</v>
      </c>
      <c r="G515" s="5">
        <v>3</v>
      </c>
      <c r="P515">
        <v>2</v>
      </c>
      <c r="Q515" t="str">
        <f t="shared" si="9"/>
        <v>13</v>
      </c>
    </row>
    <row r="516" spans="1:17" x14ac:dyDescent="0.25">
      <c r="A516">
        <v>515</v>
      </c>
      <c r="B516">
        <v>215.894293</v>
      </c>
      <c r="C516" s="2">
        <v>1</v>
      </c>
      <c r="H516">
        <v>224.69515100000001</v>
      </c>
      <c r="I516" s="3">
        <v>4</v>
      </c>
      <c r="P516">
        <v>2</v>
      </c>
      <c r="Q516" t="str">
        <f t="shared" si="9"/>
        <v>14</v>
      </c>
    </row>
    <row r="517" spans="1:17" x14ac:dyDescent="0.25">
      <c r="A517">
        <v>516</v>
      </c>
      <c r="B517">
        <v>215.904596</v>
      </c>
      <c r="C517" s="2">
        <v>1</v>
      </c>
      <c r="H517">
        <v>224.67469700000001</v>
      </c>
      <c r="I517" s="3">
        <v>4</v>
      </c>
      <c r="P517">
        <v>2</v>
      </c>
      <c r="Q517" t="str">
        <f t="shared" si="9"/>
        <v>14</v>
      </c>
    </row>
    <row r="518" spans="1:17" x14ac:dyDescent="0.25">
      <c r="A518">
        <v>517</v>
      </c>
      <c r="B518">
        <v>215.91308000000001</v>
      </c>
      <c r="C518" s="2">
        <v>1</v>
      </c>
      <c r="H518">
        <v>224.68171599999999</v>
      </c>
      <c r="I518" s="3">
        <v>4</v>
      </c>
      <c r="P518">
        <v>2</v>
      </c>
      <c r="Q518" t="str">
        <f t="shared" si="9"/>
        <v>14</v>
      </c>
    </row>
    <row r="519" spans="1:17" x14ac:dyDescent="0.25">
      <c r="A519">
        <v>518</v>
      </c>
      <c r="B519">
        <v>215.91025199999999</v>
      </c>
      <c r="C519" s="2">
        <v>1</v>
      </c>
      <c r="H519">
        <v>224.72297900000001</v>
      </c>
      <c r="I519" s="3">
        <v>4</v>
      </c>
      <c r="P519">
        <v>2</v>
      </c>
      <c r="Q519" t="str">
        <f t="shared" si="9"/>
        <v>14</v>
      </c>
    </row>
    <row r="520" spans="1:17" x14ac:dyDescent="0.25">
      <c r="A520">
        <v>519</v>
      </c>
      <c r="B520">
        <v>215.96737300000001</v>
      </c>
      <c r="C520" s="2">
        <v>1</v>
      </c>
      <c r="H520">
        <v>224.69909100000001</v>
      </c>
      <c r="I520" s="3">
        <v>4</v>
      </c>
      <c r="P520">
        <v>2</v>
      </c>
      <c r="Q520" t="str">
        <f t="shared" si="9"/>
        <v>14</v>
      </c>
    </row>
    <row r="521" spans="1:17" x14ac:dyDescent="0.25">
      <c r="A521">
        <v>520</v>
      </c>
      <c r="B521">
        <v>215.946313</v>
      </c>
      <c r="C521" s="2">
        <v>1</v>
      </c>
      <c r="H521">
        <v>224.72525100000001</v>
      </c>
      <c r="I521" s="3">
        <v>4</v>
      </c>
      <c r="P521">
        <v>2</v>
      </c>
      <c r="Q521" t="str">
        <f t="shared" si="9"/>
        <v>14</v>
      </c>
    </row>
    <row r="522" spans="1:17" x14ac:dyDescent="0.25">
      <c r="A522">
        <v>521</v>
      </c>
      <c r="B522">
        <v>215.92313100000001</v>
      </c>
      <c r="C522" s="2">
        <v>1</v>
      </c>
      <c r="H522">
        <v>224.709191</v>
      </c>
      <c r="I522" s="3">
        <v>4</v>
      </c>
      <c r="P522">
        <v>2</v>
      </c>
      <c r="Q522" t="str">
        <f t="shared" si="9"/>
        <v>14</v>
      </c>
    </row>
    <row r="523" spans="1:17" x14ac:dyDescent="0.25">
      <c r="A523">
        <v>522</v>
      </c>
      <c r="B523">
        <v>215.89085800000001</v>
      </c>
      <c r="C523" s="2">
        <v>1</v>
      </c>
      <c r="H523">
        <v>224.68909099999999</v>
      </c>
      <c r="I523" s="3">
        <v>4</v>
      </c>
      <c r="P523">
        <v>2</v>
      </c>
      <c r="Q523" t="str">
        <f t="shared" si="9"/>
        <v>14</v>
      </c>
    </row>
    <row r="524" spans="1:17" x14ac:dyDescent="0.25">
      <c r="A524">
        <v>523</v>
      </c>
      <c r="B524">
        <v>215.92383799999999</v>
      </c>
      <c r="C524" s="2">
        <v>1</v>
      </c>
      <c r="H524">
        <v>224.712121</v>
      </c>
      <c r="I524" s="3">
        <v>4</v>
      </c>
      <c r="P524">
        <v>2</v>
      </c>
      <c r="Q524" t="str">
        <f t="shared" si="9"/>
        <v>14</v>
      </c>
    </row>
    <row r="525" spans="1:17" x14ac:dyDescent="0.25">
      <c r="A525">
        <v>524</v>
      </c>
      <c r="B525">
        <v>215.93141399999999</v>
      </c>
      <c r="C525" s="2">
        <v>1</v>
      </c>
      <c r="H525">
        <v>224.69414</v>
      </c>
      <c r="I525" s="3">
        <v>4</v>
      </c>
      <c r="P525">
        <v>2</v>
      </c>
      <c r="Q525" t="str">
        <f t="shared" si="9"/>
        <v>14</v>
      </c>
    </row>
    <row r="526" spans="1:17" x14ac:dyDescent="0.25">
      <c r="A526">
        <v>525</v>
      </c>
      <c r="B526">
        <v>215.941363</v>
      </c>
      <c r="C526" s="2">
        <v>1</v>
      </c>
      <c r="H526">
        <v>224.686565</v>
      </c>
      <c r="I526" s="3">
        <v>4</v>
      </c>
      <c r="P526">
        <v>2</v>
      </c>
      <c r="Q526" t="str">
        <f t="shared" si="9"/>
        <v>14</v>
      </c>
    </row>
    <row r="527" spans="1:17" x14ac:dyDescent="0.25">
      <c r="A527">
        <v>526</v>
      </c>
      <c r="H527">
        <v>224.63727299999999</v>
      </c>
      <c r="I527" s="3">
        <v>4</v>
      </c>
      <c r="P527">
        <v>1</v>
      </c>
      <c r="Q527" t="str">
        <f t="shared" si="9"/>
        <v>4</v>
      </c>
    </row>
    <row r="528" spans="1:17" x14ac:dyDescent="0.25">
      <c r="A528">
        <v>527</v>
      </c>
      <c r="D528">
        <v>206.50773899999999</v>
      </c>
      <c r="E528" s="4">
        <v>2</v>
      </c>
      <c r="F528">
        <v>217.45186899999999</v>
      </c>
      <c r="G528" s="5">
        <v>3</v>
      </c>
      <c r="H528">
        <v>224.69515100000001</v>
      </c>
      <c r="I528" s="3">
        <v>4</v>
      </c>
      <c r="P528">
        <v>3</v>
      </c>
      <c r="Q528" t="str">
        <f t="shared" si="9"/>
        <v>234</v>
      </c>
    </row>
    <row r="529" spans="1:17" x14ac:dyDescent="0.25">
      <c r="A529">
        <v>528</v>
      </c>
      <c r="D529">
        <v>206.50227599999999</v>
      </c>
      <c r="E529" s="4">
        <v>2</v>
      </c>
      <c r="F529">
        <v>217.47636399999999</v>
      </c>
      <c r="G529" s="5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206.499854</v>
      </c>
      <c r="E530" s="4">
        <v>2</v>
      </c>
      <c r="F530">
        <v>217.47848500000001</v>
      </c>
      <c r="G530" s="5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D531">
        <v>206.48660899999999</v>
      </c>
      <c r="E531" s="4">
        <v>2</v>
      </c>
      <c r="F531">
        <v>217.510707</v>
      </c>
      <c r="G531" s="5">
        <v>3</v>
      </c>
      <c r="P531">
        <v>2</v>
      </c>
      <c r="Q531" t="str">
        <f t="shared" si="9"/>
        <v>23</v>
      </c>
    </row>
    <row r="532" spans="1:17" x14ac:dyDescent="0.25">
      <c r="A532">
        <v>531</v>
      </c>
      <c r="D532">
        <v>206.48124999999999</v>
      </c>
      <c r="E532" s="4">
        <v>2</v>
      </c>
      <c r="F532">
        <v>217.55292900000001</v>
      </c>
      <c r="G532" s="5">
        <v>3</v>
      </c>
      <c r="P532">
        <v>2</v>
      </c>
      <c r="Q532" t="str">
        <f t="shared" si="9"/>
        <v>23</v>
      </c>
    </row>
    <row r="533" spans="1:17" x14ac:dyDescent="0.25">
      <c r="A533">
        <v>532</v>
      </c>
      <c r="D533">
        <v>206.45661100000001</v>
      </c>
      <c r="E533" s="4">
        <v>2</v>
      </c>
      <c r="F533">
        <v>217.54560599999999</v>
      </c>
      <c r="G533" s="5">
        <v>3</v>
      </c>
      <c r="P533">
        <v>2</v>
      </c>
      <c r="Q533" t="str">
        <f t="shared" si="9"/>
        <v>23</v>
      </c>
    </row>
    <row r="534" spans="1:17" x14ac:dyDescent="0.25">
      <c r="A534">
        <v>533</v>
      </c>
      <c r="D534">
        <v>206.451041</v>
      </c>
      <c r="E534" s="4">
        <v>2</v>
      </c>
      <c r="F534">
        <v>217.52696900000001</v>
      </c>
      <c r="G534" s="5">
        <v>3</v>
      </c>
      <c r="P534">
        <v>2</v>
      </c>
      <c r="Q534" t="str">
        <f t="shared" si="9"/>
        <v>23</v>
      </c>
    </row>
    <row r="535" spans="1:17" x14ac:dyDescent="0.25">
      <c r="A535">
        <v>534</v>
      </c>
      <c r="D535">
        <v>206.48098999999999</v>
      </c>
      <c r="E535" s="4">
        <v>2</v>
      </c>
      <c r="F535">
        <v>217.531565</v>
      </c>
      <c r="G535" s="5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D536">
        <v>206.510062</v>
      </c>
      <c r="E536" s="4">
        <v>2</v>
      </c>
      <c r="F536">
        <v>217.48676800000001</v>
      </c>
      <c r="G536" s="5">
        <v>3</v>
      </c>
      <c r="P536">
        <v>2</v>
      </c>
      <c r="Q536" t="str">
        <f t="shared" si="9"/>
        <v>23</v>
      </c>
    </row>
    <row r="537" spans="1:17" x14ac:dyDescent="0.25">
      <c r="A537">
        <v>536</v>
      </c>
      <c r="D537">
        <v>206.536193</v>
      </c>
      <c r="E537" s="4">
        <v>2</v>
      </c>
      <c r="F537">
        <v>217.52656500000001</v>
      </c>
      <c r="G537" s="5">
        <v>3</v>
      </c>
      <c r="P537">
        <v>2</v>
      </c>
      <c r="Q537" t="str">
        <f t="shared" si="9"/>
        <v>23</v>
      </c>
    </row>
    <row r="538" spans="1:17" x14ac:dyDescent="0.25">
      <c r="A538">
        <v>537</v>
      </c>
      <c r="D538">
        <v>206.597014</v>
      </c>
      <c r="E538" s="4">
        <v>2</v>
      </c>
      <c r="F538">
        <v>217.57909100000001</v>
      </c>
      <c r="G538" s="5">
        <v>3</v>
      </c>
      <c r="P538">
        <v>2</v>
      </c>
      <c r="Q538" t="str">
        <f t="shared" si="9"/>
        <v>23</v>
      </c>
    </row>
    <row r="539" spans="1:17" x14ac:dyDescent="0.25">
      <c r="A539">
        <v>538</v>
      </c>
      <c r="D539">
        <v>206.47429199999999</v>
      </c>
      <c r="E539" s="4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P540">
        <v>0</v>
      </c>
      <c r="Q540" t="str">
        <f t="shared" si="9"/>
        <v/>
      </c>
    </row>
    <row r="541" spans="1:17" x14ac:dyDescent="0.25">
      <c r="A541">
        <v>540</v>
      </c>
      <c r="B541">
        <v>196.924644</v>
      </c>
      <c r="C541" s="2">
        <v>1</v>
      </c>
      <c r="H541">
        <v>206.648303</v>
      </c>
      <c r="I541" s="3">
        <v>4</v>
      </c>
      <c r="P541">
        <v>2</v>
      </c>
      <c r="Q541" t="str">
        <f t="shared" si="9"/>
        <v>14</v>
      </c>
    </row>
    <row r="542" spans="1:17" x14ac:dyDescent="0.25">
      <c r="A542">
        <v>541</v>
      </c>
      <c r="B542">
        <v>196.94783699999999</v>
      </c>
      <c r="C542" s="2">
        <v>1</v>
      </c>
      <c r="H542">
        <v>206.695876</v>
      </c>
      <c r="I542" s="3">
        <v>4</v>
      </c>
      <c r="P542">
        <v>2</v>
      </c>
      <c r="Q542" t="str">
        <f t="shared" si="9"/>
        <v>14</v>
      </c>
    </row>
    <row r="543" spans="1:17" x14ac:dyDescent="0.25">
      <c r="A543">
        <v>542</v>
      </c>
      <c r="B543">
        <v>196.94298799999999</v>
      </c>
      <c r="C543" s="2">
        <v>1</v>
      </c>
      <c r="H543">
        <v>206.675513</v>
      </c>
      <c r="I543" s="3">
        <v>4</v>
      </c>
      <c r="P543">
        <v>2</v>
      </c>
      <c r="Q543" t="str">
        <f t="shared" si="9"/>
        <v>14</v>
      </c>
    </row>
    <row r="544" spans="1:17" x14ac:dyDescent="0.25">
      <c r="A544">
        <v>543</v>
      </c>
      <c r="B544">
        <v>196.94134</v>
      </c>
      <c r="C544" s="2">
        <v>1</v>
      </c>
      <c r="H544">
        <v>206.63062199999999</v>
      </c>
      <c r="I544" s="3">
        <v>4</v>
      </c>
      <c r="P544">
        <v>2</v>
      </c>
      <c r="Q544" t="str">
        <f t="shared" si="9"/>
        <v>14</v>
      </c>
    </row>
    <row r="545" spans="1:17" x14ac:dyDescent="0.25">
      <c r="A545">
        <v>544</v>
      </c>
      <c r="B545">
        <v>196.93495100000001</v>
      </c>
      <c r="C545" s="2">
        <v>1</v>
      </c>
      <c r="H545">
        <v>206.66520600000001</v>
      </c>
      <c r="I545" s="3">
        <v>4</v>
      </c>
      <c r="P545">
        <v>2</v>
      </c>
      <c r="Q545" t="str">
        <f t="shared" si="9"/>
        <v>14</v>
      </c>
    </row>
    <row r="546" spans="1:17" x14ac:dyDescent="0.25">
      <c r="A546">
        <v>545</v>
      </c>
      <c r="B546">
        <v>196.92793899999998</v>
      </c>
      <c r="C546" s="2">
        <v>1</v>
      </c>
      <c r="H546">
        <v>206.648143</v>
      </c>
      <c r="I546" s="3">
        <v>4</v>
      </c>
      <c r="P546">
        <v>2</v>
      </c>
      <c r="Q546" t="str">
        <f t="shared" si="9"/>
        <v>14</v>
      </c>
    </row>
    <row r="547" spans="1:17" x14ac:dyDescent="0.25">
      <c r="A547">
        <v>546</v>
      </c>
      <c r="B547">
        <v>196.928664</v>
      </c>
      <c r="C547" s="2">
        <v>1</v>
      </c>
      <c r="H547">
        <v>206.681083</v>
      </c>
      <c r="I547" s="3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196.94098199999999</v>
      </c>
      <c r="C548" s="2">
        <v>1</v>
      </c>
      <c r="H548">
        <v>206.67139299999999</v>
      </c>
      <c r="I548" s="3">
        <v>4</v>
      </c>
      <c r="P548">
        <v>2</v>
      </c>
      <c r="Q548" t="str">
        <f t="shared" si="9"/>
        <v>14</v>
      </c>
    </row>
    <row r="549" spans="1:17" x14ac:dyDescent="0.25">
      <c r="A549">
        <v>548</v>
      </c>
      <c r="B549">
        <v>196.99381199999999</v>
      </c>
      <c r="C549" s="2">
        <v>1</v>
      </c>
      <c r="H549">
        <v>206.693759</v>
      </c>
      <c r="I549" s="3">
        <v>4</v>
      </c>
      <c r="P549">
        <v>2</v>
      </c>
      <c r="Q549" t="str">
        <f t="shared" si="9"/>
        <v>14</v>
      </c>
    </row>
    <row r="550" spans="1:17" x14ac:dyDescent="0.25">
      <c r="A550">
        <v>549</v>
      </c>
      <c r="B550">
        <v>196.91510700000001</v>
      </c>
      <c r="C550" s="2">
        <v>1</v>
      </c>
      <c r="H550">
        <v>206.697372</v>
      </c>
      <c r="I550" s="3">
        <v>4</v>
      </c>
      <c r="P550">
        <v>2</v>
      </c>
      <c r="Q550" t="str">
        <f t="shared" si="9"/>
        <v>14</v>
      </c>
    </row>
    <row r="551" spans="1:17" x14ac:dyDescent="0.25">
      <c r="A551">
        <v>550</v>
      </c>
      <c r="H551">
        <v>206.648303</v>
      </c>
      <c r="I551" s="3">
        <v>4</v>
      </c>
      <c r="P551">
        <v>1</v>
      </c>
      <c r="Q551" t="str">
        <f t="shared" si="9"/>
        <v>4</v>
      </c>
    </row>
    <row r="552" spans="1:17" x14ac:dyDescent="0.25">
      <c r="A552">
        <v>551</v>
      </c>
      <c r="H552">
        <v>206.648303</v>
      </c>
      <c r="I552" s="3">
        <v>4</v>
      </c>
      <c r="P552">
        <v>1</v>
      </c>
      <c r="Q552" t="str">
        <f t="shared" si="9"/>
        <v>4</v>
      </c>
    </row>
    <row r="553" spans="1:17" x14ac:dyDescent="0.25">
      <c r="A553">
        <v>552</v>
      </c>
      <c r="D553">
        <v>185.30773499999998</v>
      </c>
      <c r="E553" s="4">
        <v>2</v>
      </c>
      <c r="F553">
        <v>198.22720200000001</v>
      </c>
      <c r="G553" s="5">
        <v>3</v>
      </c>
      <c r="P553">
        <v>2</v>
      </c>
      <c r="Q553" t="str">
        <f t="shared" si="9"/>
        <v>23</v>
      </c>
    </row>
    <row r="554" spans="1:17" x14ac:dyDescent="0.25">
      <c r="A554">
        <v>553</v>
      </c>
      <c r="D554">
        <v>185.369945</v>
      </c>
      <c r="E554" s="4">
        <v>2</v>
      </c>
      <c r="F554">
        <v>198.23756299999999</v>
      </c>
      <c r="G554" s="5">
        <v>3</v>
      </c>
      <c r="P554">
        <v>2</v>
      </c>
      <c r="Q554" t="str">
        <f t="shared" si="9"/>
        <v>23</v>
      </c>
    </row>
    <row r="555" spans="1:17" x14ac:dyDescent="0.25">
      <c r="A555">
        <v>554</v>
      </c>
      <c r="D555">
        <v>185.335826</v>
      </c>
      <c r="E555" s="4">
        <v>2</v>
      </c>
      <c r="F555">
        <v>198.23756299999999</v>
      </c>
      <c r="G555" s="5">
        <v>3</v>
      </c>
      <c r="P555">
        <v>2</v>
      </c>
      <c r="Q555" t="str">
        <f t="shared" si="9"/>
        <v>23</v>
      </c>
    </row>
    <row r="556" spans="1:17" x14ac:dyDescent="0.25">
      <c r="A556">
        <v>555</v>
      </c>
      <c r="D556">
        <v>185.33639099999999</v>
      </c>
      <c r="E556" s="4">
        <v>2</v>
      </c>
      <c r="F556">
        <v>198.167102</v>
      </c>
      <c r="G556" s="5">
        <v>3</v>
      </c>
      <c r="P556">
        <v>2</v>
      </c>
      <c r="Q556" t="str">
        <f t="shared" si="9"/>
        <v>23</v>
      </c>
    </row>
    <row r="557" spans="1:17" x14ac:dyDescent="0.25">
      <c r="A557">
        <v>556</v>
      </c>
      <c r="D557">
        <v>185.331031</v>
      </c>
      <c r="E557" s="4">
        <v>2</v>
      </c>
      <c r="F557">
        <v>198.18390599999998</v>
      </c>
      <c r="G557" s="5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185.33329699999999</v>
      </c>
      <c r="E558" s="4">
        <v>2</v>
      </c>
      <c r="F558">
        <v>198.169162</v>
      </c>
      <c r="G558" s="5">
        <v>3</v>
      </c>
      <c r="P558">
        <v>2</v>
      </c>
      <c r="Q558" t="str">
        <f t="shared" si="9"/>
        <v>23</v>
      </c>
    </row>
    <row r="559" spans="1:17" x14ac:dyDescent="0.25">
      <c r="A559">
        <v>558</v>
      </c>
      <c r="D559">
        <v>185.33139299999999</v>
      </c>
      <c r="E559" s="4">
        <v>2</v>
      </c>
      <c r="F559">
        <v>198.16395499999999</v>
      </c>
      <c r="G559" s="5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185.31113299999998</v>
      </c>
      <c r="E560" s="4">
        <v>2</v>
      </c>
      <c r="F560">
        <v>198.15787399999999</v>
      </c>
      <c r="G560" s="5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D561">
        <v>185.338607</v>
      </c>
      <c r="E561" s="4">
        <v>2</v>
      </c>
      <c r="F561">
        <v>198.22720200000001</v>
      </c>
      <c r="G561" s="5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D562">
        <v>185.36365799999999</v>
      </c>
      <c r="E562" s="4">
        <v>2</v>
      </c>
      <c r="P562">
        <v>1</v>
      </c>
      <c r="Q562" t="str">
        <f t="shared" si="9"/>
        <v>2</v>
      </c>
    </row>
    <row r="563" spans="1:17" x14ac:dyDescent="0.25">
      <c r="A563">
        <v>562</v>
      </c>
      <c r="D563">
        <v>185.360412</v>
      </c>
      <c r="E563" s="4">
        <v>2</v>
      </c>
      <c r="P563">
        <v>1</v>
      </c>
      <c r="Q563" t="str">
        <f t="shared" si="9"/>
        <v>2</v>
      </c>
    </row>
    <row r="564" spans="1:17" x14ac:dyDescent="0.25">
      <c r="A564">
        <v>563</v>
      </c>
      <c r="B564">
        <v>176.08636799999999</v>
      </c>
      <c r="C564" s="2">
        <v>1</v>
      </c>
      <c r="D564">
        <v>185.30773499999998</v>
      </c>
      <c r="E564" s="4">
        <v>2</v>
      </c>
      <c r="P564">
        <v>2</v>
      </c>
      <c r="Q564" t="str">
        <f t="shared" si="9"/>
        <v>12</v>
      </c>
    </row>
    <row r="565" spans="1:17" x14ac:dyDescent="0.25">
      <c r="A565">
        <v>564</v>
      </c>
      <c r="B565">
        <v>176.15692999999999</v>
      </c>
      <c r="C565" s="2">
        <v>1</v>
      </c>
      <c r="P565">
        <v>1</v>
      </c>
      <c r="Q565" t="str">
        <f t="shared" si="9"/>
        <v>1</v>
      </c>
    </row>
    <row r="566" spans="1:17" x14ac:dyDescent="0.25">
      <c r="A566">
        <v>565</v>
      </c>
      <c r="B566">
        <v>176.07580100000001</v>
      </c>
      <c r="C566" s="2">
        <v>1</v>
      </c>
      <c r="P566">
        <v>1</v>
      </c>
      <c r="Q566" t="str">
        <f t="shared" si="9"/>
        <v>1</v>
      </c>
    </row>
    <row r="567" spans="1:17" x14ac:dyDescent="0.25">
      <c r="A567">
        <v>566</v>
      </c>
      <c r="B567">
        <v>176.10734500000001</v>
      </c>
      <c r="C567" s="2">
        <v>1</v>
      </c>
      <c r="H567">
        <v>184.995688</v>
      </c>
      <c r="I567" s="3">
        <v>4</v>
      </c>
      <c r="P567">
        <v>2</v>
      </c>
      <c r="Q567" t="str">
        <f t="shared" si="9"/>
        <v>14</v>
      </c>
    </row>
    <row r="568" spans="1:17" x14ac:dyDescent="0.25">
      <c r="A568">
        <v>567</v>
      </c>
      <c r="B568">
        <v>176.17662000000001</v>
      </c>
      <c r="C568" s="2">
        <v>1</v>
      </c>
      <c r="H568">
        <v>185.023574</v>
      </c>
      <c r="I568" s="3">
        <v>4</v>
      </c>
      <c r="P568">
        <v>2</v>
      </c>
      <c r="Q568" t="str">
        <f t="shared" si="9"/>
        <v>14</v>
      </c>
    </row>
    <row r="569" spans="1:17" x14ac:dyDescent="0.25">
      <c r="A569">
        <v>568</v>
      </c>
      <c r="B569">
        <v>176.14801299999999</v>
      </c>
      <c r="C569" s="2">
        <v>1</v>
      </c>
      <c r="H569">
        <v>185.03784899999999</v>
      </c>
      <c r="I569" s="3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176.21130699999998</v>
      </c>
      <c r="C570" s="2">
        <v>1</v>
      </c>
      <c r="H570">
        <v>185.06547799999998</v>
      </c>
      <c r="I570" s="3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176.136518</v>
      </c>
      <c r="C571" s="2">
        <v>1</v>
      </c>
      <c r="H571">
        <v>185.04398599999999</v>
      </c>
      <c r="I571" s="3">
        <v>4</v>
      </c>
      <c r="P571">
        <v>2</v>
      </c>
      <c r="Q571" t="str">
        <f t="shared" si="9"/>
        <v>14</v>
      </c>
    </row>
    <row r="572" spans="1:17" x14ac:dyDescent="0.25">
      <c r="A572">
        <v>571</v>
      </c>
      <c r="B572">
        <v>176.13806599999998</v>
      </c>
      <c r="C572" s="2">
        <v>1</v>
      </c>
      <c r="H572">
        <v>185.052798</v>
      </c>
      <c r="I572" s="3">
        <v>4</v>
      </c>
      <c r="P572">
        <v>2</v>
      </c>
      <c r="Q572" t="str">
        <f t="shared" si="9"/>
        <v>14</v>
      </c>
    </row>
    <row r="573" spans="1:17" x14ac:dyDescent="0.25">
      <c r="A573">
        <v>572</v>
      </c>
      <c r="B573">
        <v>176.09110899999999</v>
      </c>
      <c r="C573" s="2">
        <v>1</v>
      </c>
      <c r="H573">
        <v>185.099547</v>
      </c>
      <c r="I573" s="3">
        <v>4</v>
      </c>
      <c r="P573">
        <v>2</v>
      </c>
      <c r="Q573" t="str">
        <f t="shared" si="9"/>
        <v>14</v>
      </c>
    </row>
    <row r="574" spans="1:17" x14ac:dyDescent="0.25">
      <c r="A574">
        <v>573</v>
      </c>
      <c r="B574">
        <v>176.08636799999999</v>
      </c>
      <c r="C574" s="2">
        <v>1</v>
      </c>
      <c r="H574">
        <v>185.07650699999999</v>
      </c>
      <c r="I574" s="3">
        <v>4</v>
      </c>
      <c r="P574">
        <v>2</v>
      </c>
      <c r="Q574" t="str">
        <f t="shared" si="9"/>
        <v>14</v>
      </c>
    </row>
    <row r="575" spans="1:17" x14ac:dyDescent="0.25">
      <c r="A575">
        <v>574</v>
      </c>
      <c r="F575">
        <v>179.00595199999998</v>
      </c>
      <c r="G575" s="5">
        <v>3</v>
      </c>
      <c r="H575">
        <v>185.047179</v>
      </c>
      <c r="I575" s="3">
        <v>4</v>
      </c>
      <c r="P575">
        <v>2</v>
      </c>
      <c r="Q575" t="str">
        <f t="shared" si="9"/>
        <v>34</v>
      </c>
    </row>
    <row r="576" spans="1:17" x14ac:dyDescent="0.25">
      <c r="A576">
        <v>575</v>
      </c>
      <c r="F576">
        <v>178.96549099999999</v>
      </c>
      <c r="G576" s="5">
        <v>3</v>
      </c>
      <c r="H576">
        <v>185.02774700000001</v>
      </c>
      <c r="I576" s="3">
        <v>4</v>
      </c>
      <c r="P576">
        <v>2</v>
      </c>
      <c r="Q576" t="str">
        <f t="shared" si="9"/>
        <v>34</v>
      </c>
    </row>
    <row r="577" spans="1:17" x14ac:dyDescent="0.25">
      <c r="A577">
        <v>576</v>
      </c>
      <c r="F577">
        <v>178.98152099999999</v>
      </c>
      <c r="G577" s="5">
        <v>3</v>
      </c>
      <c r="H577">
        <v>185.02991399999999</v>
      </c>
      <c r="I577" s="3">
        <v>4</v>
      </c>
      <c r="P577">
        <v>2</v>
      </c>
      <c r="Q577" t="str">
        <f t="shared" si="9"/>
        <v>34</v>
      </c>
    </row>
    <row r="578" spans="1:17" x14ac:dyDescent="0.25">
      <c r="A578">
        <v>577</v>
      </c>
      <c r="D578">
        <v>164.731866</v>
      </c>
      <c r="E578" s="4">
        <v>2</v>
      </c>
      <c r="F578">
        <v>178.996263</v>
      </c>
      <c r="G578" s="5">
        <v>3</v>
      </c>
      <c r="H578">
        <v>185.003108</v>
      </c>
      <c r="I578" s="3">
        <v>4</v>
      </c>
      <c r="P578">
        <v>3</v>
      </c>
      <c r="Q578" t="str">
        <f t="shared" ref="Q578:Q641" si="10">CONCATENATE(C578,E578,G578,I578)</f>
        <v>234</v>
      </c>
    </row>
    <row r="579" spans="1:17" x14ac:dyDescent="0.25">
      <c r="A579">
        <v>578</v>
      </c>
      <c r="D579">
        <v>164.706918</v>
      </c>
      <c r="E579" s="4">
        <v>2</v>
      </c>
      <c r="F579">
        <v>178.96281099999999</v>
      </c>
      <c r="G579" s="5">
        <v>3</v>
      </c>
      <c r="P579">
        <v>2</v>
      </c>
      <c r="Q579" t="str">
        <f t="shared" si="10"/>
        <v>23</v>
      </c>
    </row>
    <row r="580" spans="1:17" x14ac:dyDescent="0.25">
      <c r="A580">
        <v>579</v>
      </c>
      <c r="D580">
        <v>164.71459899999999</v>
      </c>
      <c r="E580" s="4">
        <v>2</v>
      </c>
      <c r="F580">
        <v>179.033376</v>
      </c>
      <c r="G580" s="5">
        <v>3</v>
      </c>
      <c r="P580">
        <v>2</v>
      </c>
      <c r="Q580" t="str">
        <f t="shared" si="10"/>
        <v>23</v>
      </c>
    </row>
    <row r="581" spans="1:17" x14ac:dyDescent="0.25">
      <c r="A581">
        <v>580</v>
      </c>
      <c r="D581">
        <v>164.72815600000001</v>
      </c>
      <c r="E581" s="4">
        <v>2</v>
      </c>
      <c r="F581">
        <v>178.98188299999998</v>
      </c>
      <c r="G581" s="5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164.692384</v>
      </c>
      <c r="E582" s="4">
        <v>2</v>
      </c>
      <c r="F582">
        <v>178.93817200000001</v>
      </c>
      <c r="G582" s="5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D583">
        <v>164.74418499999999</v>
      </c>
      <c r="E583" s="4">
        <v>2</v>
      </c>
      <c r="F583">
        <v>179.00595199999998</v>
      </c>
      <c r="G583" s="5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D584">
        <v>164.818769</v>
      </c>
      <c r="E584" s="4">
        <v>2</v>
      </c>
      <c r="F584">
        <v>179.00595199999998</v>
      </c>
      <c r="G584" s="5">
        <v>3</v>
      </c>
      <c r="P584">
        <v>2</v>
      </c>
      <c r="Q584" t="str">
        <f t="shared" si="10"/>
        <v>23</v>
      </c>
    </row>
    <row r="585" spans="1:17" x14ac:dyDescent="0.25">
      <c r="A585">
        <v>584</v>
      </c>
      <c r="D585">
        <v>164.80196699999999</v>
      </c>
      <c r="E585" s="4">
        <v>2</v>
      </c>
      <c r="P585">
        <v>1</v>
      </c>
      <c r="Q585" t="str">
        <f t="shared" si="10"/>
        <v>2</v>
      </c>
    </row>
    <row r="586" spans="1:17" x14ac:dyDescent="0.25">
      <c r="A586">
        <v>585</v>
      </c>
      <c r="D586">
        <v>164.77145100000001</v>
      </c>
      <c r="E586" s="4">
        <v>2</v>
      </c>
      <c r="P586">
        <v>1</v>
      </c>
      <c r="Q586" t="str">
        <f t="shared" si="10"/>
        <v>2</v>
      </c>
    </row>
    <row r="587" spans="1:17" x14ac:dyDescent="0.25">
      <c r="A587">
        <v>586</v>
      </c>
      <c r="B587">
        <v>158.89877300000001</v>
      </c>
      <c r="C587" s="2">
        <v>1</v>
      </c>
      <c r="D587">
        <v>164.76253399999999</v>
      </c>
      <c r="E587" s="4">
        <v>2</v>
      </c>
      <c r="P587">
        <v>2</v>
      </c>
      <c r="Q587" t="str">
        <f t="shared" si="10"/>
        <v>12</v>
      </c>
    </row>
    <row r="588" spans="1:17" x14ac:dyDescent="0.25">
      <c r="A588">
        <v>587</v>
      </c>
      <c r="B588">
        <v>158.792079</v>
      </c>
      <c r="C588" s="2">
        <v>1</v>
      </c>
      <c r="D588">
        <v>164.769183</v>
      </c>
      <c r="E588" s="4">
        <v>2</v>
      </c>
      <c r="P588">
        <v>2</v>
      </c>
      <c r="Q588" t="str">
        <f t="shared" si="10"/>
        <v>12</v>
      </c>
    </row>
    <row r="589" spans="1:17" x14ac:dyDescent="0.25">
      <c r="A589">
        <v>588</v>
      </c>
      <c r="B589">
        <v>158.798934</v>
      </c>
      <c r="C589" s="2">
        <v>1</v>
      </c>
      <c r="D589">
        <v>164.731866</v>
      </c>
      <c r="E589" s="4">
        <v>2</v>
      </c>
      <c r="P589">
        <v>2</v>
      </c>
      <c r="Q589" t="str">
        <f t="shared" si="10"/>
        <v>12</v>
      </c>
    </row>
    <row r="590" spans="1:17" x14ac:dyDescent="0.25">
      <c r="A590">
        <v>589</v>
      </c>
      <c r="B590">
        <v>158.78182099999998</v>
      </c>
      <c r="C590" s="2">
        <v>1</v>
      </c>
      <c r="P590">
        <v>1</v>
      </c>
      <c r="Q590" t="str">
        <f t="shared" si="10"/>
        <v>1</v>
      </c>
    </row>
    <row r="591" spans="1:17" x14ac:dyDescent="0.25">
      <c r="A591">
        <v>590</v>
      </c>
      <c r="B591">
        <v>158.85382799999999</v>
      </c>
      <c r="C591" s="2">
        <v>1</v>
      </c>
      <c r="P591">
        <v>1</v>
      </c>
      <c r="Q591" t="str">
        <f t="shared" si="10"/>
        <v>1</v>
      </c>
    </row>
    <row r="592" spans="1:17" x14ac:dyDescent="0.25">
      <c r="A592">
        <v>591</v>
      </c>
      <c r="B592">
        <v>158.91655600000001</v>
      </c>
      <c r="C592" s="2">
        <v>1</v>
      </c>
      <c r="P592">
        <v>1</v>
      </c>
      <c r="Q592" t="str">
        <f t="shared" si="10"/>
        <v>1</v>
      </c>
    </row>
    <row r="593" spans="1:17" x14ac:dyDescent="0.25">
      <c r="A593">
        <v>592</v>
      </c>
      <c r="B593">
        <v>158.91573099999999</v>
      </c>
      <c r="C593" s="2">
        <v>1</v>
      </c>
      <c r="H593">
        <v>163.25967499999999</v>
      </c>
      <c r="I593" s="3">
        <v>4</v>
      </c>
      <c r="P593">
        <v>2</v>
      </c>
      <c r="Q593" t="str">
        <f t="shared" si="10"/>
        <v>14</v>
      </c>
    </row>
    <row r="594" spans="1:17" x14ac:dyDescent="0.25">
      <c r="A594">
        <v>593</v>
      </c>
      <c r="B594">
        <v>158.92093799999998</v>
      </c>
      <c r="C594" s="2">
        <v>1</v>
      </c>
      <c r="H594">
        <v>163.204937</v>
      </c>
      <c r="I594" s="3">
        <v>4</v>
      </c>
      <c r="P594">
        <v>2</v>
      </c>
      <c r="Q594" t="str">
        <f t="shared" si="10"/>
        <v>14</v>
      </c>
    </row>
    <row r="595" spans="1:17" x14ac:dyDescent="0.25">
      <c r="A595">
        <v>594</v>
      </c>
      <c r="B595">
        <v>158.89877300000001</v>
      </c>
      <c r="C595" s="2">
        <v>1</v>
      </c>
      <c r="H595">
        <v>163.201638</v>
      </c>
      <c r="I595" s="3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158.89877300000001</v>
      </c>
      <c r="C596" s="2">
        <v>1</v>
      </c>
      <c r="H596">
        <v>163.244213</v>
      </c>
      <c r="I596" s="3">
        <v>4</v>
      </c>
      <c r="P596">
        <v>2</v>
      </c>
      <c r="Q596" t="str">
        <f t="shared" si="10"/>
        <v>14</v>
      </c>
    </row>
    <row r="597" spans="1:17" x14ac:dyDescent="0.25">
      <c r="A597">
        <v>596</v>
      </c>
      <c r="B597">
        <v>158.89877300000001</v>
      </c>
      <c r="C597" s="2">
        <v>1</v>
      </c>
      <c r="F597">
        <v>160.53796499999999</v>
      </c>
      <c r="G597" s="5">
        <v>3</v>
      </c>
      <c r="H597">
        <v>163.197462</v>
      </c>
      <c r="I597" s="3">
        <v>4</v>
      </c>
      <c r="P597">
        <v>3</v>
      </c>
      <c r="Q597" t="str">
        <f t="shared" si="10"/>
        <v>134</v>
      </c>
    </row>
    <row r="598" spans="1:17" x14ac:dyDescent="0.25">
      <c r="A598">
        <v>597</v>
      </c>
      <c r="F598">
        <v>160.52100799999999</v>
      </c>
      <c r="G598" s="5">
        <v>3</v>
      </c>
      <c r="H598">
        <v>163.215915</v>
      </c>
      <c r="I598" s="3">
        <v>4</v>
      </c>
      <c r="P598">
        <v>2</v>
      </c>
      <c r="Q598" t="str">
        <f t="shared" si="10"/>
        <v>34</v>
      </c>
    </row>
    <row r="599" spans="1:17" x14ac:dyDescent="0.25">
      <c r="A599">
        <v>598</v>
      </c>
      <c r="F599">
        <v>160.53348099999999</v>
      </c>
      <c r="G599" s="5">
        <v>3</v>
      </c>
      <c r="H599">
        <v>163.257666</v>
      </c>
      <c r="I599" s="3">
        <v>4</v>
      </c>
      <c r="P599">
        <v>2</v>
      </c>
      <c r="Q599" t="str">
        <f t="shared" si="10"/>
        <v>34</v>
      </c>
    </row>
    <row r="600" spans="1:17" x14ac:dyDescent="0.25">
      <c r="A600">
        <v>599</v>
      </c>
      <c r="F600">
        <v>160.494978</v>
      </c>
      <c r="G600" s="5">
        <v>3</v>
      </c>
      <c r="H600">
        <v>163.27230599999999</v>
      </c>
      <c r="I600" s="3">
        <v>4</v>
      </c>
      <c r="P600">
        <v>2</v>
      </c>
      <c r="Q600" t="str">
        <f t="shared" si="10"/>
        <v>34</v>
      </c>
    </row>
    <row r="601" spans="1:17" x14ac:dyDescent="0.25">
      <c r="A601">
        <v>600</v>
      </c>
      <c r="F601">
        <v>160.510595</v>
      </c>
      <c r="G601" s="5">
        <v>3</v>
      </c>
      <c r="H601">
        <v>163.27328299999999</v>
      </c>
      <c r="I601" s="3">
        <v>4</v>
      </c>
      <c r="P601">
        <v>2</v>
      </c>
      <c r="Q601" t="str">
        <f t="shared" si="10"/>
        <v>34</v>
      </c>
    </row>
    <row r="602" spans="1:17" x14ac:dyDescent="0.25">
      <c r="A602">
        <v>601</v>
      </c>
      <c r="D602">
        <v>149.89497299999999</v>
      </c>
      <c r="E602" s="4">
        <v>2</v>
      </c>
      <c r="F602">
        <v>160.52549199999999</v>
      </c>
      <c r="G602" s="5">
        <v>3</v>
      </c>
      <c r="H602">
        <v>163.270501</v>
      </c>
      <c r="I602" s="3">
        <v>4</v>
      </c>
      <c r="P602">
        <v>3</v>
      </c>
      <c r="Q602" t="str">
        <f t="shared" si="10"/>
        <v>234</v>
      </c>
    </row>
    <row r="603" spans="1:17" x14ac:dyDescent="0.25">
      <c r="A603">
        <v>602</v>
      </c>
      <c r="D603">
        <v>149.89497299999999</v>
      </c>
      <c r="E603" s="4">
        <v>2</v>
      </c>
      <c r="F603">
        <v>160.56466499999999</v>
      </c>
      <c r="G603" s="5">
        <v>3</v>
      </c>
      <c r="H603">
        <v>163.204937</v>
      </c>
      <c r="I603" s="3">
        <v>4</v>
      </c>
      <c r="P603">
        <v>3</v>
      </c>
      <c r="Q603" t="str">
        <f t="shared" si="10"/>
        <v>234</v>
      </c>
    </row>
    <row r="604" spans="1:17" x14ac:dyDescent="0.25">
      <c r="A604">
        <v>603</v>
      </c>
      <c r="D604">
        <v>149.89497299999999</v>
      </c>
      <c r="E604" s="4">
        <v>2</v>
      </c>
      <c r="F604">
        <v>160.59667300000001</v>
      </c>
      <c r="G604" s="5">
        <v>3</v>
      </c>
      <c r="P604">
        <v>2</v>
      </c>
      <c r="Q604" t="str">
        <f t="shared" si="10"/>
        <v>23</v>
      </c>
    </row>
    <row r="605" spans="1:17" x14ac:dyDescent="0.25">
      <c r="A605">
        <v>604</v>
      </c>
      <c r="D605">
        <v>149.89497299999999</v>
      </c>
      <c r="E605" s="4">
        <v>2</v>
      </c>
      <c r="F605">
        <v>160.607291</v>
      </c>
      <c r="G605" s="5">
        <v>3</v>
      </c>
      <c r="P605">
        <v>2</v>
      </c>
      <c r="Q605" t="str">
        <f t="shared" si="10"/>
        <v>23</v>
      </c>
    </row>
    <row r="606" spans="1:17" x14ac:dyDescent="0.25">
      <c r="A606">
        <v>605</v>
      </c>
      <c r="D606">
        <v>149.89497299999999</v>
      </c>
      <c r="E606" s="4">
        <v>2</v>
      </c>
      <c r="F606">
        <v>160.57899399999999</v>
      </c>
      <c r="G606" s="5">
        <v>3</v>
      </c>
      <c r="P606">
        <v>2</v>
      </c>
      <c r="Q606" t="str">
        <f t="shared" si="10"/>
        <v>23</v>
      </c>
    </row>
    <row r="607" spans="1:17" x14ac:dyDescent="0.25">
      <c r="A607">
        <v>606</v>
      </c>
      <c r="D607">
        <v>149.89497299999999</v>
      </c>
      <c r="E607" s="4">
        <v>2</v>
      </c>
      <c r="F607">
        <v>160.53796499999999</v>
      </c>
      <c r="G607" s="5">
        <v>3</v>
      </c>
      <c r="P607">
        <v>2</v>
      </c>
      <c r="Q607" t="str">
        <f t="shared" si="10"/>
        <v>23</v>
      </c>
    </row>
    <row r="608" spans="1:17" x14ac:dyDescent="0.25">
      <c r="A608">
        <v>607</v>
      </c>
      <c r="D608">
        <v>149.89497299999999</v>
      </c>
      <c r="E608" s="4">
        <v>2</v>
      </c>
      <c r="P608">
        <v>1</v>
      </c>
      <c r="Q608" t="str">
        <f t="shared" si="10"/>
        <v>2</v>
      </c>
    </row>
    <row r="609" spans="1:17" x14ac:dyDescent="0.25">
      <c r="A609">
        <v>608</v>
      </c>
      <c r="D609">
        <v>149.89497299999999</v>
      </c>
      <c r="E609" s="4">
        <v>2</v>
      </c>
      <c r="P609">
        <v>1</v>
      </c>
      <c r="Q609" t="str">
        <f t="shared" si="10"/>
        <v>2</v>
      </c>
    </row>
    <row r="610" spans="1:17" x14ac:dyDescent="0.25">
      <c r="A610">
        <v>609</v>
      </c>
      <c r="B610">
        <v>132.694962</v>
      </c>
      <c r="C610" s="2">
        <v>1</v>
      </c>
      <c r="D610">
        <v>149.89497299999999</v>
      </c>
      <c r="E610" s="4">
        <v>2</v>
      </c>
      <c r="P610">
        <v>2</v>
      </c>
      <c r="Q610" t="str">
        <f t="shared" si="10"/>
        <v>12</v>
      </c>
    </row>
    <row r="611" spans="1:17" x14ac:dyDescent="0.25">
      <c r="A611">
        <v>610</v>
      </c>
      <c r="B611">
        <v>132.77444500000001</v>
      </c>
      <c r="C611" s="2">
        <v>1</v>
      </c>
      <c r="D611">
        <v>149.89497299999999</v>
      </c>
      <c r="E611" s="4">
        <v>2</v>
      </c>
      <c r="P611">
        <v>2</v>
      </c>
      <c r="Q611" t="str">
        <f t="shared" si="10"/>
        <v>12</v>
      </c>
    </row>
    <row r="612" spans="1:17" x14ac:dyDescent="0.25">
      <c r="A612">
        <v>611</v>
      </c>
      <c r="B612">
        <v>132.71439800000002</v>
      </c>
      <c r="C612" s="2">
        <v>1</v>
      </c>
      <c r="D612">
        <v>149.89497299999999</v>
      </c>
      <c r="E612" s="4">
        <v>2</v>
      </c>
      <c r="P612">
        <v>2</v>
      </c>
      <c r="Q612" t="str">
        <f t="shared" si="10"/>
        <v>12</v>
      </c>
    </row>
    <row r="613" spans="1:17" x14ac:dyDescent="0.25">
      <c r="A613">
        <v>612</v>
      </c>
      <c r="B613">
        <v>132.72597500000001</v>
      </c>
      <c r="C613" s="2">
        <v>1</v>
      </c>
      <c r="D613">
        <v>149.89497299999999</v>
      </c>
      <c r="E613" s="4">
        <v>2</v>
      </c>
      <c r="P613">
        <v>2</v>
      </c>
      <c r="Q613" t="str">
        <f t="shared" si="10"/>
        <v>12</v>
      </c>
    </row>
    <row r="614" spans="1:17" x14ac:dyDescent="0.25">
      <c r="A614">
        <v>613</v>
      </c>
      <c r="B614">
        <v>132.75159100000002</v>
      </c>
      <c r="C614" s="2">
        <v>1</v>
      </c>
      <c r="P614">
        <v>1</v>
      </c>
      <c r="Q614" t="str">
        <f t="shared" si="10"/>
        <v>1</v>
      </c>
    </row>
    <row r="615" spans="1:17" x14ac:dyDescent="0.25">
      <c r="A615">
        <v>614</v>
      </c>
      <c r="B615">
        <v>132.76572100000001</v>
      </c>
      <c r="C615" s="2">
        <v>1</v>
      </c>
      <c r="P615">
        <v>1</v>
      </c>
      <c r="Q615" t="str">
        <f t="shared" si="10"/>
        <v>1</v>
      </c>
    </row>
    <row r="616" spans="1:17" x14ac:dyDescent="0.25">
      <c r="A616">
        <v>615</v>
      </c>
      <c r="B616">
        <v>132.728478</v>
      </c>
      <c r="C616" s="2">
        <v>1</v>
      </c>
      <c r="H616">
        <v>135.766785</v>
      </c>
      <c r="I616" s="3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132.74378200000001</v>
      </c>
      <c r="C617" s="2">
        <v>1</v>
      </c>
      <c r="H617">
        <v>135.73169000000001</v>
      </c>
      <c r="I617" s="3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132.653279</v>
      </c>
      <c r="C618" s="2">
        <v>1</v>
      </c>
      <c r="F618">
        <v>135.45359100000002</v>
      </c>
      <c r="G618" s="5">
        <v>3</v>
      </c>
      <c r="H618">
        <v>135.714653</v>
      </c>
      <c r="I618" s="3">
        <v>4</v>
      </c>
      <c r="P618">
        <v>3</v>
      </c>
      <c r="Q618" t="str">
        <f t="shared" si="10"/>
        <v>134</v>
      </c>
    </row>
    <row r="619" spans="1:17" x14ac:dyDescent="0.25">
      <c r="A619">
        <v>618</v>
      </c>
      <c r="B619">
        <v>132.694962</v>
      </c>
      <c r="C619" s="2">
        <v>1</v>
      </c>
      <c r="F619">
        <v>135.45359100000002</v>
      </c>
      <c r="G619" s="5">
        <v>3</v>
      </c>
      <c r="H619">
        <v>135.70057</v>
      </c>
      <c r="I619" s="3">
        <v>4</v>
      </c>
      <c r="P619">
        <v>3</v>
      </c>
      <c r="Q619" t="str">
        <f t="shared" si="10"/>
        <v>134</v>
      </c>
    </row>
    <row r="620" spans="1:17" x14ac:dyDescent="0.25">
      <c r="A620">
        <v>619</v>
      </c>
      <c r="F620">
        <v>135.45359100000002</v>
      </c>
      <c r="G620" s="5">
        <v>3</v>
      </c>
      <c r="H620">
        <v>135.721329</v>
      </c>
      <c r="I620" s="3">
        <v>4</v>
      </c>
      <c r="P620">
        <v>2</v>
      </c>
      <c r="Q620" t="str">
        <f t="shared" si="10"/>
        <v>34</v>
      </c>
    </row>
    <row r="621" spans="1:17" x14ac:dyDescent="0.25">
      <c r="A621">
        <v>620</v>
      </c>
      <c r="F621">
        <v>135.45359100000002</v>
      </c>
      <c r="G621" s="5">
        <v>3</v>
      </c>
      <c r="H621">
        <v>135.64454700000002</v>
      </c>
      <c r="I621" s="3">
        <v>4</v>
      </c>
      <c r="P621">
        <v>2</v>
      </c>
      <c r="Q621" t="str">
        <f t="shared" si="10"/>
        <v>34</v>
      </c>
    </row>
    <row r="622" spans="1:17" x14ac:dyDescent="0.25">
      <c r="A622">
        <v>621</v>
      </c>
      <c r="F622">
        <v>135.45359100000002</v>
      </c>
      <c r="G622" s="5">
        <v>3</v>
      </c>
      <c r="H622">
        <v>135.70291900000001</v>
      </c>
      <c r="I622" s="3">
        <v>4</v>
      </c>
      <c r="P622">
        <v>2</v>
      </c>
      <c r="Q622" t="str">
        <f t="shared" si="10"/>
        <v>34</v>
      </c>
    </row>
    <row r="623" spans="1:17" x14ac:dyDescent="0.25">
      <c r="A623">
        <v>622</v>
      </c>
      <c r="F623">
        <v>135.45359100000002</v>
      </c>
      <c r="G623" s="5">
        <v>3</v>
      </c>
      <c r="H623">
        <v>135.78143400000002</v>
      </c>
      <c r="I623" s="3">
        <v>4</v>
      </c>
      <c r="P623">
        <v>2</v>
      </c>
      <c r="Q623" t="str">
        <f t="shared" si="10"/>
        <v>34</v>
      </c>
    </row>
    <row r="624" spans="1:17" x14ac:dyDescent="0.25">
      <c r="A624">
        <v>623</v>
      </c>
      <c r="F624">
        <v>135.45359100000002</v>
      </c>
      <c r="G624" s="5">
        <v>3</v>
      </c>
      <c r="H624">
        <v>135.72312200000002</v>
      </c>
      <c r="I624" s="3">
        <v>4</v>
      </c>
      <c r="P624">
        <v>2</v>
      </c>
      <c r="Q624" t="str">
        <f t="shared" si="10"/>
        <v>34</v>
      </c>
    </row>
    <row r="625" spans="1:17" x14ac:dyDescent="0.25">
      <c r="A625">
        <v>624</v>
      </c>
      <c r="F625">
        <v>135.45359100000002</v>
      </c>
      <c r="G625" s="5">
        <v>3</v>
      </c>
      <c r="H625">
        <v>135.72312200000002</v>
      </c>
      <c r="I625" s="3">
        <v>4</v>
      </c>
      <c r="P625">
        <v>2</v>
      </c>
      <c r="Q625" t="str">
        <f t="shared" si="10"/>
        <v>34</v>
      </c>
    </row>
    <row r="626" spans="1:17" x14ac:dyDescent="0.25">
      <c r="A626">
        <v>625</v>
      </c>
      <c r="F626">
        <v>135.45359100000002</v>
      </c>
      <c r="G626" s="5">
        <v>3</v>
      </c>
      <c r="H626">
        <v>135.701943</v>
      </c>
      <c r="I626" s="3">
        <v>4</v>
      </c>
      <c r="P626">
        <v>2</v>
      </c>
      <c r="Q626" t="str">
        <f t="shared" si="10"/>
        <v>34</v>
      </c>
    </row>
    <row r="627" spans="1:17" x14ac:dyDescent="0.25">
      <c r="A627">
        <v>626</v>
      </c>
      <c r="P627">
        <v>0</v>
      </c>
      <c r="Q627" t="str">
        <f t="shared" si="10"/>
        <v/>
      </c>
    </row>
    <row r="628" spans="1:17" x14ac:dyDescent="0.25">
      <c r="A628">
        <v>627</v>
      </c>
      <c r="D628">
        <v>117.30510000000001</v>
      </c>
      <c r="E628" s="4">
        <v>2</v>
      </c>
      <c r="P628">
        <v>1</v>
      </c>
      <c r="Q628" t="str">
        <f t="shared" si="10"/>
        <v>2</v>
      </c>
    </row>
    <row r="629" spans="1:17" x14ac:dyDescent="0.25">
      <c r="A629">
        <v>628</v>
      </c>
      <c r="D629">
        <v>117.31698600000001</v>
      </c>
      <c r="E629" s="4">
        <v>2</v>
      </c>
      <c r="P629">
        <v>1</v>
      </c>
      <c r="Q629" t="str">
        <f t="shared" si="10"/>
        <v>2</v>
      </c>
    </row>
    <row r="630" spans="1:17" x14ac:dyDescent="0.25">
      <c r="A630">
        <v>629</v>
      </c>
      <c r="D630">
        <v>117.30663000000001</v>
      </c>
      <c r="E630" s="4">
        <v>2</v>
      </c>
      <c r="P630">
        <v>1</v>
      </c>
      <c r="Q630" t="str">
        <f t="shared" si="10"/>
        <v>2</v>
      </c>
    </row>
    <row r="631" spans="1:17" x14ac:dyDescent="0.25">
      <c r="A631">
        <v>630</v>
      </c>
      <c r="D631">
        <v>117.30326100000001</v>
      </c>
      <c r="E631" s="4">
        <v>2</v>
      </c>
      <c r="P631">
        <v>1</v>
      </c>
      <c r="Q631" t="str">
        <f t="shared" si="10"/>
        <v>2</v>
      </c>
    </row>
    <row r="632" spans="1:17" x14ac:dyDescent="0.25">
      <c r="A632">
        <v>631</v>
      </c>
      <c r="D632">
        <v>117.31065800000002</v>
      </c>
      <c r="E632" s="4">
        <v>2</v>
      </c>
      <c r="P632">
        <v>1</v>
      </c>
      <c r="Q632" t="str">
        <f t="shared" si="10"/>
        <v>2</v>
      </c>
    </row>
    <row r="633" spans="1:17" x14ac:dyDescent="0.25">
      <c r="A633">
        <v>632</v>
      </c>
      <c r="D633">
        <v>117.27739800000001</v>
      </c>
      <c r="E633" s="4">
        <v>2</v>
      </c>
      <c r="P633">
        <v>1</v>
      </c>
      <c r="Q633" t="str">
        <f t="shared" si="10"/>
        <v>2</v>
      </c>
    </row>
    <row r="634" spans="1:17" x14ac:dyDescent="0.25">
      <c r="A634">
        <v>633</v>
      </c>
      <c r="B634">
        <v>111.90129900000001</v>
      </c>
      <c r="C634" s="2">
        <v>1</v>
      </c>
      <c r="D634">
        <v>117.26754800000001</v>
      </c>
      <c r="E634" s="4">
        <v>2</v>
      </c>
      <c r="P634">
        <v>2</v>
      </c>
      <c r="Q634" t="str">
        <f t="shared" si="10"/>
        <v>12</v>
      </c>
    </row>
    <row r="635" spans="1:17" x14ac:dyDescent="0.25">
      <c r="A635">
        <v>634</v>
      </c>
      <c r="B635">
        <v>111.94027800000001</v>
      </c>
      <c r="C635" s="2">
        <v>1</v>
      </c>
      <c r="D635">
        <v>117.332852</v>
      </c>
      <c r="E635" s="4">
        <v>2</v>
      </c>
      <c r="P635">
        <v>2</v>
      </c>
      <c r="Q635" t="str">
        <f t="shared" si="10"/>
        <v>12</v>
      </c>
    </row>
    <row r="636" spans="1:17" x14ac:dyDescent="0.25">
      <c r="A636">
        <v>635</v>
      </c>
      <c r="B636">
        <v>111.89844200000002</v>
      </c>
      <c r="C636" s="2">
        <v>1</v>
      </c>
      <c r="D636">
        <v>117.36576100000001</v>
      </c>
      <c r="E636" s="4">
        <v>2</v>
      </c>
      <c r="P636">
        <v>2</v>
      </c>
      <c r="Q636" t="str">
        <f t="shared" si="10"/>
        <v>12</v>
      </c>
    </row>
    <row r="637" spans="1:17" x14ac:dyDescent="0.25">
      <c r="A637">
        <v>636</v>
      </c>
      <c r="B637">
        <v>111.88829100000001</v>
      </c>
      <c r="C637" s="2">
        <v>1</v>
      </c>
      <c r="D637">
        <v>117.30270000000002</v>
      </c>
      <c r="E637" s="4">
        <v>2</v>
      </c>
      <c r="P637">
        <v>2</v>
      </c>
      <c r="Q637" t="str">
        <f t="shared" si="10"/>
        <v>12</v>
      </c>
    </row>
    <row r="638" spans="1:17" x14ac:dyDescent="0.25">
      <c r="A638">
        <v>637</v>
      </c>
      <c r="B638">
        <v>111.867833</v>
      </c>
      <c r="C638" s="2">
        <v>1</v>
      </c>
      <c r="P638">
        <v>1</v>
      </c>
      <c r="Q638" t="str">
        <f t="shared" si="10"/>
        <v>1</v>
      </c>
    </row>
    <row r="639" spans="1:17" x14ac:dyDescent="0.25">
      <c r="A639">
        <v>638</v>
      </c>
      <c r="B639">
        <v>111.88400300000001</v>
      </c>
      <c r="C639" s="2">
        <v>1</v>
      </c>
      <c r="P639">
        <v>1</v>
      </c>
      <c r="Q639" t="str">
        <f t="shared" si="10"/>
        <v>1</v>
      </c>
    </row>
    <row r="640" spans="1:17" x14ac:dyDescent="0.25">
      <c r="A640">
        <v>639</v>
      </c>
      <c r="B640">
        <v>111.89747300000001</v>
      </c>
      <c r="C640" s="2">
        <v>1</v>
      </c>
      <c r="H640">
        <v>114.95695500000001</v>
      </c>
      <c r="I640" s="3">
        <v>4</v>
      </c>
      <c r="P640">
        <v>2</v>
      </c>
      <c r="Q640" t="str">
        <f t="shared" si="10"/>
        <v>14</v>
      </c>
    </row>
    <row r="641" spans="1:17" x14ac:dyDescent="0.25">
      <c r="A641">
        <v>640</v>
      </c>
      <c r="B641">
        <v>111.854309</v>
      </c>
      <c r="C641" s="2">
        <v>1</v>
      </c>
      <c r="F641">
        <v>114.05873500000001</v>
      </c>
      <c r="G641" s="5">
        <v>3</v>
      </c>
      <c r="H641">
        <v>114.898438</v>
      </c>
      <c r="I641" s="3">
        <v>4</v>
      </c>
      <c r="P641">
        <v>3</v>
      </c>
      <c r="Q641" t="str">
        <f t="shared" si="10"/>
        <v>134</v>
      </c>
    </row>
    <row r="642" spans="1:17" x14ac:dyDescent="0.25">
      <c r="A642">
        <v>641</v>
      </c>
      <c r="B642">
        <v>111.90716600000002</v>
      </c>
      <c r="C642" s="2">
        <v>1</v>
      </c>
      <c r="F642">
        <v>114.04904200000001</v>
      </c>
      <c r="G642" s="5">
        <v>3</v>
      </c>
      <c r="H642">
        <v>114.932061</v>
      </c>
      <c r="I642" s="3">
        <v>4</v>
      </c>
      <c r="P642">
        <v>3</v>
      </c>
      <c r="Q642" t="str">
        <f t="shared" ref="Q642:Q705" si="11">CONCATENATE(C642,E642,G642,I642)</f>
        <v>134</v>
      </c>
    </row>
    <row r="643" spans="1:17" x14ac:dyDescent="0.25">
      <c r="A643">
        <v>642</v>
      </c>
      <c r="F643">
        <v>114.06388900000002</v>
      </c>
      <c r="G643" s="5">
        <v>3</v>
      </c>
      <c r="H643">
        <v>114.966904</v>
      </c>
      <c r="I643" s="3">
        <v>4</v>
      </c>
      <c r="P643">
        <v>2</v>
      </c>
      <c r="Q643" t="str">
        <f t="shared" si="11"/>
        <v>34</v>
      </c>
    </row>
    <row r="644" spans="1:17" x14ac:dyDescent="0.25">
      <c r="A644">
        <v>643</v>
      </c>
      <c r="F644">
        <v>114.08001000000002</v>
      </c>
      <c r="G644" s="5">
        <v>3</v>
      </c>
      <c r="H644">
        <v>114.910988</v>
      </c>
      <c r="I644" s="3">
        <v>4</v>
      </c>
      <c r="P644">
        <v>2</v>
      </c>
      <c r="Q644" t="str">
        <f t="shared" si="11"/>
        <v>34</v>
      </c>
    </row>
    <row r="645" spans="1:17" x14ac:dyDescent="0.25">
      <c r="A645">
        <v>644</v>
      </c>
      <c r="F645">
        <v>114.08741000000001</v>
      </c>
      <c r="G645" s="5">
        <v>3</v>
      </c>
      <c r="H645">
        <v>114.95154600000001</v>
      </c>
      <c r="I645" s="3">
        <v>4</v>
      </c>
      <c r="P645">
        <v>2</v>
      </c>
      <c r="Q645" t="str">
        <f t="shared" si="11"/>
        <v>34</v>
      </c>
    </row>
    <row r="646" spans="1:17" x14ac:dyDescent="0.25">
      <c r="A646">
        <v>645</v>
      </c>
      <c r="F646">
        <v>114.08144000000001</v>
      </c>
      <c r="G646" s="5">
        <v>3</v>
      </c>
      <c r="H646">
        <v>114.95134400000001</v>
      </c>
      <c r="I646" s="3">
        <v>4</v>
      </c>
      <c r="P646">
        <v>2</v>
      </c>
      <c r="Q646" t="str">
        <f t="shared" si="11"/>
        <v>34</v>
      </c>
    </row>
    <row r="647" spans="1:17" x14ac:dyDescent="0.25">
      <c r="A647">
        <v>646</v>
      </c>
      <c r="F647">
        <v>114.08419500000001</v>
      </c>
      <c r="G647" s="5">
        <v>3</v>
      </c>
      <c r="H647">
        <v>114.95057700000001</v>
      </c>
      <c r="I647" s="3">
        <v>4</v>
      </c>
      <c r="P647">
        <v>2</v>
      </c>
      <c r="Q647" t="str">
        <f t="shared" si="11"/>
        <v>34</v>
      </c>
    </row>
    <row r="648" spans="1:17" x14ac:dyDescent="0.25">
      <c r="A648">
        <v>647</v>
      </c>
      <c r="F648">
        <v>114.05460400000001</v>
      </c>
      <c r="G648" s="5">
        <v>3</v>
      </c>
      <c r="H648">
        <v>114.95695500000001</v>
      </c>
      <c r="I648" s="3">
        <v>4</v>
      </c>
      <c r="P648">
        <v>2</v>
      </c>
      <c r="Q648" t="str">
        <f t="shared" si="11"/>
        <v>34</v>
      </c>
    </row>
    <row r="649" spans="1:17" x14ac:dyDescent="0.25">
      <c r="A649">
        <v>648</v>
      </c>
      <c r="D649">
        <v>95.475623000000013</v>
      </c>
      <c r="E649" s="4">
        <v>2</v>
      </c>
      <c r="F649">
        <v>114.11041700000001</v>
      </c>
      <c r="G649" s="5">
        <v>3</v>
      </c>
      <c r="H649">
        <v>114.95695500000001</v>
      </c>
      <c r="I649" s="3">
        <v>4</v>
      </c>
      <c r="P649">
        <v>3</v>
      </c>
      <c r="Q649" t="str">
        <f t="shared" si="11"/>
        <v>234</v>
      </c>
    </row>
    <row r="650" spans="1:17" x14ac:dyDescent="0.25">
      <c r="A650">
        <v>649</v>
      </c>
      <c r="D650">
        <v>95.471798000000007</v>
      </c>
      <c r="E650" s="4">
        <v>2</v>
      </c>
      <c r="F650">
        <v>114.03945200000001</v>
      </c>
      <c r="G650" s="5">
        <v>3</v>
      </c>
      <c r="P650">
        <v>2</v>
      </c>
      <c r="Q650" t="str">
        <f t="shared" si="11"/>
        <v>23</v>
      </c>
    </row>
    <row r="651" spans="1:17" x14ac:dyDescent="0.25">
      <c r="A651">
        <v>650</v>
      </c>
      <c r="D651">
        <v>95.471543000000011</v>
      </c>
      <c r="E651" s="4">
        <v>2</v>
      </c>
      <c r="P651">
        <v>1</v>
      </c>
      <c r="Q651" t="str">
        <f t="shared" si="11"/>
        <v>2</v>
      </c>
    </row>
    <row r="652" spans="1:17" x14ac:dyDescent="0.25">
      <c r="A652">
        <v>651</v>
      </c>
      <c r="D652">
        <v>95.473633000000007</v>
      </c>
      <c r="E652" s="4">
        <v>2</v>
      </c>
      <c r="P652">
        <v>1</v>
      </c>
      <c r="Q652" t="str">
        <f t="shared" si="11"/>
        <v>2</v>
      </c>
    </row>
    <row r="653" spans="1:17" x14ac:dyDescent="0.25">
      <c r="A653">
        <v>652</v>
      </c>
      <c r="D653">
        <v>95.468890000000016</v>
      </c>
      <c r="E653" s="4">
        <v>2</v>
      </c>
      <c r="P653">
        <v>1</v>
      </c>
      <c r="Q653" t="str">
        <f t="shared" si="11"/>
        <v>2</v>
      </c>
    </row>
    <row r="654" spans="1:17" x14ac:dyDescent="0.25">
      <c r="A654">
        <v>653</v>
      </c>
      <c r="D654">
        <v>95.458073000000013</v>
      </c>
      <c r="E654" s="4">
        <v>2</v>
      </c>
      <c r="P654">
        <v>1</v>
      </c>
      <c r="Q654" t="str">
        <f t="shared" si="11"/>
        <v>2</v>
      </c>
    </row>
    <row r="655" spans="1:17" x14ac:dyDescent="0.25">
      <c r="A655">
        <v>654</v>
      </c>
      <c r="B655">
        <v>89.582003000000014</v>
      </c>
      <c r="C655" s="2">
        <v>1</v>
      </c>
      <c r="D655">
        <v>95.453074000000015</v>
      </c>
      <c r="E655" s="4">
        <v>2</v>
      </c>
      <c r="P655">
        <v>2</v>
      </c>
      <c r="Q655" t="str">
        <f t="shared" si="11"/>
        <v>12</v>
      </c>
    </row>
    <row r="656" spans="1:17" x14ac:dyDescent="0.25">
      <c r="A656">
        <v>655</v>
      </c>
      <c r="B656">
        <v>89.572003000000009</v>
      </c>
      <c r="C656" s="2">
        <v>1</v>
      </c>
      <c r="D656">
        <v>95.521692999999999</v>
      </c>
      <c r="E656" s="4">
        <v>2</v>
      </c>
      <c r="P656">
        <v>2</v>
      </c>
      <c r="Q656" t="str">
        <f t="shared" si="11"/>
        <v>12</v>
      </c>
    </row>
    <row r="657" spans="1:17" x14ac:dyDescent="0.25">
      <c r="A657">
        <v>656</v>
      </c>
      <c r="B657">
        <v>89.592360000000014</v>
      </c>
      <c r="C657" s="2">
        <v>1</v>
      </c>
      <c r="D657">
        <v>95.495163000000005</v>
      </c>
      <c r="E657" s="4">
        <v>2</v>
      </c>
      <c r="P657">
        <v>2</v>
      </c>
      <c r="Q657" t="str">
        <f t="shared" si="11"/>
        <v>12</v>
      </c>
    </row>
    <row r="658" spans="1:17" x14ac:dyDescent="0.25">
      <c r="A658">
        <v>657</v>
      </c>
      <c r="B658">
        <v>89.59506300000001</v>
      </c>
      <c r="C658" s="2">
        <v>1</v>
      </c>
      <c r="D658">
        <v>95.475623000000013</v>
      </c>
      <c r="E658" s="4">
        <v>2</v>
      </c>
      <c r="P658">
        <v>2</v>
      </c>
      <c r="Q658" t="str">
        <f t="shared" si="11"/>
        <v>12</v>
      </c>
    </row>
    <row r="659" spans="1:17" x14ac:dyDescent="0.25">
      <c r="A659">
        <v>658</v>
      </c>
      <c r="B659">
        <v>89.581646000000006</v>
      </c>
      <c r="C659" s="2">
        <v>1</v>
      </c>
      <c r="P659">
        <v>1</v>
      </c>
      <c r="Q659" t="str">
        <f t="shared" si="11"/>
        <v>1</v>
      </c>
    </row>
    <row r="660" spans="1:17" x14ac:dyDescent="0.25">
      <c r="A660">
        <v>659</v>
      </c>
      <c r="B660">
        <v>89.629399000000006</v>
      </c>
      <c r="C660" s="2">
        <v>1</v>
      </c>
      <c r="P660">
        <v>1</v>
      </c>
      <c r="Q660" t="str">
        <f t="shared" si="11"/>
        <v>1</v>
      </c>
    </row>
    <row r="661" spans="1:17" x14ac:dyDescent="0.25">
      <c r="A661">
        <v>660</v>
      </c>
      <c r="B661">
        <v>89.637356000000011</v>
      </c>
      <c r="C661" s="2">
        <v>1</v>
      </c>
      <c r="H661">
        <v>91.504250000000013</v>
      </c>
      <c r="I661" s="3">
        <v>4</v>
      </c>
      <c r="P661">
        <v>2</v>
      </c>
      <c r="Q661" t="str">
        <f t="shared" si="11"/>
        <v>14</v>
      </c>
    </row>
    <row r="662" spans="1:17" x14ac:dyDescent="0.25">
      <c r="A662">
        <v>661</v>
      </c>
      <c r="B662">
        <v>89.570778000000004</v>
      </c>
      <c r="C662" s="2">
        <v>1</v>
      </c>
      <c r="H662">
        <v>91.483384000000001</v>
      </c>
      <c r="I662" s="3">
        <v>4</v>
      </c>
      <c r="P662">
        <v>2</v>
      </c>
      <c r="Q662" t="str">
        <f t="shared" si="11"/>
        <v>14</v>
      </c>
    </row>
    <row r="663" spans="1:17" x14ac:dyDescent="0.25">
      <c r="A663">
        <v>662</v>
      </c>
      <c r="B663">
        <v>89.582003000000014</v>
      </c>
      <c r="C663" s="2">
        <v>1</v>
      </c>
      <c r="F663">
        <v>90.647406000000004</v>
      </c>
      <c r="G663" s="5">
        <v>3</v>
      </c>
      <c r="H663">
        <v>91.464863000000008</v>
      </c>
      <c r="I663" s="3">
        <v>4</v>
      </c>
      <c r="P663">
        <v>3</v>
      </c>
      <c r="Q663" t="str">
        <f t="shared" si="11"/>
        <v>134</v>
      </c>
    </row>
    <row r="664" spans="1:17" x14ac:dyDescent="0.25">
      <c r="A664">
        <v>663</v>
      </c>
      <c r="F664">
        <v>90.706231000000002</v>
      </c>
      <c r="G664" s="5">
        <v>3</v>
      </c>
      <c r="H664">
        <v>91.480935000000002</v>
      </c>
      <c r="I664" s="3">
        <v>4</v>
      </c>
      <c r="P664">
        <v>2</v>
      </c>
      <c r="Q664" t="str">
        <f t="shared" si="11"/>
        <v>34</v>
      </c>
    </row>
    <row r="665" spans="1:17" x14ac:dyDescent="0.25">
      <c r="A665">
        <v>664</v>
      </c>
      <c r="F665">
        <v>90.729800000000012</v>
      </c>
      <c r="G665" s="5">
        <v>3</v>
      </c>
      <c r="H665">
        <v>91.468384000000015</v>
      </c>
      <c r="I665" s="3">
        <v>4</v>
      </c>
      <c r="P665">
        <v>2</v>
      </c>
      <c r="Q665" t="str">
        <f t="shared" si="11"/>
        <v>34</v>
      </c>
    </row>
    <row r="666" spans="1:17" x14ac:dyDescent="0.25">
      <c r="A666">
        <v>665</v>
      </c>
      <c r="F666">
        <v>90.686282000000006</v>
      </c>
      <c r="G666" s="5">
        <v>3</v>
      </c>
      <c r="H666">
        <v>91.503994000000006</v>
      </c>
      <c r="I666" s="3">
        <v>4</v>
      </c>
      <c r="P666">
        <v>2</v>
      </c>
      <c r="Q666" t="str">
        <f t="shared" si="11"/>
        <v>34</v>
      </c>
    </row>
    <row r="667" spans="1:17" x14ac:dyDescent="0.25">
      <c r="A667">
        <v>666</v>
      </c>
      <c r="F667">
        <v>90.671996000000007</v>
      </c>
      <c r="G667" s="5">
        <v>3</v>
      </c>
      <c r="H667">
        <v>91.492514</v>
      </c>
      <c r="I667" s="3">
        <v>4</v>
      </c>
      <c r="P667">
        <v>2</v>
      </c>
      <c r="Q667" t="str">
        <f t="shared" si="11"/>
        <v>34</v>
      </c>
    </row>
    <row r="668" spans="1:17" x14ac:dyDescent="0.25">
      <c r="A668">
        <v>667</v>
      </c>
      <c r="F668">
        <v>90.654345000000006</v>
      </c>
      <c r="G668" s="5">
        <v>3</v>
      </c>
      <c r="H668">
        <v>91.490576000000004</v>
      </c>
      <c r="I668" s="3">
        <v>4</v>
      </c>
      <c r="P668">
        <v>2</v>
      </c>
      <c r="Q668" t="str">
        <f t="shared" si="11"/>
        <v>34</v>
      </c>
    </row>
    <row r="669" spans="1:17" x14ac:dyDescent="0.25">
      <c r="A669">
        <v>668</v>
      </c>
      <c r="D669">
        <v>75.96664100000001</v>
      </c>
      <c r="E669" s="4">
        <v>2</v>
      </c>
      <c r="F669">
        <v>90.658833000000016</v>
      </c>
      <c r="G669" s="5">
        <v>3</v>
      </c>
      <c r="H669">
        <v>91.445630000000008</v>
      </c>
      <c r="I669" s="3">
        <v>4</v>
      </c>
      <c r="P669">
        <v>3</v>
      </c>
      <c r="Q669" t="str">
        <f t="shared" si="11"/>
        <v>234</v>
      </c>
    </row>
    <row r="670" spans="1:17" x14ac:dyDescent="0.25">
      <c r="A670">
        <v>669</v>
      </c>
      <c r="D670">
        <v>75.906950000000009</v>
      </c>
      <c r="E670" s="4">
        <v>2</v>
      </c>
      <c r="F670">
        <v>90.643580000000014</v>
      </c>
      <c r="G670" s="5">
        <v>3</v>
      </c>
      <c r="H670">
        <v>91.504250000000013</v>
      </c>
      <c r="I670" s="3">
        <v>4</v>
      </c>
      <c r="P670">
        <v>3</v>
      </c>
      <c r="Q670" t="str">
        <f t="shared" si="11"/>
        <v>234</v>
      </c>
    </row>
    <row r="671" spans="1:17" x14ac:dyDescent="0.25">
      <c r="A671">
        <v>670</v>
      </c>
      <c r="D671">
        <v>75.95077400000001</v>
      </c>
      <c r="E671" s="4">
        <v>2</v>
      </c>
      <c r="F671">
        <v>90.647406000000004</v>
      </c>
      <c r="G671" s="5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75.966182000000003</v>
      </c>
      <c r="E672" s="4">
        <v>2</v>
      </c>
      <c r="F672">
        <v>90.647406000000004</v>
      </c>
      <c r="G672" s="5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75.975212000000013</v>
      </c>
      <c r="E673" s="4">
        <v>2</v>
      </c>
      <c r="P673">
        <v>1</v>
      </c>
      <c r="Q673" t="str">
        <f t="shared" si="11"/>
        <v>2</v>
      </c>
    </row>
    <row r="674" spans="1:17" x14ac:dyDescent="0.25">
      <c r="A674">
        <v>673</v>
      </c>
      <c r="D674">
        <v>75.974447000000012</v>
      </c>
      <c r="E674" s="4">
        <v>2</v>
      </c>
      <c r="P674">
        <v>1</v>
      </c>
      <c r="Q674" t="str">
        <f t="shared" si="11"/>
        <v>2</v>
      </c>
    </row>
    <row r="675" spans="1:17" x14ac:dyDescent="0.25">
      <c r="A675">
        <v>674</v>
      </c>
      <c r="B675">
        <v>72.06000800000001</v>
      </c>
      <c r="C675" s="2">
        <v>1</v>
      </c>
      <c r="D675">
        <v>75.973630000000014</v>
      </c>
      <c r="E675" s="4">
        <v>2</v>
      </c>
      <c r="P675">
        <v>2</v>
      </c>
      <c r="Q675" t="str">
        <f t="shared" si="11"/>
        <v>12</v>
      </c>
    </row>
    <row r="676" spans="1:17" x14ac:dyDescent="0.25">
      <c r="A676">
        <v>675</v>
      </c>
      <c r="B676">
        <v>72.055161000000012</v>
      </c>
      <c r="C676" s="2">
        <v>1</v>
      </c>
      <c r="D676">
        <v>75.963273000000001</v>
      </c>
      <c r="E676" s="4">
        <v>2</v>
      </c>
      <c r="P676">
        <v>2</v>
      </c>
      <c r="Q676" t="str">
        <f t="shared" si="11"/>
        <v>12</v>
      </c>
    </row>
    <row r="677" spans="1:17" x14ac:dyDescent="0.25">
      <c r="A677">
        <v>676</v>
      </c>
      <c r="B677">
        <v>72.065058000000008</v>
      </c>
      <c r="C677" s="2">
        <v>1</v>
      </c>
      <c r="D677">
        <v>75.970722000000009</v>
      </c>
      <c r="E677" s="4">
        <v>2</v>
      </c>
      <c r="P677">
        <v>2</v>
      </c>
      <c r="Q677" t="str">
        <f t="shared" si="11"/>
        <v>12</v>
      </c>
    </row>
    <row r="678" spans="1:17" x14ac:dyDescent="0.25">
      <c r="A678">
        <v>677</v>
      </c>
      <c r="B678">
        <v>72.050824000000006</v>
      </c>
      <c r="C678" s="2">
        <v>1</v>
      </c>
      <c r="D678">
        <v>75.96664100000001</v>
      </c>
      <c r="E678" s="4">
        <v>2</v>
      </c>
      <c r="P678">
        <v>2</v>
      </c>
      <c r="Q678" t="str">
        <f t="shared" si="11"/>
        <v>12</v>
      </c>
    </row>
    <row r="679" spans="1:17" x14ac:dyDescent="0.25">
      <c r="A679">
        <v>678</v>
      </c>
      <c r="B679">
        <v>72.067813000000001</v>
      </c>
      <c r="C679" s="2">
        <v>1</v>
      </c>
      <c r="D679">
        <v>75.96664100000001</v>
      </c>
      <c r="E679" s="4">
        <v>2</v>
      </c>
      <c r="P679">
        <v>2</v>
      </c>
      <c r="Q679" t="str">
        <f t="shared" si="11"/>
        <v>12</v>
      </c>
    </row>
    <row r="680" spans="1:17" x14ac:dyDescent="0.25">
      <c r="A680">
        <v>679</v>
      </c>
      <c r="B680">
        <v>72.090006000000002</v>
      </c>
      <c r="C680" s="2">
        <v>1</v>
      </c>
      <c r="P680">
        <v>1</v>
      </c>
      <c r="Q680" t="str">
        <f t="shared" si="11"/>
        <v>1</v>
      </c>
    </row>
    <row r="681" spans="1:17" x14ac:dyDescent="0.25">
      <c r="A681">
        <v>680</v>
      </c>
      <c r="B681">
        <v>72.088986000000006</v>
      </c>
      <c r="C681" s="2">
        <v>1</v>
      </c>
      <c r="P681">
        <v>1</v>
      </c>
      <c r="Q681" t="str">
        <f t="shared" si="11"/>
        <v>1</v>
      </c>
    </row>
    <row r="682" spans="1:17" x14ac:dyDescent="0.25">
      <c r="A682">
        <v>681</v>
      </c>
      <c r="B682">
        <v>72.098373000000009</v>
      </c>
      <c r="C682" s="2">
        <v>1</v>
      </c>
      <c r="H682">
        <v>71.968391000000011</v>
      </c>
      <c r="I682" s="3">
        <v>4</v>
      </c>
      <c r="P682">
        <v>2</v>
      </c>
      <c r="Q682" t="str">
        <f t="shared" si="11"/>
        <v>14</v>
      </c>
    </row>
    <row r="683" spans="1:17" x14ac:dyDescent="0.25">
      <c r="A683">
        <v>682</v>
      </c>
      <c r="B683">
        <v>72.162400000000005</v>
      </c>
      <c r="C683" s="2">
        <v>1</v>
      </c>
      <c r="F683">
        <v>71.603645000000014</v>
      </c>
      <c r="G683" s="5">
        <v>3</v>
      </c>
      <c r="H683">
        <v>72.980725000000007</v>
      </c>
      <c r="I683" s="3">
        <v>4</v>
      </c>
      <c r="P683">
        <v>3</v>
      </c>
      <c r="Q683" t="str">
        <f t="shared" si="11"/>
        <v>134</v>
      </c>
    </row>
    <row r="684" spans="1:17" x14ac:dyDescent="0.25">
      <c r="A684">
        <v>683</v>
      </c>
      <c r="F684">
        <v>72.551564000000013</v>
      </c>
      <c r="G684" s="5">
        <v>3</v>
      </c>
      <c r="H684">
        <v>72.99332600000001</v>
      </c>
      <c r="I684" s="3">
        <v>4</v>
      </c>
      <c r="P684">
        <v>2</v>
      </c>
      <c r="Q684" t="str">
        <f t="shared" si="11"/>
        <v>34</v>
      </c>
    </row>
    <row r="685" spans="1:17" x14ac:dyDescent="0.25">
      <c r="A685">
        <v>684</v>
      </c>
      <c r="F685">
        <v>72.572787000000005</v>
      </c>
      <c r="G685" s="5">
        <v>3</v>
      </c>
      <c r="H685">
        <v>72.98929600000001</v>
      </c>
      <c r="I685" s="3">
        <v>4</v>
      </c>
      <c r="P685">
        <v>2</v>
      </c>
      <c r="Q685" t="str">
        <f t="shared" si="11"/>
        <v>34</v>
      </c>
    </row>
    <row r="686" spans="1:17" x14ac:dyDescent="0.25">
      <c r="A686">
        <v>685</v>
      </c>
      <c r="F686">
        <v>72.575389000000001</v>
      </c>
      <c r="G686" s="5">
        <v>3</v>
      </c>
      <c r="H686">
        <v>73.027202000000003</v>
      </c>
      <c r="I686" s="3">
        <v>4</v>
      </c>
      <c r="P686">
        <v>2</v>
      </c>
      <c r="Q686" t="str">
        <f t="shared" si="11"/>
        <v>34</v>
      </c>
    </row>
    <row r="687" spans="1:17" x14ac:dyDescent="0.25">
      <c r="A687">
        <v>686</v>
      </c>
      <c r="F687">
        <v>72.555339000000004</v>
      </c>
      <c r="G687" s="5">
        <v>3</v>
      </c>
      <c r="H687">
        <v>73.058374000000001</v>
      </c>
      <c r="I687" s="3">
        <v>4</v>
      </c>
      <c r="P687">
        <v>2</v>
      </c>
      <c r="Q687" t="str">
        <f t="shared" si="11"/>
        <v>34</v>
      </c>
    </row>
    <row r="688" spans="1:17" x14ac:dyDescent="0.25">
      <c r="A688">
        <v>687</v>
      </c>
      <c r="F688">
        <v>72.533248</v>
      </c>
      <c r="G688" s="5">
        <v>3</v>
      </c>
      <c r="H688">
        <v>73.069088000000008</v>
      </c>
      <c r="I688" s="3">
        <v>4</v>
      </c>
      <c r="P688">
        <v>2</v>
      </c>
      <c r="Q688" t="str">
        <f t="shared" si="11"/>
        <v>34</v>
      </c>
    </row>
    <row r="689" spans="1:17" x14ac:dyDescent="0.25">
      <c r="A689">
        <v>688</v>
      </c>
      <c r="F689">
        <v>72.564828000000006</v>
      </c>
      <c r="G689" s="5">
        <v>3</v>
      </c>
      <c r="H689">
        <v>73.050925000000007</v>
      </c>
      <c r="I689" s="3">
        <v>4</v>
      </c>
      <c r="P689">
        <v>2</v>
      </c>
      <c r="Q689" t="str">
        <f t="shared" si="11"/>
        <v>34</v>
      </c>
    </row>
    <row r="690" spans="1:17" x14ac:dyDescent="0.25">
      <c r="A690">
        <v>689</v>
      </c>
      <c r="F690">
        <v>72.551359000000005</v>
      </c>
      <c r="G690" s="5">
        <v>3</v>
      </c>
      <c r="H690">
        <v>73.020621000000006</v>
      </c>
      <c r="I690" s="3">
        <v>4</v>
      </c>
      <c r="P690">
        <v>2</v>
      </c>
      <c r="Q690" t="str">
        <f t="shared" si="11"/>
        <v>34</v>
      </c>
    </row>
    <row r="691" spans="1:17" x14ac:dyDescent="0.25">
      <c r="A691">
        <v>690</v>
      </c>
      <c r="D691">
        <v>55.673752000000007</v>
      </c>
      <c r="E691" s="4">
        <v>2</v>
      </c>
      <c r="F691">
        <v>72.492281000000006</v>
      </c>
      <c r="G691" s="5">
        <v>3</v>
      </c>
      <c r="H691">
        <v>73.049548000000001</v>
      </c>
      <c r="I691" s="3">
        <v>4</v>
      </c>
      <c r="P691">
        <v>3</v>
      </c>
      <c r="Q691" t="str">
        <f t="shared" si="11"/>
        <v>234</v>
      </c>
    </row>
    <row r="692" spans="1:17" x14ac:dyDescent="0.25">
      <c r="A692">
        <v>691</v>
      </c>
      <c r="D692">
        <v>55.709896000000008</v>
      </c>
      <c r="E692" s="4">
        <v>2</v>
      </c>
      <c r="F692">
        <v>72.54289</v>
      </c>
      <c r="G692" s="5">
        <v>3</v>
      </c>
      <c r="P692">
        <v>2</v>
      </c>
      <c r="Q692" t="str">
        <f t="shared" si="11"/>
        <v>23</v>
      </c>
    </row>
    <row r="693" spans="1:17" x14ac:dyDescent="0.25">
      <c r="A693">
        <v>692</v>
      </c>
      <c r="D693">
        <v>55.709896000000008</v>
      </c>
      <c r="E693" s="4">
        <v>2</v>
      </c>
      <c r="F693">
        <v>72.541105000000002</v>
      </c>
      <c r="G693" s="5">
        <v>3</v>
      </c>
      <c r="P693">
        <v>2</v>
      </c>
      <c r="Q693" t="str">
        <f t="shared" si="11"/>
        <v>23</v>
      </c>
    </row>
    <row r="694" spans="1:17" x14ac:dyDescent="0.25">
      <c r="A694">
        <v>693</v>
      </c>
      <c r="D694">
        <v>55.700889000000011</v>
      </c>
      <c r="E694" s="4">
        <v>2</v>
      </c>
      <c r="P694">
        <v>1</v>
      </c>
      <c r="Q694" t="str">
        <f t="shared" si="11"/>
        <v>2</v>
      </c>
    </row>
    <row r="695" spans="1:17" x14ac:dyDescent="0.25">
      <c r="A695">
        <v>694</v>
      </c>
      <c r="D695">
        <v>55.66776200000001</v>
      </c>
      <c r="E695" s="4">
        <v>2</v>
      </c>
      <c r="P695">
        <v>1</v>
      </c>
      <c r="Q695" t="str">
        <f t="shared" si="11"/>
        <v>2</v>
      </c>
    </row>
    <row r="696" spans="1:17" x14ac:dyDescent="0.25">
      <c r="A696">
        <v>695</v>
      </c>
      <c r="D696">
        <v>55.680786000000012</v>
      </c>
      <c r="E696" s="4">
        <v>2</v>
      </c>
      <c r="P696">
        <v>1</v>
      </c>
      <c r="Q696" t="str">
        <f t="shared" si="11"/>
        <v>2</v>
      </c>
    </row>
    <row r="697" spans="1:17" x14ac:dyDescent="0.25">
      <c r="A697">
        <v>696</v>
      </c>
      <c r="B697">
        <v>49.379013000000008</v>
      </c>
      <c r="C697" s="2">
        <v>1</v>
      </c>
      <c r="D697">
        <v>55.725628000000007</v>
      </c>
      <c r="E697" s="4">
        <v>2</v>
      </c>
      <c r="P697">
        <v>2</v>
      </c>
      <c r="Q697" t="str">
        <f t="shared" si="11"/>
        <v>12</v>
      </c>
    </row>
    <row r="698" spans="1:17" x14ac:dyDescent="0.25">
      <c r="A698">
        <v>697</v>
      </c>
      <c r="B698">
        <v>49.37088700000001</v>
      </c>
      <c r="C698" s="2">
        <v>1</v>
      </c>
      <c r="D698">
        <v>55.707187000000012</v>
      </c>
      <c r="E698" s="4">
        <v>2</v>
      </c>
      <c r="P698">
        <v>2</v>
      </c>
      <c r="Q698" t="str">
        <f t="shared" si="11"/>
        <v>12</v>
      </c>
    </row>
    <row r="699" spans="1:17" x14ac:dyDescent="0.25">
      <c r="A699">
        <v>698</v>
      </c>
      <c r="B699">
        <v>49.394897000000007</v>
      </c>
      <c r="C699" s="2">
        <v>1</v>
      </c>
      <c r="D699">
        <v>55.716877000000011</v>
      </c>
      <c r="E699" s="4">
        <v>2</v>
      </c>
      <c r="P699">
        <v>2</v>
      </c>
      <c r="Q699" t="str">
        <f t="shared" si="11"/>
        <v>12</v>
      </c>
    </row>
    <row r="700" spans="1:17" x14ac:dyDescent="0.25">
      <c r="A700">
        <v>699</v>
      </c>
      <c r="B700">
        <v>49.403022000000007</v>
      </c>
      <c r="C700" s="2">
        <v>1</v>
      </c>
      <c r="D700">
        <v>55.697551000000011</v>
      </c>
      <c r="E700" s="4">
        <v>2</v>
      </c>
      <c r="P700">
        <v>2</v>
      </c>
      <c r="Q700" t="str">
        <f t="shared" si="11"/>
        <v>12</v>
      </c>
    </row>
    <row r="701" spans="1:17" x14ac:dyDescent="0.25">
      <c r="A701">
        <v>700</v>
      </c>
      <c r="B701">
        <v>49.407554000000012</v>
      </c>
      <c r="C701" s="2">
        <v>1</v>
      </c>
      <c r="P701">
        <v>1</v>
      </c>
      <c r="Q701" t="str">
        <f t="shared" si="11"/>
        <v>1</v>
      </c>
    </row>
    <row r="702" spans="1:17" x14ac:dyDescent="0.25">
      <c r="A702">
        <v>701</v>
      </c>
      <c r="B702">
        <v>49.38510500000001</v>
      </c>
      <c r="C702" s="2">
        <v>1</v>
      </c>
      <c r="P702">
        <v>1</v>
      </c>
      <c r="Q702" t="str">
        <f t="shared" si="11"/>
        <v>1</v>
      </c>
    </row>
    <row r="703" spans="1:17" x14ac:dyDescent="0.25">
      <c r="A703">
        <v>702</v>
      </c>
      <c r="B703">
        <v>49.395786000000008</v>
      </c>
      <c r="C703" s="2">
        <v>1</v>
      </c>
      <c r="P703">
        <v>1</v>
      </c>
      <c r="Q703" t="str">
        <f t="shared" si="11"/>
        <v>1</v>
      </c>
    </row>
    <row r="704" spans="1:17" x14ac:dyDescent="0.25">
      <c r="A704">
        <v>703</v>
      </c>
      <c r="B704">
        <v>49.389324000000009</v>
      </c>
      <c r="C704" s="2">
        <v>1</v>
      </c>
      <c r="P704">
        <v>1</v>
      </c>
      <c r="Q704" t="str">
        <f t="shared" si="11"/>
        <v>1</v>
      </c>
    </row>
    <row r="705" spans="1:17" x14ac:dyDescent="0.25">
      <c r="A705">
        <v>704</v>
      </c>
      <c r="B705">
        <v>49.379013000000008</v>
      </c>
      <c r="C705" s="2">
        <v>1</v>
      </c>
      <c r="H705">
        <v>50.356823000000013</v>
      </c>
      <c r="I705" s="3">
        <v>4</v>
      </c>
      <c r="P705">
        <v>2</v>
      </c>
      <c r="Q705" t="str">
        <f t="shared" si="11"/>
        <v>14</v>
      </c>
    </row>
    <row r="706" spans="1:17" x14ac:dyDescent="0.25">
      <c r="A706">
        <v>705</v>
      </c>
      <c r="F706">
        <v>49.391567000000009</v>
      </c>
      <c r="G706" s="5">
        <v>3</v>
      </c>
      <c r="H706">
        <v>50.31984700000001</v>
      </c>
      <c r="I706" s="3">
        <v>4</v>
      </c>
      <c r="P706">
        <v>2</v>
      </c>
      <c r="Q706" t="str">
        <f t="shared" ref="Q706:Q769" si="12">CONCATENATE(C706,E706,G706,I706)</f>
        <v>34</v>
      </c>
    </row>
    <row r="707" spans="1:17" x14ac:dyDescent="0.25">
      <c r="A707">
        <v>706</v>
      </c>
      <c r="F707">
        <v>49.341045000000008</v>
      </c>
      <c r="G707" s="5">
        <v>3</v>
      </c>
      <c r="H707">
        <v>50.36635600000001</v>
      </c>
      <c r="I707" s="3">
        <v>4</v>
      </c>
      <c r="P707">
        <v>2</v>
      </c>
      <c r="Q707" t="str">
        <f t="shared" si="12"/>
        <v>34</v>
      </c>
    </row>
    <row r="708" spans="1:17" x14ac:dyDescent="0.25">
      <c r="A708">
        <v>707</v>
      </c>
      <c r="F708">
        <v>49.374691000000013</v>
      </c>
      <c r="G708" s="5">
        <v>3</v>
      </c>
      <c r="H708">
        <v>50.394638000000008</v>
      </c>
      <c r="I708" s="3">
        <v>4</v>
      </c>
      <c r="P708">
        <v>2</v>
      </c>
      <c r="Q708" t="str">
        <f t="shared" si="12"/>
        <v>34</v>
      </c>
    </row>
    <row r="709" spans="1:17" x14ac:dyDescent="0.25">
      <c r="A709">
        <v>708</v>
      </c>
      <c r="F709">
        <v>49.415260000000011</v>
      </c>
      <c r="G709" s="5">
        <v>3</v>
      </c>
      <c r="H709">
        <v>50.404533000000008</v>
      </c>
      <c r="I709" s="3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F710">
        <v>49.35573200000001</v>
      </c>
      <c r="G710" s="5">
        <v>3</v>
      </c>
      <c r="H710">
        <v>50.373336000000009</v>
      </c>
      <c r="I710" s="3">
        <v>4</v>
      </c>
      <c r="P710">
        <v>2</v>
      </c>
      <c r="Q710" t="str">
        <f t="shared" si="12"/>
        <v>34</v>
      </c>
    </row>
    <row r="711" spans="1:17" x14ac:dyDescent="0.25">
      <c r="A711">
        <v>710</v>
      </c>
      <c r="D711">
        <v>33.442972000000012</v>
      </c>
      <c r="E711" s="4">
        <v>2</v>
      </c>
      <c r="F711">
        <v>49.345783000000011</v>
      </c>
      <c r="G711" s="5">
        <v>3</v>
      </c>
      <c r="H711">
        <v>50.373493000000011</v>
      </c>
      <c r="I711" s="3">
        <v>4</v>
      </c>
      <c r="P711">
        <v>3</v>
      </c>
      <c r="Q711" t="str">
        <f t="shared" si="12"/>
        <v>234</v>
      </c>
    </row>
    <row r="712" spans="1:17" x14ac:dyDescent="0.25">
      <c r="A712">
        <v>711</v>
      </c>
      <c r="D712">
        <v>33.446096000000011</v>
      </c>
      <c r="E712" s="4">
        <v>2</v>
      </c>
      <c r="F712">
        <v>49.34062500000001</v>
      </c>
      <c r="G712" s="5">
        <v>3</v>
      </c>
      <c r="H712">
        <v>50.344536000000012</v>
      </c>
      <c r="I712" s="3">
        <v>4</v>
      </c>
      <c r="P712">
        <v>3</v>
      </c>
      <c r="Q712" t="str">
        <f t="shared" si="12"/>
        <v>234</v>
      </c>
    </row>
    <row r="713" spans="1:17" x14ac:dyDescent="0.25">
      <c r="A713">
        <v>712</v>
      </c>
      <c r="D713">
        <v>33.430938000000012</v>
      </c>
      <c r="E713" s="4">
        <v>2</v>
      </c>
      <c r="F713">
        <v>49.33573100000001</v>
      </c>
      <c r="G713" s="5">
        <v>3</v>
      </c>
      <c r="H713">
        <v>50.225471000000013</v>
      </c>
      <c r="I713" s="3">
        <v>4</v>
      </c>
      <c r="P713">
        <v>3</v>
      </c>
      <c r="Q713" t="str">
        <f t="shared" si="12"/>
        <v>234</v>
      </c>
    </row>
    <row r="714" spans="1:17" x14ac:dyDescent="0.25">
      <c r="A714">
        <v>713</v>
      </c>
      <c r="D714">
        <v>33.451929000000007</v>
      </c>
      <c r="E714" s="4">
        <v>2</v>
      </c>
      <c r="F714">
        <v>49.371097000000013</v>
      </c>
      <c r="G714" s="5">
        <v>3</v>
      </c>
      <c r="H714">
        <v>50.356823000000013</v>
      </c>
      <c r="I714" s="3">
        <v>4</v>
      </c>
      <c r="P714">
        <v>3</v>
      </c>
      <c r="Q714" t="str">
        <f t="shared" si="12"/>
        <v>234</v>
      </c>
    </row>
    <row r="715" spans="1:17" x14ac:dyDescent="0.25">
      <c r="A715">
        <v>714</v>
      </c>
      <c r="D715">
        <v>33.415260000000011</v>
      </c>
      <c r="E715" s="4">
        <v>2</v>
      </c>
      <c r="F715">
        <v>49.391567000000009</v>
      </c>
      <c r="G715" s="5">
        <v>3</v>
      </c>
      <c r="P715">
        <v>2</v>
      </c>
      <c r="Q715" t="str">
        <f t="shared" si="12"/>
        <v>23</v>
      </c>
    </row>
    <row r="716" spans="1:17" x14ac:dyDescent="0.25">
      <c r="A716">
        <v>715</v>
      </c>
      <c r="D716">
        <v>33.417968000000009</v>
      </c>
      <c r="E716" s="4">
        <v>2</v>
      </c>
      <c r="F716">
        <v>49.391567000000009</v>
      </c>
      <c r="G716" s="5">
        <v>3</v>
      </c>
      <c r="P716">
        <v>2</v>
      </c>
      <c r="Q716" t="str">
        <f t="shared" si="12"/>
        <v>23</v>
      </c>
    </row>
    <row r="717" spans="1:17" x14ac:dyDescent="0.25">
      <c r="A717">
        <v>716</v>
      </c>
      <c r="D717">
        <v>33.409689000000014</v>
      </c>
      <c r="E717" s="4">
        <v>2</v>
      </c>
      <c r="P717">
        <v>1</v>
      </c>
      <c r="Q717" t="str">
        <f t="shared" si="12"/>
        <v>2</v>
      </c>
    </row>
    <row r="718" spans="1:17" x14ac:dyDescent="0.25">
      <c r="A718">
        <v>717</v>
      </c>
      <c r="D718">
        <v>33.403648000000011</v>
      </c>
      <c r="E718" s="4">
        <v>2</v>
      </c>
      <c r="P718">
        <v>1</v>
      </c>
      <c r="Q718" t="str">
        <f t="shared" si="12"/>
        <v>2</v>
      </c>
    </row>
    <row r="719" spans="1:17" x14ac:dyDescent="0.25">
      <c r="A719">
        <v>718</v>
      </c>
      <c r="B719">
        <v>27.135158000000011</v>
      </c>
      <c r="C719" s="2">
        <v>1</v>
      </c>
      <c r="D719">
        <v>33.403282000000011</v>
      </c>
      <c r="E719" s="4">
        <v>2</v>
      </c>
      <c r="P719">
        <v>2</v>
      </c>
      <c r="Q719" t="str">
        <f t="shared" si="12"/>
        <v>12</v>
      </c>
    </row>
    <row r="720" spans="1:17" x14ac:dyDescent="0.25">
      <c r="A720">
        <v>719</v>
      </c>
      <c r="B720">
        <v>27.12890800000001</v>
      </c>
      <c r="C720" s="2">
        <v>1</v>
      </c>
      <c r="D720">
        <v>33.470106000000015</v>
      </c>
      <c r="E720" s="4">
        <v>2</v>
      </c>
      <c r="P720">
        <v>2</v>
      </c>
      <c r="Q720" t="str">
        <f t="shared" si="12"/>
        <v>12</v>
      </c>
    </row>
    <row r="721" spans="1:17" x14ac:dyDescent="0.25">
      <c r="A721">
        <v>720</v>
      </c>
      <c r="B721">
        <v>27.155521000000007</v>
      </c>
      <c r="C721" s="2">
        <v>1</v>
      </c>
      <c r="D721">
        <v>33.442972000000012</v>
      </c>
      <c r="E721" s="4">
        <v>2</v>
      </c>
      <c r="P721">
        <v>2</v>
      </c>
      <c r="Q721" t="str">
        <f t="shared" si="12"/>
        <v>12</v>
      </c>
    </row>
    <row r="722" spans="1:17" x14ac:dyDescent="0.25">
      <c r="A722">
        <v>721</v>
      </c>
      <c r="B722">
        <v>27.13822900000001</v>
      </c>
      <c r="C722" s="2">
        <v>1</v>
      </c>
      <c r="D722">
        <v>33.442972000000012</v>
      </c>
      <c r="E722" s="4">
        <v>2</v>
      </c>
      <c r="P722">
        <v>2</v>
      </c>
      <c r="Q722" t="str">
        <f t="shared" si="12"/>
        <v>12</v>
      </c>
    </row>
    <row r="723" spans="1:17" x14ac:dyDescent="0.25">
      <c r="A723">
        <v>722</v>
      </c>
      <c r="B723">
        <v>27.094742000000011</v>
      </c>
      <c r="C723" s="2">
        <v>1</v>
      </c>
      <c r="P723">
        <v>1</v>
      </c>
      <c r="Q723" t="str">
        <f t="shared" si="12"/>
        <v>1</v>
      </c>
    </row>
    <row r="724" spans="1:17" x14ac:dyDescent="0.25">
      <c r="A724">
        <v>723</v>
      </c>
      <c r="B724">
        <v>27.098804000000015</v>
      </c>
      <c r="C724" s="2">
        <v>1</v>
      </c>
      <c r="P724">
        <v>1</v>
      </c>
      <c r="Q724" t="str">
        <f t="shared" si="12"/>
        <v>1</v>
      </c>
    </row>
    <row r="725" spans="1:17" x14ac:dyDescent="0.25">
      <c r="A725">
        <v>724</v>
      </c>
      <c r="B725">
        <v>27.112970000000011</v>
      </c>
      <c r="C725" s="2">
        <v>1</v>
      </c>
      <c r="P725">
        <v>1</v>
      </c>
      <c r="Q725" t="str">
        <f t="shared" si="12"/>
        <v>1</v>
      </c>
    </row>
    <row r="726" spans="1:17" x14ac:dyDescent="0.25">
      <c r="A726">
        <v>725</v>
      </c>
      <c r="B726">
        <v>27.132763000000011</v>
      </c>
      <c r="C726" s="2">
        <v>1</v>
      </c>
      <c r="H726">
        <v>29.25281300000001</v>
      </c>
      <c r="I726" s="3">
        <v>4</v>
      </c>
      <c r="P726">
        <v>2</v>
      </c>
      <c r="Q726" t="str">
        <f t="shared" si="12"/>
        <v>14</v>
      </c>
    </row>
    <row r="727" spans="1:17" x14ac:dyDescent="0.25">
      <c r="A727">
        <v>726</v>
      </c>
      <c r="B727">
        <v>27.101824000000008</v>
      </c>
      <c r="C727" s="2">
        <v>1</v>
      </c>
      <c r="H727">
        <v>29.219480000000011</v>
      </c>
      <c r="I727" s="3">
        <v>4</v>
      </c>
      <c r="P727">
        <v>2</v>
      </c>
      <c r="Q727" t="str">
        <f t="shared" si="12"/>
        <v>14</v>
      </c>
    </row>
    <row r="728" spans="1:17" x14ac:dyDescent="0.25">
      <c r="A728">
        <v>727</v>
      </c>
      <c r="B728">
        <v>27.135158000000011</v>
      </c>
      <c r="C728" s="2">
        <v>1</v>
      </c>
      <c r="H728">
        <v>29.167240000000007</v>
      </c>
      <c r="I728" s="3">
        <v>4</v>
      </c>
      <c r="P728">
        <v>2</v>
      </c>
      <c r="Q728" t="str">
        <f t="shared" si="12"/>
        <v>14</v>
      </c>
    </row>
    <row r="729" spans="1:17" x14ac:dyDescent="0.25">
      <c r="A729">
        <v>728</v>
      </c>
      <c r="F729">
        <v>27.279325000000014</v>
      </c>
      <c r="G729" s="5">
        <v>3</v>
      </c>
      <c r="H729">
        <v>29.17625000000001</v>
      </c>
      <c r="I729" s="3">
        <v>4</v>
      </c>
      <c r="P729">
        <v>2</v>
      </c>
      <c r="Q729" t="str">
        <f t="shared" si="12"/>
        <v>34</v>
      </c>
    </row>
    <row r="730" spans="1:17" x14ac:dyDescent="0.25">
      <c r="A730">
        <v>729</v>
      </c>
      <c r="F730">
        <v>27.296669000000009</v>
      </c>
      <c r="G730" s="5">
        <v>3</v>
      </c>
      <c r="H730">
        <v>29.20177000000001</v>
      </c>
      <c r="I730" s="3">
        <v>4</v>
      </c>
      <c r="P730">
        <v>2</v>
      </c>
      <c r="Q730" t="str">
        <f t="shared" si="12"/>
        <v>34</v>
      </c>
    </row>
    <row r="731" spans="1:17" x14ac:dyDescent="0.25">
      <c r="A731">
        <v>730</v>
      </c>
      <c r="F731">
        <v>27.256094000000012</v>
      </c>
      <c r="G731" s="5">
        <v>3</v>
      </c>
      <c r="H731">
        <v>29.185522000000006</v>
      </c>
      <c r="I731" s="3">
        <v>4</v>
      </c>
      <c r="P731">
        <v>2</v>
      </c>
      <c r="Q731" t="str">
        <f t="shared" si="12"/>
        <v>34</v>
      </c>
    </row>
    <row r="732" spans="1:17" x14ac:dyDescent="0.25">
      <c r="A732">
        <v>731</v>
      </c>
      <c r="F732">
        <v>27.251564000000009</v>
      </c>
      <c r="G732" s="5">
        <v>3</v>
      </c>
      <c r="H732">
        <v>29.226511000000009</v>
      </c>
      <c r="I732" s="3">
        <v>4</v>
      </c>
      <c r="P732">
        <v>2</v>
      </c>
      <c r="Q732" t="str">
        <f t="shared" si="12"/>
        <v>34</v>
      </c>
    </row>
    <row r="733" spans="1:17" x14ac:dyDescent="0.25">
      <c r="A733">
        <v>732</v>
      </c>
      <c r="D733">
        <v>15.743490000000008</v>
      </c>
      <c r="E733" s="4">
        <v>2</v>
      </c>
      <c r="F733">
        <v>27.193960000000011</v>
      </c>
      <c r="G733" s="5">
        <v>3</v>
      </c>
      <c r="H733">
        <v>29.163700000000006</v>
      </c>
      <c r="I733" s="3">
        <v>4</v>
      </c>
      <c r="P733">
        <v>3</v>
      </c>
      <c r="Q733" t="str">
        <f t="shared" si="12"/>
        <v>234</v>
      </c>
    </row>
    <row r="734" spans="1:17" x14ac:dyDescent="0.25">
      <c r="A734">
        <v>733</v>
      </c>
      <c r="D734">
        <v>15.754636000000012</v>
      </c>
      <c r="E734" s="4">
        <v>2</v>
      </c>
      <c r="F734">
        <v>27.199377000000013</v>
      </c>
      <c r="G734" s="5">
        <v>3</v>
      </c>
      <c r="H734">
        <v>29.142032000000015</v>
      </c>
      <c r="I734" s="3">
        <v>4</v>
      </c>
      <c r="P734">
        <v>3</v>
      </c>
      <c r="Q734" t="str">
        <f t="shared" si="12"/>
        <v>234</v>
      </c>
    </row>
    <row r="735" spans="1:17" x14ac:dyDescent="0.25">
      <c r="A735">
        <v>734</v>
      </c>
      <c r="D735">
        <v>15.731771000000009</v>
      </c>
      <c r="E735" s="4">
        <v>2</v>
      </c>
      <c r="F735">
        <v>27.200208000000011</v>
      </c>
      <c r="G735" s="5">
        <v>3</v>
      </c>
      <c r="H735">
        <v>29.14760600000001</v>
      </c>
      <c r="I735" s="3">
        <v>4</v>
      </c>
      <c r="P735">
        <v>3</v>
      </c>
      <c r="Q735" t="str">
        <f t="shared" si="12"/>
        <v>234</v>
      </c>
    </row>
    <row r="736" spans="1:17" x14ac:dyDescent="0.25">
      <c r="A736">
        <v>735</v>
      </c>
      <c r="D736">
        <v>15.707032000000012</v>
      </c>
      <c r="E736" s="4">
        <v>2</v>
      </c>
      <c r="F736">
        <v>27.14666900000001</v>
      </c>
      <c r="G736" s="5">
        <v>3</v>
      </c>
      <c r="H736">
        <v>29.053127000000011</v>
      </c>
      <c r="I736" s="3">
        <v>4</v>
      </c>
      <c r="P736">
        <v>3</v>
      </c>
      <c r="Q736" t="str">
        <f t="shared" si="12"/>
        <v>234</v>
      </c>
    </row>
    <row r="737" spans="1:17" x14ac:dyDescent="0.25">
      <c r="A737">
        <v>736</v>
      </c>
      <c r="D737">
        <v>15.711511000000009</v>
      </c>
      <c r="E737" s="4">
        <v>2</v>
      </c>
      <c r="F737">
        <v>27.149896000000012</v>
      </c>
      <c r="G737" s="5">
        <v>3</v>
      </c>
      <c r="H737">
        <v>29.25281300000001</v>
      </c>
      <c r="I737" s="3">
        <v>4</v>
      </c>
      <c r="P737">
        <v>3</v>
      </c>
      <c r="Q737" t="str">
        <f t="shared" si="12"/>
        <v>234</v>
      </c>
    </row>
    <row r="738" spans="1:17" x14ac:dyDescent="0.25">
      <c r="A738">
        <v>737</v>
      </c>
      <c r="D738">
        <v>15.726303000000009</v>
      </c>
      <c r="E738" s="4">
        <v>2</v>
      </c>
      <c r="F738">
        <v>27.150104000000013</v>
      </c>
      <c r="G738" s="5">
        <v>3</v>
      </c>
      <c r="P738">
        <v>2</v>
      </c>
      <c r="Q738" t="str">
        <f t="shared" si="12"/>
        <v>23</v>
      </c>
    </row>
    <row r="739" spans="1:17" x14ac:dyDescent="0.25">
      <c r="A739">
        <v>738</v>
      </c>
      <c r="D739">
        <v>15.778907000000011</v>
      </c>
      <c r="E739" s="4">
        <v>2</v>
      </c>
      <c r="F739">
        <v>27.17099000000001</v>
      </c>
      <c r="G739" s="5">
        <v>3</v>
      </c>
      <c r="P739">
        <v>2</v>
      </c>
      <c r="Q739" t="str">
        <f t="shared" si="12"/>
        <v>23</v>
      </c>
    </row>
    <row r="740" spans="1:17" x14ac:dyDescent="0.25">
      <c r="A740">
        <v>739</v>
      </c>
      <c r="D740">
        <v>15.805627000000008</v>
      </c>
      <c r="E740" s="4">
        <v>2</v>
      </c>
      <c r="F740">
        <v>27.16635500000001</v>
      </c>
      <c r="G740" s="5">
        <v>3</v>
      </c>
      <c r="P740">
        <v>2</v>
      </c>
      <c r="Q740" t="str">
        <f t="shared" si="12"/>
        <v>23</v>
      </c>
    </row>
    <row r="741" spans="1:17" x14ac:dyDescent="0.25">
      <c r="A741">
        <v>740</v>
      </c>
      <c r="D741">
        <v>15.811042000000008</v>
      </c>
      <c r="E741" s="4">
        <v>2</v>
      </c>
      <c r="F741">
        <v>27.279325000000014</v>
      </c>
      <c r="G741" s="5">
        <v>3</v>
      </c>
      <c r="P741">
        <v>2</v>
      </c>
      <c r="Q741" t="str">
        <f t="shared" si="12"/>
        <v>23</v>
      </c>
    </row>
    <row r="742" spans="1:17" x14ac:dyDescent="0.25">
      <c r="A742">
        <v>741</v>
      </c>
      <c r="D742">
        <v>15.784064000000008</v>
      </c>
      <c r="E742" s="4">
        <v>2</v>
      </c>
      <c r="F742">
        <v>27.279325000000014</v>
      </c>
      <c r="G742" s="5">
        <v>3</v>
      </c>
      <c r="P742">
        <v>2</v>
      </c>
      <c r="Q742" t="str">
        <f t="shared" si="12"/>
        <v>23</v>
      </c>
    </row>
    <row r="743" spans="1:17" x14ac:dyDescent="0.25">
      <c r="A743">
        <v>742</v>
      </c>
      <c r="B743">
        <v>11.237292000000011</v>
      </c>
      <c r="C743" s="2">
        <v>1</v>
      </c>
      <c r="D743">
        <v>15.76823000000001</v>
      </c>
      <c r="E743" s="4">
        <v>2</v>
      </c>
      <c r="P743">
        <v>2</v>
      </c>
      <c r="Q743" t="str">
        <f t="shared" si="12"/>
        <v>12</v>
      </c>
    </row>
    <row r="744" spans="1:17" x14ac:dyDescent="0.25">
      <c r="A744">
        <v>743</v>
      </c>
      <c r="B744">
        <v>11.237292000000011</v>
      </c>
      <c r="C744" s="2">
        <v>1</v>
      </c>
      <c r="D744">
        <v>15.703386000000009</v>
      </c>
      <c r="E744" s="4">
        <v>2</v>
      </c>
      <c r="P744">
        <v>2</v>
      </c>
      <c r="Q744" t="str">
        <f t="shared" si="12"/>
        <v>12</v>
      </c>
    </row>
    <row r="745" spans="1:17" x14ac:dyDescent="0.25">
      <c r="A745">
        <v>744</v>
      </c>
      <c r="B745">
        <v>11.237292000000011</v>
      </c>
      <c r="C745" s="2">
        <v>1</v>
      </c>
      <c r="D745">
        <v>15.700782000000011</v>
      </c>
      <c r="E745" s="4">
        <v>2</v>
      </c>
      <c r="P745">
        <v>2</v>
      </c>
      <c r="Q745" t="str">
        <f t="shared" si="12"/>
        <v>12</v>
      </c>
    </row>
    <row r="746" spans="1:17" x14ac:dyDescent="0.25">
      <c r="A746">
        <v>745</v>
      </c>
      <c r="B746">
        <v>11.237292000000011</v>
      </c>
      <c r="C746" s="2">
        <v>1</v>
      </c>
      <c r="D746">
        <v>15.71703200000001</v>
      </c>
      <c r="E746" s="4">
        <v>2</v>
      </c>
      <c r="P746">
        <v>2</v>
      </c>
      <c r="Q746" t="str">
        <f t="shared" si="12"/>
        <v>12</v>
      </c>
    </row>
    <row r="747" spans="1:17" x14ac:dyDescent="0.25">
      <c r="A747">
        <v>746</v>
      </c>
      <c r="B747">
        <v>11.237292000000011</v>
      </c>
      <c r="C747" s="2">
        <v>1</v>
      </c>
      <c r="D747">
        <v>15.743490000000008</v>
      </c>
      <c r="E747" s="4">
        <v>2</v>
      </c>
      <c r="P747">
        <v>2</v>
      </c>
      <c r="Q747" t="str">
        <f t="shared" si="12"/>
        <v>12</v>
      </c>
    </row>
    <row r="748" spans="1:17" x14ac:dyDescent="0.25">
      <c r="A748">
        <v>747</v>
      </c>
      <c r="B748">
        <v>11.237292000000011</v>
      </c>
      <c r="C748" s="2">
        <v>1</v>
      </c>
      <c r="P748">
        <v>1</v>
      </c>
      <c r="Q748" t="str">
        <f t="shared" si="12"/>
        <v>1</v>
      </c>
    </row>
    <row r="749" spans="1:17" x14ac:dyDescent="0.25">
      <c r="A749">
        <v>748</v>
      </c>
      <c r="B749">
        <v>11.237292000000011</v>
      </c>
      <c r="C749" s="2">
        <v>1</v>
      </c>
      <c r="H749">
        <v>15.34635500000001</v>
      </c>
      <c r="I749" s="3">
        <v>4</v>
      </c>
      <c r="J749">
        <v>39.245731000000013</v>
      </c>
      <c r="K749" t="s">
        <v>22</v>
      </c>
      <c r="Q749" t="str">
        <f t="shared" si="12"/>
        <v>14</v>
      </c>
    </row>
    <row r="750" spans="1:17" x14ac:dyDescent="0.25">
      <c r="A750">
        <v>749</v>
      </c>
      <c r="Q750" t="str">
        <f t="shared" si="12"/>
        <v/>
      </c>
    </row>
    <row r="751" spans="1:17" x14ac:dyDescent="0.25">
      <c r="A751">
        <v>750</v>
      </c>
      <c r="J751">
        <v>39.324066000000009</v>
      </c>
      <c r="K751" t="s">
        <v>22</v>
      </c>
      <c r="Q751" t="str">
        <f t="shared" si="12"/>
        <v/>
      </c>
    </row>
    <row r="752" spans="1:17" x14ac:dyDescent="0.25">
      <c r="A752">
        <v>751</v>
      </c>
      <c r="D752">
        <v>58.243961000000013</v>
      </c>
      <c r="E752" s="4">
        <v>2</v>
      </c>
      <c r="P752">
        <v>1</v>
      </c>
      <c r="Q752" t="str">
        <f t="shared" si="12"/>
        <v>2</v>
      </c>
    </row>
    <row r="753" spans="1:17" x14ac:dyDescent="0.25">
      <c r="A753">
        <v>752</v>
      </c>
      <c r="D753">
        <v>58.280525000000011</v>
      </c>
      <c r="E753" s="4">
        <v>2</v>
      </c>
      <c r="F753">
        <v>46.882553000000009</v>
      </c>
      <c r="G753" s="5">
        <v>3</v>
      </c>
      <c r="P753">
        <v>2</v>
      </c>
      <c r="Q753" t="str">
        <f t="shared" si="12"/>
        <v>23</v>
      </c>
    </row>
    <row r="754" spans="1:17" x14ac:dyDescent="0.25">
      <c r="A754">
        <v>753</v>
      </c>
      <c r="D754">
        <v>58.28646100000001</v>
      </c>
      <c r="E754" s="4">
        <v>2</v>
      </c>
      <c r="F754">
        <v>46.882553000000009</v>
      </c>
      <c r="G754" s="5">
        <v>3</v>
      </c>
      <c r="P754">
        <v>2</v>
      </c>
      <c r="Q754" t="str">
        <f t="shared" si="12"/>
        <v>23</v>
      </c>
    </row>
    <row r="755" spans="1:17" x14ac:dyDescent="0.25">
      <c r="A755">
        <v>754</v>
      </c>
      <c r="D755">
        <v>58.252502000000007</v>
      </c>
      <c r="E755" s="4">
        <v>2</v>
      </c>
      <c r="F755">
        <v>46.862919000000012</v>
      </c>
      <c r="G755" s="5">
        <v>3</v>
      </c>
      <c r="P755">
        <v>2</v>
      </c>
      <c r="Q755" t="str">
        <f t="shared" si="12"/>
        <v>23</v>
      </c>
    </row>
    <row r="756" spans="1:17" x14ac:dyDescent="0.25">
      <c r="A756">
        <v>755</v>
      </c>
      <c r="D756">
        <v>58.23672100000001</v>
      </c>
      <c r="E756" s="4">
        <v>2</v>
      </c>
      <c r="F756">
        <v>46.855312000000012</v>
      </c>
      <c r="G756" s="5">
        <v>3</v>
      </c>
      <c r="P756">
        <v>2</v>
      </c>
      <c r="Q756" t="str">
        <f t="shared" si="12"/>
        <v>23</v>
      </c>
    </row>
    <row r="757" spans="1:17" x14ac:dyDescent="0.25">
      <c r="A757">
        <v>756</v>
      </c>
      <c r="D757">
        <v>58.184795000000008</v>
      </c>
      <c r="E757" s="4">
        <v>2</v>
      </c>
      <c r="F757">
        <v>46.850784000000012</v>
      </c>
      <c r="G757" s="5">
        <v>3</v>
      </c>
      <c r="P757">
        <v>2</v>
      </c>
      <c r="Q757" t="str">
        <f t="shared" si="12"/>
        <v>23</v>
      </c>
    </row>
    <row r="758" spans="1:17" x14ac:dyDescent="0.25">
      <c r="A758">
        <v>757</v>
      </c>
      <c r="D758">
        <v>58.232608000000013</v>
      </c>
      <c r="E758" s="4">
        <v>2</v>
      </c>
      <c r="F758">
        <v>46.879688000000009</v>
      </c>
      <c r="G758" s="5">
        <v>3</v>
      </c>
      <c r="P758">
        <v>2</v>
      </c>
      <c r="Q758" t="str">
        <f t="shared" si="12"/>
        <v>23</v>
      </c>
    </row>
    <row r="759" spans="1:17" x14ac:dyDescent="0.25">
      <c r="A759">
        <v>758</v>
      </c>
      <c r="D759">
        <v>58.223022000000007</v>
      </c>
      <c r="E759" s="4">
        <v>2</v>
      </c>
      <c r="F759">
        <v>46.889793000000012</v>
      </c>
      <c r="G759" s="5">
        <v>3</v>
      </c>
      <c r="P759">
        <v>2</v>
      </c>
      <c r="Q759" t="str">
        <f t="shared" si="12"/>
        <v>23</v>
      </c>
    </row>
    <row r="760" spans="1:17" x14ac:dyDescent="0.25">
      <c r="A760">
        <v>759</v>
      </c>
      <c r="D760">
        <v>58.249637000000007</v>
      </c>
      <c r="E760" s="4">
        <v>2</v>
      </c>
      <c r="F760">
        <v>46.886306000000012</v>
      </c>
      <c r="G760" s="5">
        <v>3</v>
      </c>
      <c r="P760">
        <v>2</v>
      </c>
      <c r="Q760" t="str">
        <f t="shared" si="12"/>
        <v>23</v>
      </c>
    </row>
    <row r="761" spans="1:17" x14ac:dyDescent="0.25">
      <c r="A761">
        <v>760</v>
      </c>
      <c r="D761">
        <v>58.226253000000007</v>
      </c>
      <c r="E761" s="4">
        <v>2</v>
      </c>
      <c r="F761">
        <v>46.903804000000008</v>
      </c>
      <c r="G761" s="5">
        <v>3</v>
      </c>
      <c r="P761">
        <v>2</v>
      </c>
      <c r="Q761" t="str">
        <f t="shared" si="12"/>
        <v>23</v>
      </c>
    </row>
    <row r="762" spans="1:17" x14ac:dyDescent="0.25">
      <c r="A762">
        <v>761</v>
      </c>
      <c r="D762">
        <v>58.255264000000011</v>
      </c>
      <c r="E762" s="4">
        <v>2</v>
      </c>
      <c r="F762">
        <v>46.905159000000012</v>
      </c>
      <c r="G762" s="5">
        <v>3</v>
      </c>
      <c r="P762">
        <v>2</v>
      </c>
      <c r="Q762" t="str">
        <f t="shared" si="12"/>
        <v>23</v>
      </c>
    </row>
    <row r="763" spans="1:17" x14ac:dyDescent="0.25">
      <c r="A763">
        <v>762</v>
      </c>
      <c r="D763">
        <v>58.185421000000012</v>
      </c>
      <c r="E763" s="4">
        <v>2</v>
      </c>
      <c r="F763">
        <v>46.935421000000012</v>
      </c>
      <c r="G763" s="5">
        <v>3</v>
      </c>
      <c r="P763">
        <v>2</v>
      </c>
      <c r="Q763" t="str">
        <f t="shared" si="12"/>
        <v>23</v>
      </c>
    </row>
    <row r="764" spans="1:17" x14ac:dyDescent="0.25">
      <c r="A764">
        <v>763</v>
      </c>
      <c r="D764">
        <v>58.238907000000012</v>
      </c>
      <c r="E764" s="4">
        <v>2</v>
      </c>
      <c r="F764">
        <v>46.898128000000007</v>
      </c>
      <c r="G764" s="5">
        <v>3</v>
      </c>
      <c r="P764">
        <v>2</v>
      </c>
      <c r="Q764" t="str">
        <f t="shared" si="12"/>
        <v>23</v>
      </c>
    </row>
    <row r="765" spans="1:17" x14ac:dyDescent="0.25">
      <c r="A765">
        <v>764</v>
      </c>
      <c r="D765">
        <v>58.243961000000013</v>
      </c>
      <c r="E765" s="4">
        <v>2</v>
      </c>
      <c r="F765">
        <v>46.826202000000009</v>
      </c>
      <c r="G765" s="5">
        <v>3</v>
      </c>
      <c r="P765">
        <v>2</v>
      </c>
      <c r="Q765" t="str">
        <f t="shared" si="12"/>
        <v>23</v>
      </c>
    </row>
    <row r="766" spans="1:17" x14ac:dyDescent="0.25">
      <c r="A766">
        <v>765</v>
      </c>
      <c r="D766">
        <v>58.243961000000013</v>
      </c>
      <c r="E766" s="4">
        <v>2</v>
      </c>
      <c r="F766">
        <v>46.826202000000009</v>
      </c>
      <c r="G766" s="5">
        <v>3</v>
      </c>
      <c r="P766">
        <v>2</v>
      </c>
      <c r="Q766" t="str">
        <f t="shared" si="12"/>
        <v>23</v>
      </c>
    </row>
    <row r="767" spans="1:17" x14ac:dyDescent="0.25">
      <c r="A767">
        <v>766</v>
      </c>
      <c r="B767">
        <v>66.939480000000003</v>
      </c>
      <c r="C767" s="2">
        <v>1</v>
      </c>
      <c r="H767">
        <v>56.402347000000013</v>
      </c>
      <c r="I767" s="3">
        <v>4</v>
      </c>
      <c r="P767">
        <v>2</v>
      </c>
      <c r="Q767" t="str">
        <f t="shared" si="12"/>
        <v>14</v>
      </c>
    </row>
    <row r="768" spans="1:17" x14ac:dyDescent="0.25">
      <c r="A768">
        <v>767</v>
      </c>
      <c r="B768">
        <v>66.901149000000004</v>
      </c>
      <c r="C768" s="2">
        <v>1</v>
      </c>
      <c r="H768">
        <v>56.402347000000013</v>
      </c>
      <c r="I768" s="3">
        <v>4</v>
      </c>
      <c r="P768">
        <v>2</v>
      </c>
      <c r="Q768" t="str">
        <f t="shared" si="12"/>
        <v>14</v>
      </c>
    </row>
    <row r="769" spans="1:17" x14ac:dyDescent="0.25">
      <c r="A769">
        <v>768</v>
      </c>
      <c r="B769">
        <v>66.905941000000013</v>
      </c>
      <c r="C769" s="2">
        <v>1</v>
      </c>
      <c r="H769">
        <v>56.306461000000013</v>
      </c>
      <c r="I769" s="3">
        <v>4</v>
      </c>
      <c r="P769">
        <v>2</v>
      </c>
      <c r="Q769" t="str">
        <f t="shared" si="12"/>
        <v>14</v>
      </c>
    </row>
    <row r="770" spans="1:17" x14ac:dyDescent="0.25">
      <c r="A770">
        <v>769</v>
      </c>
      <c r="B770">
        <v>66.922294000000008</v>
      </c>
      <c r="C770" s="2">
        <v>1</v>
      </c>
      <c r="H770">
        <v>56.343910000000008</v>
      </c>
      <c r="I770" s="3">
        <v>4</v>
      </c>
      <c r="P770">
        <v>2</v>
      </c>
      <c r="Q770" t="str">
        <f t="shared" ref="Q770:Q833" si="13">CONCATENATE(C770,E770,G770,I770)</f>
        <v>14</v>
      </c>
    </row>
    <row r="771" spans="1:17" x14ac:dyDescent="0.25">
      <c r="A771">
        <v>770</v>
      </c>
      <c r="B771">
        <v>66.947242000000017</v>
      </c>
      <c r="C771" s="2">
        <v>1</v>
      </c>
      <c r="H771">
        <v>56.321357000000013</v>
      </c>
      <c r="I771" s="3">
        <v>4</v>
      </c>
      <c r="P771">
        <v>2</v>
      </c>
      <c r="Q771" t="str">
        <f t="shared" si="13"/>
        <v>14</v>
      </c>
    </row>
    <row r="772" spans="1:17" x14ac:dyDescent="0.25">
      <c r="A772">
        <v>771</v>
      </c>
      <c r="B772">
        <v>66.874744000000007</v>
      </c>
      <c r="C772" s="2">
        <v>1</v>
      </c>
      <c r="H772">
        <v>56.253803000000012</v>
      </c>
      <c r="I772" s="3">
        <v>4</v>
      </c>
      <c r="P772">
        <v>2</v>
      </c>
      <c r="Q772" t="str">
        <f t="shared" si="13"/>
        <v>14</v>
      </c>
    </row>
    <row r="773" spans="1:17" x14ac:dyDescent="0.25">
      <c r="A773">
        <v>772</v>
      </c>
      <c r="B773">
        <v>66.878387000000004</v>
      </c>
      <c r="C773" s="2">
        <v>1</v>
      </c>
      <c r="H773">
        <v>56.312656000000011</v>
      </c>
      <c r="I773" s="3">
        <v>4</v>
      </c>
      <c r="P773">
        <v>2</v>
      </c>
      <c r="Q773" t="str">
        <f t="shared" si="13"/>
        <v>14</v>
      </c>
    </row>
    <row r="774" spans="1:17" x14ac:dyDescent="0.25">
      <c r="A774">
        <v>773</v>
      </c>
      <c r="B774">
        <v>66.882190000000008</v>
      </c>
      <c r="C774" s="2">
        <v>1</v>
      </c>
      <c r="H774">
        <v>56.325260000000007</v>
      </c>
      <c r="I774" s="3">
        <v>4</v>
      </c>
      <c r="P774">
        <v>2</v>
      </c>
      <c r="Q774" t="str">
        <f t="shared" si="13"/>
        <v>14</v>
      </c>
    </row>
    <row r="775" spans="1:17" x14ac:dyDescent="0.25">
      <c r="A775">
        <v>774</v>
      </c>
      <c r="B775">
        <v>66.914589000000007</v>
      </c>
      <c r="C775" s="2">
        <v>1</v>
      </c>
      <c r="H775">
        <v>56.350940000000008</v>
      </c>
      <c r="I775" s="3">
        <v>4</v>
      </c>
      <c r="P775">
        <v>2</v>
      </c>
      <c r="Q775" t="str">
        <f t="shared" si="13"/>
        <v>14</v>
      </c>
    </row>
    <row r="776" spans="1:17" x14ac:dyDescent="0.25">
      <c r="A776">
        <v>775</v>
      </c>
      <c r="B776">
        <v>66.926670000000001</v>
      </c>
      <c r="C776" s="2">
        <v>1</v>
      </c>
      <c r="H776">
        <v>56.382972000000009</v>
      </c>
      <c r="I776" s="3">
        <v>4</v>
      </c>
      <c r="P776">
        <v>2</v>
      </c>
      <c r="Q776" t="str">
        <f t="shared" si="13"/>
        <v>14</v>
      </c>
    </row>
    <row r="777" spans="1:17" x14ac:dyDescent="0.25">
      <c r="A777">
        <v>776</v>
      </c>
      <c r="B777">
        <v>66.940784000000008</v>
      </c>
      <c r="C777" s="2">
        <v>1</v>
      </c>
      <c r="H777">
        <v>56.399116000000014</v>
      </c>
      <c r="I777" s="3">
        <v>4</v>
      </c>
      <c r="P777">
        <v>2</v>
      </c>
      <c r="Q777" t="str">
        <f t="shared" si="13"/>
        <v>14</v>
      </c>
    </row>
    <row r="778" spans="1:17" x14ac:dyDescent="0.25">
      <c r="A778">
        <v>777</v>
      </c>
      <c r="B778">
        <v>66.887916000000018</v>
      </c>
      <c r="C778" s="2">
        <v>1</v>
      </c>
      <c r="H778">
        <v>56.402347000000013</v>
      </c>
      <c r="I778" s="3">
        <v>4</v>
      </c>
      <c r="P778">
        <v>2</v>
      </c>
      <c r="Q778" t="str">
        <f t="shared" si="13"/>
        <v>14</v>
      </c>
    </row>
    <row r="779" spans="1:17" x14ac:dyDescent="0.25">
      <c r="A779">
        <v>778</v>
      </c>
      <c r="B779">
        <v>66.887916000000018</v>
      </c>
      <c r="C779" s="2">
        <v>1</v>
      </c>
      <c r="H779">
        <v>56.402347000000013</v>
      </c>
      <c r="I779" s="3">
        <v>4</v>
      </c>
      <c r="P779">
        <v>2</v>
      </c>
      <c r="Q779" t="str">
        <f t="shared" si="13"/>
        <v>14</v>
      </c>
    </row>
    <row r="780" spans="1:17" x14ac:dyDescent="0.25">
      <c r="A780">
        <v>779</v>
      </c>
      <c r="D780">
        <v>75.648035000000007</v>
      </c>
      <c r="E780" s="4">
        <v>2</v>
      </c>
      <c r="P780">
        <v>1</v>
      </c>
      <c r="Q780" t="str">
        <f t="shared" si="13"/>
        <v>2</v>
      </c>
    </row>
    <row r="781" spans="1:17" x14ac:dyDescent="0.25">
      <c r="A781">
        <v>780</v>
      </c>
      <c r="D781">
        <v>75.659565000000001</v>
      </c>
      <c r="E781" s="4">
        <v>2</v>
      </c>
      <c r="F781">
        <v>65.71448500000001</v>
      </c>
      <c r="G781" s="5">
        <v>3</v>
      </c>
      <c r="P781">
        <v>2</v>
      </c>
      <c r="Q781" t="str">
        <f t="shared" si="13"/>
        <v>23</v>
      </c>
    </row>
    <row r="782" spans="1:17" x14ac:dyDescent="0.25">
      <c r="A782">
        <v>781</v>
      </c>
      <c r="D782">
        <v>75.664309000000003</v>
      </c>
      <c r="E782" s="4">
        <v>2</v>
      </c>
      <c r="F782">
        <v>65.688232000000013</v>
      </c>
      <c r="G782" s="5">
        <v>3</v>
      </c>
      <c r="P782">
        <v>2</v>
      </c>
      <c r="Q782" t="str">
        <f t="shared" si="13"/>
        <v>23</v>
      </c>
    </row>
    <row r="783" spans="1:17" x14ac:dyDescent="0.25">
      <c r="A783">
        <v>782</v>
      </c>
      <c r="D783">
        <v>75.654820000000001</v>
      </c>
      <c r="E783" s="4">
        <v>2</v>
      </c>
      <c r="F783">
        <v>65.690681000000012</v>
      </c>
      <c r="G783" s="5">
        <v>3</v>
      </c>
      <c r="P783">
        <v>2</v>
      </c>
      <c r="Q783" t="str">
        <f t="shared" si="13"/>
        <v>23</v>
      </c>
    </row>
    <row r="784" spans="1:17" x14ac:dyDescent="0.25">
      <c r="A784">
        <v>783</v>
      </c>
      <c r="D784">
        <v>75.638852000000014</v>
      </c>
      <c r="E784" s="4">
        <v>2</v>
      </c>
      <c r="F784">
        <v>65.669223000000017</v>
      </c>
      <c r="G784" s="5">
        <v>3</v>
      </c>
      <c r="P784">
        <v>2</v>
      </c>
      <c r="Q784" t="str">
        <f t="shared" si="13"/>
        <v>23</v>
      </c>
    </row>
    <row r="785" spans="1:17" x14ac:dyDescent="0.25">
      <c r="A785">
        <v>784</v>
      </c>
      <c r="D785">
        <v>75.607986000000011</v>
      </c>
      <c r="E785" s="4">
        <v>2</v>
      </c>
      <c r="F785">
        <v>65.663437000000016</v>
      </c>
      <c r="G785" s="5">
        <v>3</v>
      </c>
      <c r="P785">
        <v>2</v>
      </c>
      <c r="Q785" t="str">
        <f t="shared" si="13"/>
        <v>23</v>
      </c>
    </row>
    <row r="786" spans="1:17" x14ac:dyDescent="0.25">
      <c r="A786">
        <v>785</v>
      </c>
      <c r="D786">
        <v>75.557836000000009</v>
      </c>
      <c r="E786" s="4">
        <v>2</v>
      </c>
      <c r="F786">
        <v>65.693752000000018</v>
      </c>
      <c r="G786" s="5">
        <v>3</v>
      </c>
      <c r="P786">
        <v>2</v>
      </c>
      <c r="Q786" t="str">
        <f t="shared" si="13"/>
        <v>23</v>
      </c>
    </row>
    <row r="787" spans="1:17" x14ac:dyDescent="0.25">
      <c r="A787">
        <v>786</v>
      </c>
      <c r="D787">
        <v>75.542785000000009</v>
      </c>
      <c r="E787" s="4">
        <v>2</v>
      </c>
      <c r="F787">
        <v>65.694694000000013</v>
      </c>
      <c r="G787" s="5">
        <v>3</v>
      </c>
      <c r="P787">
        <v>2</v>
      </c>
      <c r="Q787" t="str">
        <f t="shared" si="13"/>
        <v>23</v>
      </c>
    </row>
    <row r="788" spans="1:17" x14ac:dyDescent="0.25">
      <c r="A788">
        <v>787</v>
      </c>
      <c r="D788">
        <v>75.55385600000001</v>
      </c>
      <c r="E788" s="4">
        <v>2</v>
      </c>
      <c r="F788">
        <v>65.692657000000011</v>
      </c>
      <c r="G788" s="5">
        <v>3</v>
      </c>
      <c r="P788">
        <v>2</v>
      </c>
      <c r="Q788" t="str">
        <f t="shared" si="13"/>
        <v>23</v>
      </c>
    </row>
    <row r="789" spans="1:17" x14ac:dyDescent="0.25">
      <c r="A789">
        <v>788</v>
      </c>
      <c r="D789">
        <v>75.550591000000011</v>
      </c>
      <c r="E789" s="4">
        <v>2</v>
      </c>
      <c r="F789">
        <v>65.71187900000001</v>
      </c>
      <c r="G789" s="5">
        <v>3</v>
      </c>
      <c r="P789">
        <v>2</v>
      </c>
      <c r="Q789" t="str">
        <f t="shared" si="13"/>
        <v>23</v>
      </c>
    </row>
    <row r="790" spans="1:17" x14ac:dyDescent="0.25">
      <c r="A790">
        <v>789</v>
      </c>
      <c r="D790">
        <v>75.648035000000007</v>
      </c>
      <c r="E790" s="4">
        <v>2</v>
      </c>
      <c r="F790">
        <v>65.661773000000011</v>
      </c>
      <c r="G790" s="5">
        <v>3</v>
      </c>
      <c r="P790">
        <v>2</v>
      </c>
      <c r="Q790" t="str">
        <f t="shared" si="13"/>
        <v>23</v>
      </c>
    </row>
    <row r="791" spans="1:17" x14ac:dyDescent="0.25">
      <c r="A791">
        <v>790</v>
      </c>
      <c r="D791">
        <v>75.648035000000007</v>
      </c>
      <c r="E791" s="4">
        <v>2</v>
      </c>
      <c r="F791">
        <v>65.67073000000002</v>
      </c>
      <c r="G791" s="5">
        <v>3</v>
      </c>
      <c r="P791">
        <v>2</v>
      </c>
      <c r="Q791" t="str">
        <f t="shared" si="13"/>
        <v>23</v>
      </c>
    </row>
    <row r="792" spans="1:17" x14ac:dyDescent="0.25">
      <c r="A792">
        <v>791</v>
      </c>
      <c r="B792">
        <v>83.166623000000016</v>
      </c>
      <c r="C792" s="2">
        <v>1</v>
      </c>
      <c r="P792">
        <v>1</v>
      </c>
      <c r="Q792" t="str">
        <f t="shared" si="13"/>
        <v>1</v>
      </c>
    </row>
    <row r="793" spans="1:17" x14ac:dyDescent="0.25">
      <c r="A793">
        <v>792</v>
      </c>
      <c r="B793">
        <v>83.172183000000004</v>
      </c>
      <c r="C793" s="2">
        <v>1</v>
      </c>
      <c r="P793">
        <v>1</v>
      </c>
      <c r="Q793" t="str">
        <f t="shared" si="13"/>
        <v>1</v>
      </c>
    </row>
    <row r="794" spans="1:17" x14ac:dyDescent="0.25">
      <c r="A794">
        <v>793</v>
      </c>
      <c r="B794">
        <v>83.188458000000011</v>
      </c>
      <c r="C794" s="2">
        <v>1</v>
      </c>
      <c r="H794">
        <v>75.52283700000001</v>
      </c>
      <c r="I794" s="3">
        <v>4</v>
      </c>
      <c r="P794">
        <v>2</v>
      </c>
      <c r="Q794" t="str">
        <f t="shared" si="13"/>
        <v>14</v>
      </c>
    </row>
    <row r="795" spans="1:17" x14ac:dyDescent="0.25">
      <c r="A795">
        <v>794</v>
      </c>
      <c r="B795">
        <v>83.193407000000008</v>
      </c>
      <c r="C795" s="2">
        <v>1</v>
      </c>
      <c r="H795">
        <v>75.52283700000001</v>
      </c>
      <c r="I795" s="3">
        <v>4</v>
      </c>
      <c r="P795">
        <v>2</v>
      </c>
      <c r="Q795" t="str">
        <f t="shared" si="13"/>
        <v>14</v>
      </c>
    </row>
    <row r="796" spans="1:17" x14ac:dyDescent="0.25">
      <c r="A796">
        <v>795</v>
      </c>
      <c r="B796">
        <v>83.169684000000004</v>
      </c>
      <c r="C796" s="2">
        <v>1</v>
      </c>
      <c r="H796">
        <v>75.52283700000001</v>
      </c>
      <c r="I796" s="3">
        <v>4</v>
      </c>
      <c r="P796">
        <v>2</v>
      </c>
      <c r="Q796" t="str">
        <f t="shared" si="13"/>
        <v>14</v>
      </c>
    </row>
    <row r="797" spans="1:17" x14ac:dyDescent="0.25">
      <c r="A797">
        <v>796</v>
      </c>
      <c r="B797">
        <v>83.16861200000001</v>
      </c>
      <c r="C797" s="2">
        <v>1</v>
      </c>
      <c r="H797">
        <v>75.530031000000008</v>
      </c>
      <c r="I797" s="3">
        <v>4</v>
      </c>
      <c r="P797">
        <v>2</v>
      </c>
      <c r="Q797" t="str">
        <f t="shared" si="13"/>
        <v>14</v>
      </c>
    </row>
    <row r="798" spans="1:17" x14ac:dyDescent="0.25">
      <c r="A798">
        <v>797</v>
      </c>
      <c r="B798">
        <v>83.150705000000002</v>
      </c>
      <c r="C798" s="2">
        <v>1</v>
      </c>
      <c r="H798">
        <v>75.533500000000004</v>
      </c>
      <c r="I798" s="3">
        <v>4</v>
      </c>
      <c r="P798">
        <v>2</v>
      </c>
      <c r="Q798" t="str">
        <f t="shared" si="13"/>
        <v>14</v>
      </c>
    </row>
    <row r="799" spans="1:17" x14ac:dyDescent="0.25">
      <c r="A799">
        <v>798</v>
      </c>
      <c r="B799">
        <v>83.150195000000011</v>
      </c>
      <c r="C799" s="2">
        <v>1</v>
      </c>
      <c r="H799">
        <v>75.526205000000004</v>
      </c>
      <c r="I799" s="3">
        <v>4</v>
      </c>
      <c r="P799">
        <v>2</v>
      </c>
      <c r="Q799" t="str">
        <f t="shared" si="13"/>
        <v>14</v>
      </c>
    </row>
    <row r="800" spans="1:17" x14ac:dyDescent="0.25">
      <c r="A800">
        <v>799</v>
      </c>
      <c r="B800">
        <v>83.163307000000003</v>
      </c>
      <c r="C800" s="2">
        <v>1</v>
      </c>
      <c r="H800">
        <v>75.555744000000004</v>
      </c>
      <c r="I800" s="3">
        <v>4</v>
      </c>
      <c r="P800">
        <v>2</v>
      </c>
      <c r="Q800" t="str">
        <f t="shared" si="13"/>
        <v>14</v>
      </c>
    </row>
    <row r="801" spans="1:17" x14ac:dyDescent="0.25">
      <c r="A801">
        <v>800</v>
      </c>
      <c r="B801">
        <v>83.149786000000006</v>
      </c>
      <c r="C801" s="2">
        <v>1</v>
      </c>
      <c r="H801">
        <v>75.562937000000005</v>
      </c>
      <c r="I801" s="3">
        <v>4</v>
      </c>
      <c r="P801">
        <v>2</v>
      </c>
      <c r="Q801" t="str">
        <f t="shared" si="13"/>
        <v>14</v>
      </c>
    </row>
    <row r="802" spans="1:17" x14ac:dyDescent="0.25">
      <c r="A802">
        <v>801</v>
      </c>
      <c r="B802">
        <v>83.107799</v>
      </c>
      <c r="C802" s="2">
        <v>1</v>
      </c>
      <c r="H802">
        <v>75.600333000000006</v>
      </c>
      <c r="I802" s="3">
        <v>4</v>
      </c>
      <c r="P802">
        <v>2</v>
      </c>
      <c r="Q802" t="str">
        <f t="shared" si="13"/>
        <v>14</v>
      </c>
    </row>
    <row r="803" spans="1:17" x14ac:dyDescent="0.25">
      <c r="A803">
        <v>802</v>
      </c>
      <c r="B803">
        <v>83.166623000000016</v>
      </c>
      <c r="C803" s="2">
        <v>1</v>
      </c>
      <c r="F803">
        <v>81.273252000000014</v>
      </c>
      <c r="G803" s="5">
        <v>3</v>
      </c>
      <c r="H803">
        <v>75.609924000000007</v>
      </c>
      <c r="I803" s="3">
        <v>4</v>
      </c>
      <c r="P803">
        <v>3</v>
      </c>
      <c r="Q803" t="str">
        <f t="shared" si="13"/>
        <v>134</v>
      </c>
    </row>
    <row r="804" spans="1:17" x14ac:dyDescent="0.25">
      <c r="A804">
        <v>803</v>
      </c>
      <c r="F804">
        <v>81.312842000000003</v>
      </c>
      <c r="G804" s="5">
        <v>3</v>
      </c>
      <c r="H804">
        <v>75.52283700000001</v>
      </c>
      <c r="I804" s="3">
        <v>4</v>
      </c>
      <c r="P804">
        <v>2</v>
      </c>
      <c r="Q804" t="str">
        <f t="shared" si="13"/>
        <v>34</v>
      </c>
    </row>
    <row r="805" spans="1:17" x14ac:dyDescent="0.25">
      <c r="A805">
        <v>804</v>
      </c>
      <c r="D805">
        <v>93.82030300000001</v>
      </c>
      <c r="E805" s="4">
        <v>2</v>
      </c>
      <c r="F805">
        <v>81.270344000000009</v>
      </c>
      <c r="G805" s="5">
        <v>3</v>
      </c>
      <c r="P805">
        <v>2</v>
      </c>
      <c r="Q805" t="str">
        <f t="shared" si="13"/>
        <v>23</v>
      </c>
    </row>
    <row r="806" spans="1:17" x14ac:dyDescent="0.25">
      <c r="A806">
        <v>805</v>
      </c>
      <c r="D806">
        <v>93.843363000000011</v>
      </c>
      <c r="E806" s="4">
        <v>2</v>
      </c>
      <c r="F806">
        <v>81.272334000000001</v>
      </c>
      <c r="G806" s="5">
        <v>3</v>
      </c>
      <c r="P806">
        <v>2</v>
      </c>
      <c r="Q806" t="str">
        <f t="shared" si="13"/>
        <v>23</v>
      </c>
    </row>
    <row r="807" spans="1:17" x14ac:dyDescent="0.25">
      <c r="A807">
        <v>806</v>
      </c>
      <c r="D807">
        <v>93.819537000000011</v>
      </c>
      <c r="E807" s="4">
        <v>2</v>
      </c>
      <c r="F807">
        <v>81.323300000000003</v>
      </c>
      <c r="G807" s="5">
        <v>3</v>
      </c>
      <c r="P807">
        <v>2</v>
      </c>
      <c r="Q807" t="str">
        <f t="shared" si="13"/>
        <v>23</v>
      </c>
    </row>
    <row r="808" spans="1:17" x14ac:dyDescent="0.25">
      <c r="A808">
        <v>807</v>
      </c>
      <c r="D808">
        <v>93.841729000000015</v>
      </c>
      <c r="E808" s="4">
        <v>2</v>
      </c>
      <c r="F808">
        <v>81.323657000000011</v>
      </c>
      <c r="G808" s="5">
        <v>3</v>
      </c>
      <c r="P808">
        <v>2</v>
      </c>
      <c r="Q808" t="str">
        <f t="shared" si="13"/>
        <v>23</v>
      </c>
    </row>
    <row r="809" spans="1:17" x14ac:dyDescent="0.25">
      <c r="A809">
        <v>808</v>
      </c>
      <c r="D809">
        <v>93.790251000000012</v>
      </c>
      <c r="E809" s="4">
        <v>2</v>
      </c>
      <c r="F809">
        <v>81.265089000000003</v>
      </c>
      <c r="G809" s="5">
        <v>3</v>
      </c>
      <c r="P809">
        <v>2</v>
      </c>
      <c r="Q809" t="str">
        <f t="shared" si="13"/>
        <v>23</v>
      </c>
    </row>
    <row r="810" spans="1:17" x14ac:dyDescent="0.25">
      <c r="A810">
        <v>809</v>
      </c>
      <c r="D810">
        <v>93.802039000000008</v>
      </c>
      <c r="E810" s="4">
        <v>2</v>
      </c>
      <c r="F810">
        <v>81.221878000000004</v>
      </c>
      <c r="G810" s="5">
        <v>3</v>
      </c>
      <c r="P810">
        <v>2</v>
      </c>
      <c r="Q810" t="str">
        <f t="shared" si="13"/>
        <v>23</v>
      </c>
    </row>
    <row r="811" spans="1:17" x14ac:dyDescent="0.25">
      <c r="A811">
        <v>810</v>
      </c>
      <c r="D811">
        <v>93.768059000000008</v>
      </c>
      <c r="E811" s="4">
        <v>2</v>
      </c>
      <c r="F811">
        <v>81.250244000000009</v>
      </c>
      <c r="G811" s="5">
        <v>3</v>
      </c>
      <c r="P811">
        <v>2</v>
      </c>
      <c r="Q811" t="str">
        <f t="shared" si="13"/>
        <v>23</v>
      </c>
    </row>
    <row r="812" spans="1:17" x14ac:dyDescent="0.25">
      <c r="A812">
        <v>811</v>
      </c>
      <c r="D812">
        <v>93.760355000000004</v>
      </c>
      <c r="E812" s="4">
        <v>2</v>
      </c>
      <c r="F812">
        <v>81.273252000000014</v>
      </c>
      <c r="G812" s="5">
        <v>3</v>
      </c>
      <c r="P812">
        <v>2</v>
      </c>
      <c r="Q812" t="str">
        <f t="shared" si="13"/>
        <v>23</v>
      </c>
    </row>
    <row r="813" spans="1:17" x14ac:dyDescent="0.25">
      <c r="A813">
        <v>812</v>
      </c>
      <c r="D813">
        <v>93.797244000000006</v>
      </c>
      <c r="E813" s="4">
        <v>2</v>
      </c>
      <c r="P813">
        <v>1</v>
      </c>
      <c r="Q813" t="str">
        <f t="shared" si="13"/>
        <v>2</v>
      </c>
    </row>
    <row r="814" spans="1:17" x14ac:dyDescent="0.25">
      <c r="A814">
        <v>813</v>
      </c>
      <c r="D814">
        <v>93.813313000000008</v>
      </c>
      <c r="E814" s="4">
        <v>2</v>
      </c>
      <c r="P814">
        <v>1</v>
      </c>
      <c r="Q814" t="str">
        <f t="shared" si="13"/>
        <v>2</v>
      </c>
    </row>
    <row r="815" spans="1:17" x14ac:dyDescent="0.25">
      <c r="A815">
        <v>814</v>
      </c>
      <c r="D815">
        <v>93.82030300000001</v>
      </c>
      <c r="E815" s="4">
        <v>2</v>
      </c>
      <c r="P815">
        <v>1</v>
      </c>
      <c r="Q815" t="str">
        <f t="shared" si="13"/>
        <v>2</v>
      </c>
    </row>
    <row r="816" spans="1:17" x14ac:dyDescent="0.25">
      <c r="A816">
        <v>815</v>
      </c>
      <c r="B816">
        <v>102.78927300000001</v>
      </c>
      <c r="C816" s="2">
        <v>1</v>
      </c>
      <c r="D816">
        <v>93.82030300000001</v>
      </c>
      <c r="E816" s="4">
        <v>2</v>
      </c>
      <c r="P816">
        <v>2</v>
      </c>
      <c r="Q816" t="str">
        <f t="shared" si="13"/>
        <v>12</v>
      </c>
    </row>
    <row r="817" spans="1:17" x14ac:dyDescent="0.25">
      <c r="A817">
        <v>816</v>
      </c>
      <c r="B817">
        <v>102.77095800000001</v>
      </c>
      <c r="C817" s="2">
        <v>1</v>
      </c>
      <c r="P817">
        <v>1</v>
      </c>
      <c r="Q817" t="str">
        <f t="shared" si="13"/>
        <v>1</v>
      </c>
    </row>
    <row r="818" spans="1:17" x14ac:dyDescent="0.25">
      <c r="A818">
        <v>817</v>
      </c>
      <c r="B818">
        <v>102.78493700000001</v>
      </c>
      <c r="C818" s="2">
        <v>1</v>
      </c>
      <c r="P818">
        <v>1</v>
      </c>
      <c r="Q818" t="str">
        <f t="shared" si="13"/>
        <v>1</v>
      </c>
    </row>
    <row r="819" spans="1:17" x14ac:dyDescent="0.25">
      <c r="A819">
        <v>818</v>
      </c>
      <c r="B819">
        <v>102.76733400000001</v>
      </c>
      <c r="C819" s="2">
        <v>1</v>
      </c>
      <c r="H819">
        <v>95.274716000000012</v>
      </c>
      <c r="I819" s="3">
        <v>4</v>
      </c>
      <c r="P819">
        <v>2</v>
      </c>
      <c r="Q819" t="str">
        <f t="shared" si="13"/>
        <v>14</v>
      </c>
    </row>
    <row r="820" spans="1:17" x14ac:dyDescent="0.25">
      <c r="A820">
        <v>819</v>
      </c>
      <c r="B820">
        <v>102.76351000000001</v>
      </c>
      <c r="C820" s="2">
        <v>1</v>
      </c>
      <c r="H820">
        <v>95.257422000000005</v>
      </c>
      <c r="I820" s="3">
        <v>4</v>
      </c>
      <c r="P820">
        <v>2</v>
      </c>
      <c r="Q820" t="str">
        <f t="shared" si="13"/>
        <v>14</v>
      </c>
    </row>
    <row r="821" spans="1:17" x14ac:dyDescent="0.25">
      <c r="A821">
        <v>820</v>
      </c>
      <c r="B821">
        <v>102.765398</v>
      </c>
      <c r="C821" s="2">
        <v>1</v>
      </c>
      <c r="H821">
        <v>95.244769000000005</v>
      </c>
      <c r="I821" s="3">
        <v>4</v>
      </c>
      <c r="P821">
        <v>2</v>
      </c>
      <c r="Q821" t="str">
        <f t="shared" si="13"/>
        <v>14</v>
      </c>
    </row>
    <row r="822" spans="1:17" x14ac:dyDescent="0.25">
      <c r="A822">
        <v>821</v>
      </c>
      <c r="B822">
        <v>102.73101100000001</v>
      </c>
      <c r="C822" s="2">
        <v>1</v>
      </c>
      <c r="H822">
        <v>95.241604000000009</v>
      </c>
      <c r="I822" s="3">
        <v>4</v>
      </c>
      <c r="P822">
        <v>2</v>
      </c>
      <c r="Q822" t="str">
        <f t="shared" si="13"/>
        <v>14</v>
      </c>
    </row>
    <row r="823" spans="1:17" x14ac:dyDescent="0.25">
      <c r="A823">
        <v>822</v>
      </c>
      <c r="B823">
        <v>102.724585</v>
      </c>
      <c r="C823" s="2">
        <v>1</v>
      </c>
      <c r="H823">
        <v>95.259156000000004</v>
      </c>
      <c r="I823" s="3">
        <v>4</v>
      </c>
      <c r="P823">
        <v>2</v>
      </c>
      <c r="Q823" t="str">
        <f t="shared" si="13"/>
        <v>14</v>
      </c>
    </row>
    <row r="824" spans="1:17" x14ac:dyDescent="0.25">
      <c r="A824">
        <v>823</v>
      </c>
      <c r="B824">
        <v>102.78927300000001</v>
      </c>
      <c r="C824" s="2">
        <v>1</v>
      </c>
      <c r="H824">
        <v>95.297316000000009</v>
      </c>
      <c r="I824" s="3">
        <v>4</v>
      </c>
      <c r="P824">
        <v>2</v>
      </c>
      <c r="Q824" t="str">
        <f t="shared" si="13"/>
        <v>14</v>
      </c>
    </row>
    <row r="825" spans="1:17" x14ac:dyDescent="0.25">
      <c r="A825">
        <v>824</v>
      </c>
      <c r="F825">
        <v>100.328991</v>
      </c>
      <c r="G825" s="5">
        <v>3</v>
      </c>
      <c r="H825">
        <v>95.289408000000009</v>
      </c>
      <c r="I825" s="3">
        <v>4</v>
      </c>
      <c r="P825">
        <v>2</v>
      </c>
      <c r="Q825" t="str">
        <f t="shared" si="13"/>
        <v>34</v>
      </c>
    </row>
    <row r="826" spans="1:17" x14ac:dyDescent="0.25">
      <c r="A826">
        <v>825</v>
      </c>
      <c r="F826">
        <v>100.369347</v>
      </c>
      <c r="G826" s="5">
        <v>3</v>
      </c>
      <c r="H826">
        <v>95.296349000000006</v>
      </c>
      <c r="I826" s="3">
        <v>4</v>
      </c>
      <c r="P826">
        <v>2</v>
      </c>
      <c r="Q826" t="str">
        <f t="shared" si="13"/>
        <v>34</v>
      </c>
    </row>
    <row r="827" spans="1:17" x14ac:dyDescent="0.25">
      <c r="A827">
        <v>826</v>
      </c>
      <c r="F827">
        <v>100.337614</v>
      </c>
      <c r="G827" s="5">
        <v>3</v>
      </c>
      <c r="H827">
        <v>95.320120000000003</v>
      </c>
      <c r="I827" s="3">
        <v>4</v>
      </c>
      <c r="P827">
        <v>2</v>
      </c>
      <c r="Q827" t="str">
        <f t="shared" si="13"/>
        <v>34</v>
      </c>
    </row>
    <row r="828" spans="1:17" x14ac:dyDescent="0.25">
      <c r="A828">
        <v>827</v>
      </c>
      <c r="F828">
        <v>100.34501300000001</v>
      </c>
      <c r="G828" s="5">
        <v>3</v>
      </c>
      <c r="H828">
        <v>95.274716000000012</v>
      </c>
      <c r="I828" s="3">
        <v>4</v>
      </c>
      <c r="P828">
        <v>2</v>
      </c>
      <c r="Q828" t="str">
        <f t="shared" si="13"/>
        <v>34</v>
      </c>
    </row>
    <row r="829" spans="1:17" x14ac:dyDescent="0.25">
      <c r="A829">
        <v>828</v>
      </c>
      <c r="D829">
        <v>115.948182</v>
      </c>
      <c r="E829" s="4">
        <v>2</v>
      </c>
      <c r="F829">
        <v>100.35190100000001</v>
      </c>
      <c r="G829" s="5">
        <v>3</v>
      </c>
      <c r="P829">
        <v>2</v>
      </c>
      <c r="Q829" t="str">
        <f t="shared" si="13"/>
        <v>23</v>
      </c>
    </row>
    <row r="830" spans="1:17" x14ac:dyDescent="0.25">
      <c r="A830">
        <v>829</v>
      </c>
      <c r="D830">
        <v>115.98098400000001</v>
      </c>
      <c r="E830" s="4">
        <v>2</v>
      </c>
      <c r="F830">
        <v>100.34139100000002</v>
      </c>
      <c r="G830" s="5">
        <v>3</v>
      </c>
      <c r="P830">
        <v>2</v>
      </c>
      <c r="Q830" t="str">
        <f t="shared" si="13"/>
        <v>23</v>
      </c>
    </row>
    <row r="831" spans="1:17" x14ac:dyDescent="0.25">
      <c r="A831">
        <v>830</v>
      </c>
      <c r="D831">
        <v>115.936547</v>
      </c>
      <c r="E831" s="4">
        <v>2</v>
      </c>
      <c r="F831">
        <v>100.32353400000001</v>
      </c>
      <c r="G831" s="5">
        <v>3</v>
      </c>
      <c r="P831">
        <v>2</v>
      </c>
      <c r="Q831" t="str">
        <f t="shared" si="13"/>
        <v>23</v>
      </c>
    </row>
    <row r="832" spans="1:17" x14ac:dyDescent="0.25">
      <c r="A832">
        <v>831</v>
      </c>
      <c r="D832">
        <v>115.98481000000001</v>
      </c>
      <c r="E832" s="4">
        <v>2</v>
      </c>
      <c r="F832">
        <v>100.32353400000001</v>
      </c>
      <c r="G832" s="5">
        <v>3</v>
      </c>
      <c r="P832">
        <v>2</v>
      </c>
      <c r="Q832" t="str">
        <f t="shared" si="13"/>
        <v>23</v>
      </c>
    </row>
    <row r="833" spans="1:17" x14ac:dyDescent="0.25">
      <c r="A833">
        <v>832</v>
      </c>
      <c r="D833">
        <v>115.96271900000001</v>
      </c>
      <c r="E833" s="4">
        <v>2</v>
      </c>
      <c r="F833">
        <v>100.328991</v>
      </c>
      <c r="G833" s="5">
        <v>3</v>
      </c>
      <c r="P833">
        <v>2</v>
      </c>
      <c r="Q833" t="str">
        <f t="shared" si="13"/>
        <v>23</v>
      </c>
    </row>
    <row r="834" spans="1:17" x14ac:dyDescent="0.25">
      <c r="A834">
        <v>833</v>
      </c>
      <c r="D834">
        <v>115.97628800000001</v>
      </c>
      <c r="E834" s="4">
        <v>2</v>
      </c>
      <c r="P834">
        <v>1</v>
      </c>
      <c r="Q834" t="str">
        <f t="shared" ref="Q834:Q897" si="14">CONCATENATE(C834,E834,G834,I834)</f>
        <v>2</v>
      </c>
    </row>
    <row r="835" spans="1:17" x14ac:dyDescent="0.25">
      <c r="A835">
        <v>834</v>
      </c>
      <c r="D835">
        <v>116.02445300000001</v>
      </c>
      <c r="E835" s="4">
        <v>2</v>
      </c>
      <c r="P835">
        <v>1</v>
      </c>
      <c r="Q835" t="str">
        <f t="shared" si="14"/>
        <v>2</v>
      </c>
    </row>
    <row r="836" spans="1:17" x14ac:dyDescent="0.25">
      <c r="A836">
        <v>835</v>
      </c>
      <c r="D836">
        <v>116.014962</v>
      </c>
      <c r="E836" s="4">
        <v>2</v>
      </c>
      <c r="P836">
        <v>1</v>
      </c>
      <c r="Q836" t="str">
        <f t="shared" si="14"/>
        <v>2</v>
      </c>
    </row>
    <row r="837" spans="1:17" x14ac:dyDescent="0.25">
      <c r="A837">
        <v>836</v>
      </c>
      <c r="B837">
        <v>122.648392</v>
      </c>
      <c r="C837" s="2">
        <v>1</v>
      </c>
      <c r="D837">
        <v>116.078427</v>
      </c>
      <c r="E837" s="4">
        <v>2</v>
      </c>
      <c r="P837">
        <v>2</v>
      </c>
      <c r="Q837" t="str">
        <f t="shared" si="14"/>
        <v>12</v>
      </c>
    </row>
    <row r="838" spans="1:17" x14ac:dyDescent="0.25">
      <c r="A838">
        <v>837</v>
      </c>
      <c r="B838">
        <v>122.69012500000001</v>
      </c>
      <c r="C838" s="2">
        <v>1</v>
      </c>
      <c r="D838">
        <v>115.948182</v>
      </c>
      <c r="E838" s="4">
        <v>2</v>
      </c>
      <c r="P838">
        <v>2</v>
      </c>
      <c r="Q838" t="str">
        <f t="shared" si="14"/>
        <v>12</v>
      </c>
    </row>
    <row r="839" spans="1:17" x14ac:dyDescent="0.25">
      <c r="A839">
        <v>838</v>
      </c>
      <c r="B839">
        <v>122.64339100000001</v>
      </c>
      <c r="C839" s="2">
        <v>1</v>
      </c>
      <c r="P839">
        <v>1</v>
      </c>
      <c r="Q839" t="str">
        <f t="shared" si="14"/>
        <v>1</v>
      </c>
    </row>
    <row r="840" spans="1:17" x14ac:dyDescent="0.25">
      <c r="A840">
        <v>839</v>
      </c>
      <c r="B840">
        <v>122.63982100000001</v>
      </c>
      <c r="C840" s="2">
        <v>1</v>
      </c>
      <c r="P840">
        <v>1</v>
      </c>
      <c r="Q840" t="str">
        <f t="shared" si="14"/>
        <v>1</v>
      </c>
    </row>
    <row r="841" spans="1:17" x14ac:dyDescent="0.25">
      <c r="A841">
        <v>840</v>
      </c>
      <c r="B841">
        <v>122.675076</v>
      </c>
      <c r="C841" s="2">
        <v>1</v>
      </c>
      <c r="P841">
        <v>1</v>
      </c>
      <c r="Q841" t="str">
        <f t="shared" si="14"/>
        <v>1</v>
      </c>
    </row>
    <row r="842" spans="1:17" x14ac:dyDescent="0.25">
      <c r="A842">
        <v>841</v>
      </c>
      <c r="B842">
        <v>122.69609500000001</v>
      </c>
      <c r="C842" s="2">
        <v>1</v>
      </c>
      <c r="P842">
        <v>1</v>
      </c>
      <c r="Q842" t="str">
        <f t="shared" si="14"/>
        <v>1</v>
      </c>
    </row>
    <row r="843" spans="1:17" x14ac:dyDescent="0.25">
      <c r="A843">
        <v>842</v>
      </c>
      <c r="B843">
        <v>122.71374600000001</v>
      </c>
      <c r="C843" s="2">
        <v>1</v>
      </c>
      <c r="H843">
        <v>118.36504400000001</v>
      </c>
      <c r="I843" s="3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122.65507500000001</v>
      </c>
      <c r="C844" s="2">
        <v>1</v>
      </c>
      <c r="H844">
        <v>118.351674</v>
      </c>
      <c r="I844" s="3">
        <v>4</v>
      </c>
      <c r="P844">
        <v>2</v>
      </c>
      <c r="Q844" t="str">
        <f t="shared" si="14"/>
        <v>14</v>
      </c>
    </row>
    <row r="845" spans="1:17" x14ac:dyDescent="0.25">
      <c r="A845">
        <v>844</v>
      </c>
      <c r="B845">
        <v>122.61319</v>
      </c>
      <c r="C845" s="2">
        <v>1</v>
      </c>
      <c r="F845">
        <v>121.073986</v>
      </c>
      <c r="G845" s="5">
        <v>3</v>
      </c>
      <c r="H845">
        <v>118.29459</v>
      </c>
      <c r="I845" s="3">
        <v>4</v>
      </c>
      <c r="P845">
        <v>3</v>
      </c>
      <c r="Q845" t="str">
        <f t="shared" si="14"/>
        <v>134</v>
      </c>
    </row>
    <row r="846" spans="1:17" x14ac:dyDescent="0.25">
      <c r="A846">
        <v>845</v>
      </c>
      <c r="B846">
        <v>122.61319</v>
      </c>
      <c r="C846" s="2">
        <v>1</v>
      </c>
      <c r="F846">
        <v>121.131989</v>
      </c>
      <c r="G846" s="5">
        <v>3</v>
      </c>
      <c r="H846">
        <v>118.278874</v>
      </c>
      <c r="I846" s="3">
        <v>4</v>
      </c>
      <c r="P846">
        <v>3</v>
      </c>
      <c r="Q846" t="str">
        <f t="shared" si="14"/>
        <v>134</v>
      </c>
    </row>
    <row r="847" spans="1:17" x14ac:dyDescent="0.25">
      <c r="A847">
        <v>846</v>
      </c>
      <c r="F847">
        <v>121.12244800000001</v>
      </c>
      <c r="G847" s="5">
        <v>3</v>
      </c>
      <c r="H847">
        <v>118.280709</v>
      </c>
      <c r="I847" s="3">
        <v>4</v>
      </c>
      <c r="P847">
        <v>2</v>
      </c>
      <c r="Q847" t="str">
        <f t="shared" si="14"/>
        <v>34</v>
      </c>
    </row>
    <row r="848" spans="1:17" x14ac:dyDescent="0.25">
      <c r="A848">
        <v>847</v>
      </c>
      <c r="F848">
        <v>121.08826900000001</v>
      </c>
      <c r="G848" s="5">
        <v>3</v>
      </c>
      <c r="H848">
        <v>118.309079</v>
      </c>
      <c r="I848" s="3">
        <v>4</v>
      </c>
      <c r="P848">
        <v>2</v>
      </c>
      <c r="Q848" t="str">
        <f t="shared" si="14"/>
        <v>34</v>
      </c>
    </row>
    <row r="849" spans="1:17" x14ac:dyDescent="0.25">
      <c r="A849">
        <v>848</v>
      </c>
      <c r="F849">
        <v>121.05914000000001</v>
      </c>
      <c r="G849" s="5">
        <v>3</v>
      </c>
      <c r="H849">
        <v>118.33469100000001</v>
      </c>
      <c r="I849" s="3">
        <v>4</v>
      </c>
      <c r="P849">
        <v>2</v>
      </c>
      <c r="Q849" t="str">
        <f t="shared" si="14"/>
        <v>34</v>
      </c>
    </row>
    <row r="850" spans="1:17" x14ac:dyDescent="0.25">
      <c r="A850">
        <v>849</v>
      </c>
      <c r="F850">
        <v>121.08964600000002</v>
      </c>
      <c r="G850" s="5">
        <v>3</v>
      </c>
      <c r="H850">
        <v>118.298058</v>
      </c>
      <c r="I850" s="3">
        <v>4</v>
      </c>
      <c r="P850">
        <v>2</v>
      </c>
      <c r="Q850" t="str">
        <f t="shared" si="14"/>
        <v>34</v>
      </c>
    </row>
    <row r="851" spans="1:17" x14ac:dyDescent="0.25">
      <c r="A851">
        <v>850</v>
      </c>
      <c r="D851">
        <v>134.78372999999999</v>
      </c>
      <c r="E851" s="4">
        <v>2</v>
      </c>
      <c r="F851">
        <v>121.11745100000002</v>
      </c>
      <c r="G851" s="5">
        <v>3</v>
      </c>
      <c r="H851">
        <v>118.36504400000001</v>
      </c>
      <c r="I851" s="3">
        <v>4</v>
      </c>
      <c r="P851">
        <v>3</v>
      </c>
      <c r="Q851" t="str">
        <f t="shared" si="14"/>
        <v>234</v>
      </c>
    </row>
    <row r="852" spans="1:17" x14ac:dyDescent="0.25">
      <c r="A852">
        <v>851</v>
      </c>
      <c r="D852">
        <v>134.78372999999999</v>
      </c>
      <c r="E852" s="4">
        <v>2</v>
      </c>
      <c r="F852">
        <v>121.183468</v>
      </c>
      <c r="G852" s="5">
        <v>3</v>
      </c>
      <c r="P852">
        <v>2</v>
      </c>
      <c r="Q852" t="str">
        <f t="shared" si="14"/>
        <v>23</v>
      </c>
    </row>
    <row r="853" spans="1:17" x14ac:dyDescent="0.25">
      <c r="A853">
        <v>852</v>
      </c>
      <c r="D853">
        <v>134.78372999999999</v>
      </c>
      <c r="E853" s="4">
        <v>2</v>
      </c>
      <c r="F853">
        <v>121.166684</v>
      </c>
      <c r="G853" s="5">
        <v>3</v>
      </c>
      <c r="P853">
        <v>2</v>
      </c>
      <c r="Q853" t="str">
        <f t="shared" si="14"/>
        <v>23</v>
      </c>
    </row>
    <row r="854" spans="1:17" x14ac:dyDescent="0.25">
      <c r="A854">
        <v>853</v>
      </c>
      <c r="D854">
        <v>134.78372999999999</v>
      </c>
      <c r="E854" s="4">
        <v>2</v>
      </c>
      <c r="F854">
        <v>121.073986</v>
      </c>
      <c r="G854" s="5">
        <v>3</v>
      </c>
      <c r="P854">
        <v>2</v>
      </c>
      <c r="Q854" t="str">
        <f t="shared" si="14"/>
        <v>23</v>
      </c>
    </row>
    <row r="855" spans="1:17" x14ac:dyDescent="0.25">
      <c r="A855">
        <v>854</v>
      </c>
      <c r="D855">
        <v>134.78372999999999</v>
      </c>
      <c r="E855" s="4">
        <v>2</v>
      </c>
      <c r="P855">
        <v>1</v>
      </c>
      <c r="Q855" t="str">
        <f t="shared" si="14"/>
        <v>2</v>
      </c>
    </row>
    <row r="856" spans="1:17" x14ac:dyDescent="0.25">
      <c r="A856">
        <v>855</v>
      </c>
      <c r="D856">
        <v>134.78372999999999</v>
      </c>
      <c r="E856" s="4">
        <v>2</v>
      </c>
      <c r="P856">
        <v>1</v>
      </c>
      <c r="Q856" t="str">
        <f t="shared" si="14"/>
        <v>2</v>
      </c>
    </row>
    <row r="857" spans="1:17" x14ac:dyDescent="0.25">
      <c r="A857">
        <v>856</v>
      </c>
      <c r="D857">
        <v>134.78372999999999</v>
      </c>
      <c r="E857" s="4">
        <v>2</v>
      </c>
      <c r="P857">
        <v>1</v>
      </c>
      <c r="Q857" t="str">
        <f t="shared" si="14"/>
        <v>2</v>
      </c>
    </row>
    <row r="858" spans="1:17" x14ac:dyDescent="0.25">
      <c r="A858">
        <v>857</v>
      </c>
      <c r="B858">
        <v>151.170524</v>
      </c>
      <c r="C858" s="2">
        <v>1</v>
      </c>
      <c r="D858">
        <v>134.78372999999999</v>
      </c>
      <c r="E858" s="4">
        <v>2</v>
      </c>
      <c r="P858">
        <v>2</v>
      </c>
      <c r="Q858" t="str">
        <f t="shared" si="14"/>
        <v>12</v>
      </c>
    </row>
    <row r="859" spans="1:17" x14ac:dyDescent="0.25">
      <c r="A859">
        <v>858</v>
      </c>
      <c r="B859">
        <v>151.18820399999998</v>
      </c>
      <c r="C859" s="2">
        <v>1</v>
      </c>
      <c r="D859">
        <v>134.78372999999999</v>
      </c>
      <c r="E859" s="4">
        <v>2</v>
      </c>
      <c r="P859">
        <v>2</v>
      </c>
      <c r="Q859" t="str">
        <f t="shared" si="14"/>
        <v>12</v>
      </c>
    </row>
    <row r="860" spans="1:17" x14ac:dyDescent="0.25">
      <c r="A860">
        <v>859</v>
      </c>
      <c r="B860">
        <v>151.197791</v>
      </c>
      <c r="C860" s="2">
        <v>1</v>
      </c>
      <c r="D860">
        <v>134.78372999999999</v>
      </c>
      <c r="E860" s="4">
        <v>2</v>
      </c>
      <c r="P860">
        <v>2</v>
      </c>
      <c r="Q860" t="str">
        <f t="shared" si="14"/>
        <v>12</v>
      </c>
    </row>
    <row r="861" spans="1:17" x14ac:dyDescent="0.25">
      <c r="A861">
        <v>860</v>
      </c>
      <c r="B861">
        <v>151.134908</v>
      </c>
      <c r="C861" s="2">
        <v>1</v>
      </c>
      <c r="P861">
        <v>1</v>
      </c>
      <c r="Q861" t="str">
        <f t="shared" si="14"/>
        <v>1</v>
      </c>
    </row>
    <row r="862" spans="1:17" x14ac:dyDescent="0.25">
      <c r="A862">
        <v>861</v>
      </c>
      <c r="B862">
        <v>151.170524</v>
      </c>
      <c r="C862" s="2">
        <v>1</v>
      </c>
      <c r="P862">
        <v>1</v>
      </c>
      <c r="Q862" t="str">
        <f t="shared" si="14"/>
        <v>1</v>
      </c>
    </row>
    <row r="863" spans="1:17" x14ac:dyDescent="0.25">
      <c r="A863">
        <v>862</v>
      </c>
      <c r="B863">
        <v>151.170524</v>
      </c>
      <c r="C863" s="2">
        <v>1</v>
      </c>
      <c r="P863">
        <v>1</v>
      </c>
      <c r="Q863" t="str">
        <f t="shared" si="14"/>
        <v>1</v>
      </c>
    </row>
    <row r="864" spans="1:17" x14ac:dyDescent="0.25">
      <c r="A864">
        <v>863</v>
      </c>
      <c r="B864">
        <v>151.170524</v>
      </c>
      <c r="C864" s="2">
        <v>1</v>
      </c>
      <c r="H864">
        <v>149.44</v>
      </c>
      <c r="I864" s="3">
        <v>4</v>
      </c>
      <c r="P864">
        <v>2</v>
      </c>
      <c r="Q864" t="str">
        <f t="shared" si="14"/>
        <v>14</v>
      </c>
    </row>
    <row r="865" spans="1:17" x14ac:dyDescent="0.25">
      <c r="A865">
        <v>864</v>
      </c>
      <c r="B865">
        <v>151.170524</v>
      </c>
      <c r="C865" s="2">
        <v>1</v>
      </c>
      <c r="H865">
        <v>149.44</v>
      </c>
      <c r="I865" s="3">
        <v>4</v>
      </c>
      <c r="P865">
        <v>2</v>
      </c>
      <c r="Q865" t="str">
        <f t="shared" si="14"/>
        <v>14</v>
      </c>
    </row>
    <row r="866" spans="1:17" x14ac:dyDescent="0.25">
      <c r="A866">
        <v>865</v>
      </c>
      <c r="F866">
        <v>150.384535</v>
      </c>
      <c r="G866" s="5">
        <v>3</v>
      </c>
      <c r="H866">
        <v>149.44</v>
      </c>
      <c r="I866" s="3">
        <v>4</v>
      </c>
      <c r="P866">
        <v>2</v>
      </c>
      <c r="Q866" t="str">
        <f t="shared" si="14"/>
        <v>34</v>
      </c>
    </row>
    <row r="867" spans="1:17" x14ac:dyDescent="0.25">
      <c r="A867">
        <v>866</v>
      </c>
      <c r="F867">
        <v>150.384535</v>
      </c>
      <c r="G867" s="5">
        <v>3</v>
      </c>
      <c r="H867">
        <v>149.44</v>
      </c>
      <c r="I867" s="3">
        <v>4</v>
      </c>
      <c r="P867">
        <v>2</v>
      </c>
      <c r="Q867" t="str">
        <f t="shared" si="14"/>
        <v>34</v>
      </c>
    </row>
    <row r="868" spans="1:17" x14ac:dyDescent="0.25">
      <c r="A868">
        <v>867</v>
      </c>
      <c r="F868">
        <v>150.384535</v>
      </c>
      <c r="G868" s="5">
        <v>3</v>
      </c>
      <c r="H868">
        <v>149.44</v>
      </c>
      <c r="I868" s="3">
        <v>4</v>
      </c>
      <c r="P868">
        <v>2</v>
      </c>
      <c r="Q868" t="str">
        <f t="shared" si="14"/>
        <v>34</v>
      </c>
    </row>
    <row r="869" spans="1:17" x14ac:dyDescent="0.25">
      <c r="A869">
        <v>868</v>
      </c>
      <c r="F869">
        <v>150.384535</v>
      </c>
      <c r="G869" s="5">
        <v>3</v>
      </c>
      <c r="H869">
        <v>149.44</v>
      </c>
      <c r="I869" s="3">
        <v>4</v>
      </c>
      <c r="P869">
        <v>2</v>
      </c>
      <c r="Q869" t="str">
        <f t="shared" si="14"/>
        <v>34</v>
      </c>
    </row>
    <row r="870" spans="1:17" x14ac:dyDescent="0.25">
      <c r="A870">
        <v>869</v>
      </c>
      <c r="F870">
        <v>150.384535</v>
      </c>
      <c r="G870" s="5">
        <v>3</v>
      </c>
      <c r="H870">
        <v>149.44</v>
      </c>
      <c r="I870" s="3">
        <v>4</v>
      </c>
      <c r="P870">
        <v>2</v>
      </c>
      <c r="Q870" t="str">
        <f t="shared" si="14"/>
        <v>34</v>
      </c>
    </row>
    <row r="871" spans="1:17" x14ac:dyDescent="0.25">
      <c r="A871">
        <v>870</v>
      </c>
      <c r="F871">
        <v>150.384535</v>
      </c>
      <c r="G871" s="5">
        <v>3</v>
      </c>
      <c r="H871">
        <v>149.44</v>
      </c>
      <c r="I871" s="3">
        <v>4</v>
      </c>
      <c r="P871">
        <v>2</v>
      </c>
      <c r="Q871" t="str">
        <f t="shared" si="14"/>
        <v>34</v>
      </c>
    </row>
    <row r="872" spans="1:17" x14ac:dyDescent="0.25">
      <c r="A872">
        <v>871</v>
      </c>
      <c r="D872">
        <v>162.905056</v>
      </c>
      <c r="E872" s="4">
        <v>2</v>
      </c>
      <c r="F872">
        <v>150.384535</v>
      </c>
      <c r="G872" s="5">
        <v>3</v>
      </c>
      <c r="H872">
        <v>149.44</v>
      </c>
      <c r="I872" s="3">
        <v>4</v>
      </c>
      <c r="P872">
        <v>3</v>
      </c>
      <c r="Q872" t="str">
        <f t="shared" si="14"/>
        <v>234</v>
      </c>
    </row>
    <row r="873" spans="1:17" x14ac:dyDescent="0.25">
      <c r="A873">
        <v>872</v>
      </c>
      <c r="D873">
        <v>162.82413299999999</v>
      </c>
      <c r="E873" s="4">
        <v>2</v>
      </c>
      <c r="F873">
        <v>150.384535</v>
      </c>
      <c r="G873" s="5">
        <v>3</v>
      </c>
      <c r="P873">
        <v>2</v>
      </c>
      <c r="Q873" t="str">
        <f t="shared" si="14"/>
        <v>23</v>
      </c>
    </row>
    <row r="874" spans="1:17" x14ac:dyDescent="0.25">
      <c r="A874">
        <v>873</v>
      </c>
      <c r="D874">
        <v>162.88015999999999</v>
      </c>
      <c r="E874" s="4">
        <v>2</v>
      </c>
      <c r="F874">
        <v>150.384535</v>
      </c>
      <c r="G874" s="5">
        <v>3</v>
      </c>
      <c r="P874">
        <v>2</v>
      </c>
      <c r="Q874" t="str">
        <f t="shared" si="14"/>
        <v>23</v>
      </c>
    </row>
    <row r="875" spans="1:17" x14ac:dyDescent="0.25">
      <c r="A875">
        <v>874</v>
      </c>
      <c r="D875">
        <v>162.878614</v>
      </c>
      <c r="E875" s="4">
        <v>2</v>
      </c>
      <c r="P875">
        <v>1</v>
      </c>
      <c r="Q875" t="str">
        <f t="shared" si="14"/>
        <v>2</v>
      </c>
    </row>
    <row r="876" spans="1:17" x14ac:dyDescent="0.25">
      <c r="A876">
        <v>875</v>
      </c>
      <c r="D876">
        <v>162.88985099999999</v>
      </c>
      <c r="E876" s="4">
        <v>2</v>
      </c>
      <c r="P876">
        <v>1</v>
      </c>
      <c r="Q876" t="str">
        <f t="shared" si="14"/>
        <v>2</v>
      </c>
    </row>
    <row r="877" spans="1:17" x14ac:dyDescent="0.25">
      <c r="A877">
        <v>876</v>
      </c>
      <c r="D877">
        <v>162.90902499999999</v>
      </c>
      <c r="E877" s="4">
        <v>2</v>
      </c>
      <c r="P877">
        <v>1</v>
      </c>
      <c r="Q877" t="str">
        <f t="shared" si="14"/>
        <v>2</v>
      </c>
    </row>
    <row r="878" spans="1:17" x14ac:dyDescent="0.25">
      <c r="A878">
        <v>877</v>
      </c>
      <c r="B878">
        <v>167.619754</v>
      </c>
      <c r="C878" s="2">
        <v>1</v>
      </c>
      <c r="D878">
        <v>162.87510900000001</v>
      </c>
      <c r="E878" s="4">
        <v>2</v>
      </c>
      <c r="P878">
        <v>2</v>
      </c>
      <c r="Q878" t="str">
        <f t="shared" si="14"/>
        <v>12</v>
      </c>
    </row>
    <row r="879" spans="1:17" x14ac:dyDescent="0.25">
      <c r="A879">
        <v>878</v>
      </c>
      <c r="B879">
        <v>167.64676399999999</v>
      </c>
      <c r="C879" s="2">
        <v>1</v>
      </c>
      <c r="D879">
        <v>163.00200899999999</v>
      </c>
      <c r="E879" s="4">
        <v>2</v>
      </c>
      <c r="P879">
        <v>2</v>
      </c>
      <c r="Q879" t="str">
        <f t="shared" si="14"/>
        <v>12</v>
      </c>
    </row>
    <row r="880" spans="1:17" x14ac:dyDescent="0.25">
      <c r="A880">
        <v>879</v>
      </c>
      <c r="B880">
        <v>167.61918700000001</v>
      </c>
      <c r="C880" s="2">
        <v>1</v>
      </c>
      <c r="D880">
        <v>162.905056</v>
      </c>
      <c r="E880" s="4">
        <v>2</v>
      </c>
      <c r="P880">
        <v>2</v>
      </c>
      <c r="Q880" t="str">
        <f t="shared" si="14"/>
        <v>12</v>
      </c>
    </row>
    <row r="881" spans="1:17" x14ac:dyDescent="0.25">
      <c r="A881">
        <v>880</v>
      </c>
      <c r="B881">
        <v>167.61418800000001</v>
      </c>
      <c r="C881" s="2">
        <v>1</v>
      </c>
      <c r="D881">
        <v>162.905056</v>
      </c>
      <c r="E881" s="4">
        <v>2</v>
      </c>
      <c r="P881">
        <v>2</v>
      </c>
      <c r="Q881" t="str">
        <f t="shared" si="14"/>
        <v>12</v>
      </c>
    </row>
    <row r="882" spans="1:17" x14ac:dyDescent="0.25">
      <c r="A882">
        <v>881</v>
      </c>
      <c r="B882">
        <v>167.61418800000001</v>
      </c>
      <c r="C882" s="2">
        <v>1</v>
      </c>
      <c r="P882">
        <v>1</v>
      </c>
      <c r="Q882" t="str">
        <f t="shared" si="14"/>
        <v>1</v>
      </c>
    </row>
    <row r="883" spans="1:17" x14ac:dyDescent="0.25">
      <c r="A883">
        <v>882</v>
      </c>
      <c r="B883">
        <v>167.56877800000001</v>
      </c>
      <c r="C883" s="2">
        <v>1</v>
      </c>
      <c r="P883">
        <v>1</v>
      </c>
      <c r="Q883" t="str">
        <f t="shared" si="14"/>
        <v>1</v>
      </c>
    </row>
    <row r="884" spans="1:17" x14ac:dyDescent="0.25">
      <c r="A884">
        <v>883</v>
      </c>
      <c r="B884">
        <v>167.550736</v>
      </c>
      <c r="C884" s="2">
        <v>1</v>
      </c>
      <c r="P884">
        <v>1</v>
      </c>
      <c r="Q884" t="str">
        <f t="shared" si="14"/>
        <v>1</v>
      </c>
    </row>
    <row r="885" spans="1:17" x14ac:dyDescent="0.25">
      <c r="A885">
        <v>884</v>
      </c>
      <c r="B885">
        <v>167.572282</v>
      </c>
      <c r="C885" s="2">
        <v>1</v>
      </c>
      <c r="H885">
        <v>165.74274</v>
      </c>
      <c r="I885" s="3">
        <v>4</v>
      </c>
      <c r="P885">
        <v>2</v>
      </c>
      <c r="Q885" t="str">
        <f t="shared" si="14"/>
        <v>14</v>
      </c>
    </row>
    <row r="886" spans="1:17" x14ac:dyDescent="0.25">
      <c r="A886">
        <v>885</v>
      </c>
      <c r="B886">
        <v>167.619754</v>
      </c>
      <c r="C886" s="2">
        <v>1</v>
      </c>
      <c r="H886">
        <v>165.761348</v>
      </c>
      <c r="I886" s="3">
        <v>4</v>
      </c>
      <c r="P886">
        <v>2</v>
      </c>
      <c r="Q886" t="str">
        <f t="shared" si="14"/>
        <v>14</v>
      </c>
    </row>
    <row r="887" spans="1:17" x14ac:dyDescent="0.25">
      <c r="A887">
        <v>886</v>
      </c>
      <c r="F887">
        <v>167.06395800000001</v>
      </c>
      <c r="G887" s="5">
        <v>3</v>
      </c>
      <c r="H887">
        <v>165.72727700000002</v>
      </c>
      <c r="I887" s="3">
        <v>4</v>
      </c>
      <c r="P887">
        <v>2</v>
      </c>
      <c r="Q887" t="str">
        <f t="shared" si="14"/>
        <v>34</v>
      </c>
    </row>
    <row r="888" spans="1:17" x14ac:dyDescent="0.25">
      <c r="A888">
        <v>887</v>
      </c>
      <c r="F888">
        <v>167.02859999999998</v>
      </c>
      <c r="G888" s="5">
        <v>3</v>
      </c>
      <c r="H888">
        <v>165.69299999999998</v>
      </c>
      <c r="I888" s="3">
        <v>4</v>
      </c>
      <c r="P888">
        <v>2</v>
      </c>
      <c r="Q888" t="str">
        <f t="shared" si="14"/>
        <v>34</v>
      </c>
    </row>
    <row r="889" spans="1:17" x14ac:dyDescent="0.25">
      <c r="A889">
        <v>888</v>
      </c>
      <c r="F889">
        <v>167.056228</v>
      </c>
      <c r="G889" s="5">
        <v>3</v>
      </c>
      <c r="H889">
        <v>165.70000899999999</v>
      </c>
      <c r="I889" s="3">
        <v>4</v>
      </c>
      <c r="P889">
        <v>2</v>
      </c>
      <c r="Q889" t="str">
        <f t="shared" si="14"/>
        <v>34</v>
      </c>
    </row>
    <row r="890" spans="1:17" x14ac:dyDescent="0.25">
      <c r="A890">
        <v>889</v>
      </c>
      <c r="F890">
        <v>167.051177</v>
      </c>
      <c r="G890" s="5">
        <v>3</v>
      </c>
      <c r="H890">
        <v>165.724546</v>
      </c>
      <c r="I890" s="3">
        <v>4</v>
      </c>
      <c r="P890">
        <v>2</v>
      </c>
      <c r="Q890" t="str">
        <f t="shared" si="14"/>
        <v>34</v>
      </c>
    </row>
    <row r="891" spans="1:17" x14ac:dyDescent="0.25">
      <c r="A891">
        <v>890</v>
      </c>
      <c r="F891">
        <v>167.01957999999999</v>
      </c>
      <c r="G891" s="5">
        <v>3</v>
      </c>
      <c r="H891">
        <v>165.72299899999999</v>
      </c>
      <c r="I891" s="3">
        <v>4</v>
      </c>
      <c r="P891">
        <v>2</v>
      </c>
      <c r="Q891" t="str">
        <f t="shared" si="14"/>
        <v>34</v>
      </c>
    </row>
    <row r="892" spans="1:17" x14ac:dyDescent="0.25">
      <c r="A892">
        <v>891</v>
      </c>
      <c r="F892">
        <v>167.020972</v>
      </c>
      <c r="G892" s="5">
        <v>3</v>
      </c>
      <c r="H892">
        <v>165.71763899999999</v>
      </c>
      <c r="I892" s="3">
        <v>4</v>
      </c>
      <c r="P892">
        <v>2</v>
      </c>
      <c r="Q892" t="str">
        <f t="shared" si="14"/>
        <v>34</v>
      </c>
    </row>
    <row r="893" spans="1:17" x14ac:dyDescent="0.25">
      <c r="A893">
        <v>892</v>
      </c>
      <c r="D893">
        <v>182.68879999999999</v>
      </c>
      <c r="E893" s="4">
        <v>2</v>
      </c>
      <c r="F893">
        <v>166.997106</v>
      </c>
      <c r="G893" s="5">
        <v>3</v>
      </c>
      <c r="H893">
        <v>165.732741</v>
      </c>
      <c r="I893" s="3">
        <v>4</v>
      </c>
      <c r="P893">
        <v>3</v>
      </c>
      <c r="Q893" t="str">
        <f t="shared" si="14"/>
        <v>234</v>
      </c>
    </row>
    <row r="894" spans="1:17" x14ac:dyDescent="0.25">
      <c r="A894">
        <v>893</v>
      </c>
      <c r="D894">
        <v>182.62504100000001</v>
      </c>
      <c r="E894" s="4">
        <v>2</v>
      </c>
      <c r="F894">
        <v>166.96092299999998</v>
      </c>
      <c r="G894" s="5">
        <v>3</v>
      </c>
      <c r="H894">
        <v>165.74274</v>
      </c>
      <c r="I894" s="3">
        <v>4</v>
      </c>
      <c r="P894">
        <v>3</v>
      </c>
      <c r="Q894" t="str">
        <f t="shared" si="14"/>
        <v>234</v>
      </c>
    </row>
    <row r="895" spans="1:17" x14ac:dyDescent="0.25">
      <c r="A895">
        <v>894</v>
      </c>
      <c r="D895">
        <v>182.684112</v>
      </c>
      <c r="E895" s="4">
        <v>2</v>
      </c>
      <c r="F895">
        <v>166.869021</v>
      </c>
      <c r="G895" s="5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D896">
        <v>182.70034699999999</v>
      </c>
      <c r="E896" s="4">
        <v>2</v>
      </c>
      <c r="F896">
        <v>167.06395800000001</v>
      </c>
      <c r="G896" s="5">
        <v>3</v>
      </c>
      <c r="P896">
        <v>2</v>
      </c>
      <c r="Q896" t="str">
        <f t="shared" si="14"/>
        <v>23</v>
      </c>
    </row>
    <row r="897" spans="1:17" x14ac:dyDescent="0.25">
      <c r="A897">
        <v>896</v>
      </c>
      <c r="D897">
        <v>182.68988300000001</v>
      </c>
      <c r="E897" s="4">
        <v>2</v>
      </c>
      <c r="P897">
        <v>1</v>
      </c>
      <c r="Q897" t="str">
        <f t="shared" si="14"/>
        <v>2</v>
      </c>
    </row>
    <row r="898" spans="1:17" x14ac:dyDescent="0.25">
      <c r="A898">
        <v>897</v>
      </c>
      <c r="D898">
        <v>182.67720299999999</v>
      </c>
      <c r="E898" s="4">
        <v>2</v>
      </c>
      <c r="P898">
        <v>1</v>
      </c>
      <c r="Q898" t="str">
        <f t="shared" ref="Q898:Q961" si="15">CONCATENATE(C898,E898,G898,I898)</f>
        <v>2</v>
      </c>
    </row>
    <row r="899" spans="1:17" x14ac:dyDescent="0.25">
      <c r="A899">
        <v>898</v>
      </c>
      <c r="D899">
        <v>182.71354199999999</v>
      </c>
      <c r="E899" s="4">
        <v>2</v>
      </c>
      <c r="P899">
        <v>1</v>
      </c>
      <c r="Q899" t="str">
        <f t="shared" si="15"/>
        <v>2</v>
      </c>
    </row>
    <row r="900" spans="1:17" x14ac:dyDescent="0.25">
      <c r="A900">
        <v>899</v>
      </c>
      <c r="B900">
        <v>189.08856499999999</v>
      </c>
      <c r="C900" s="2">
        <v>1</v>
      </c>
      <c r="D900">
        <v>182.70333399999998</v>
      </c>
      <c r="E900" s="4">
        <v>2</v>
      </c>
      <c r="P900">
        <v>2</v>
      </c>
      <c r="Q900" t="str">
        <f t="shared" si="15"/>
        <v>12</v>
      </c>
    </row>
    <row r="901" spans="1:17" x14ac:dyDescent="0.25">
      <c r="A901">
        <v>900</v>
      </c>
      <c r="B901">
        <v>189.098254</v>
      </c>
      <c r="C901" s="2">
        <v>1</v>
      </c>
      <c r="D901">
        <v>182.74266299999999</v>
      </c>
      <c r="E901" s="4">
        <v>2</v>
      </c>
      <c r="P901">
        <v>2</v>
      </c>
      <c r="Q901" t="str">
        <f t="shared" si="15"/>
        <v>12</v>
      </c>
    </row>
    <row r="902" spans="1:17" x14ac:dyDescent="0.25">
      <c r="A902">
        <v>901</v>
      </c>
      <c r="B902">
        <v>189.123614</v>
      </c>
      <c r="C902" s="2">
        <v>1</v>
      </c>
      <c r="D902">
        <v>182.68879999999999</v>
      </c>
      <c r="E902" s="4">
        <v>2</v>
      </c>
      <c r="P902">
        <v>2</v>
      </c>
      <c r="Q902" t="str">
        <f t="shared" si="15"/>
        <v>12</v>
      </c>
    </row>
    <row r="903" spans="1:17" x14ac:dyDescent="0.25">
      <c r="A903">
        <v>902</v>
      </c>
      <c r="B903">
        <v>189.12005499999998</v>
      </c>
      <c r="C903" s="2">
        <v>1</v>
      </c>
      <c r="P903">
        <v>1</v>
      </c>
      <c r="Q903" t="str">
        <f t="shared" si="15"/>
        <v>1</v>
      </c>
    </row>
    <row r="904" spans="1:17" x14ac:dyDescent="0.25">
      <c r="A904">
        <v>903</v>
      </c>
      <c r="B904">
        <v>189.14778799999999</v>
      </c>
      <c r="C904" s="2">
        <v>1</v>
      </c>
      <c r="P904">
        <v>1</v>
      </c>
      <c r="Q904" t="str">
        <f t="shared" si="15"/>
        <v>1</v>
      </c>
    </row>
    <row r="905" spans="1:17" x14ac:dyDescent="0.25">
      <c r="A905">
        <v>904</v>
      </c>
      <c r="B905">
        <v>189.11041899999998</v>
      </c>
      <c r="C905" s="2">
        <v>1</v>
      </c>
      <c r="P905">
        <v>1</v>
      </c>
      <c r="Q905" t="str">
        <f t="shared" si="15"/>
        <v>1</v>
      </c>
    </row>
    <row r="906" spans="1:17" x14ac:dyDescent="0.25">
      <c r="A906">
        <v>905</v>
      </c>
      <c r="B906">
        <v>189.09645</v>
      </c>
      <c r="C906" s="2">
        <v>1</v>
      </c>
      <c r="P906">
        <v>1</v>
      </c>
      <c r="Q906" t="str">
        <f t="shared" si="15"/>
        <v>1</v>
      </c>
    </row>
    <row r="907" spans="1:17" x14ac:dyDescent="0.25">
      <c r="A907">
        <v>906</v>
      </c>
      <c r="B907">
        <v>189.09072800000001</v>
      </c>
      <c r="C907" s="2">
        <v>1</v>
      </c>
      <c r="P907">
        <v>1</v>
      </c>
      <c r="Q907" t="str">
        <f t="shared" si="15"/>
        <v>1</v>
      </c>
    </row>
    <row r="908" spans="1:17" x14ac:dyDescent="0.25">
      <c r="A908">
        <v>907</v>
      </c>
      <c r="B908">
        <v>189.03356500000001</v>
      </c>
      <c r="C908" s="2">
        <v>1</v>
      </c>
      <c r="H908">
        <v>186.61163199999999</v>
      </c>
      <c r="I908" s="3">
        <v>4</v>
      </c>
      <c r="P908">
        <v>2</v>
      </c>
      <c r="Q908" t="str">
        <f t="shared" si="15"/>
        <v>14</v>
      </c>
    </row>
    <row r="909" spans="1:17" x14ac:dyDescent="0.25">
      <c r="A909">
        <v>908</v>
      </c>
      <c r="B909">
        <v>189.08856499999999</v>
      </c>
      <c r="C909" s="2">
        <v>1</v>
      </c>
      <c r="F909">
        <v>187.409942</v>
      </c>
      <c r="G909" s="5">
        <v>3</v>
      </c>
      <c r="H909">
        <v>186.63931199999999</v>
      </c>
      <c r="I909" s="3">
        <v>4</v>
      </c>
      <c r="P909">
        <v>3</v>
      </c>
      <c r="Q909" t="str">
        <f t="shared" si="15"/>
        <v>134</v>
      </c>
    </row>
    <row r="910" spans="1:17" x14ac:dyDescent="0.25">
      <c r="A910">
        <v>909</v>
      </c>
      <c r="F910">
        <v>187.409942</v>
      </c>
      <c r="G910" s="5">
        <v>3</v>
      </c>
      <c r="H910">
        <v>186.65647799999999</v>
      </c>
      <c r="I910" s="3">
        <v>4</v>
      </c>
      <c r="P910">
        <v>2</v>
      </c>
      <c r="Q910" t="str">
        <f t="shared" si="15"/>
        <v>34</v>
      </c>
    </row>
    <row r="911" spans="1:17" x14ac:dyDescent="0.25">
      <c r="A911">
        <v>910</v>
      </c>
      <c r="F911">
        <v>187.44875200000001</v>
      </c>
      <c r="G911" s="5">
        <v>3</v>
      </c>
      <c r="H911">
        <v>186.61493200000001</v>
      </c>
      <c r="I911" s="3">
        <v>4</v>
      </c>
      <c r="P911">
        <v>2</v>
      </c>
      <c r="Q911" t="str">
        <f t="shared" si="15"/>
        <v>34</v>
      </c>
    </row>
    <row r="912" spans="1:17" x14ac:dyDescent="0.25">
      <c r="A912">
        <v>911</v>
      </c>
      <c r="F912">
        <v>187.41694899999999</v>
      </c>
      <c r="G912" s="5">
        <v>3</v>
      </c>
      <c r="H912">
        <v>186.62606299999999</v>
      </c>
      <c r="I912" s="3">
        <v>4</v>
      </c>
      <c r="P912">
        <v>2</v>
      </c>
      <c r="Q912" t="str">
        <f t="shared" si="15"/>
        <v>34</v>
      </c>
    </row>
    <row r="913" spans="1:17" x14ac:dyDescent="0.25">
      <c r="A913">
        <v>912</v>
      </c>
      <c r="F913">
        <v>187.42684800000001</v>
      </c>
      <c r="G913" s="5">
        <v>3</v>
      </c>
      <c r="H913">
        <v>186.68544299999999</v>
      </c>
      <c r="I913" s="3">
        <v>4</v>
      </c>
      <c r="P913">
        <v>2</v>
      </c>
      <c r="Q913" t="str">
        <f t="shared" si="15"/>
        <v>34</v>
      </c>
    </row>
    <row r="914" spans="1:17" x14ac:dyDescent="0.25">
      <c r="A914">
        <v>913</v>
      </c>
      <c r="F914">
        <v>187.438548</v>
      </c>
      <c r="G914" s="5">
        <v>3</v>
      </c>
      <c r="H914">
        <v>186.689876</v>
      </c>
      <c r="I914" s="3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D915">
        <v>203.82386299999999</v>
      </c>
      <c r="E915" s="4">
        <v>2</v>
      </c>
      <c r="F915">
        <v>187.45318499999999</v>
      </c>
      <c r="G915" s="5">
        <v>3</v>
      </c>
      <c r="H915">
        <v>186.689876</v>
      </c>
      <c r="I915" s="3">
        <v>4</v>
      </c>
      <c r="P915">
        <v>3</v>
      </c>
      <c r="Q915" t="str">
        <f t="shared" si="15"/>
        <v>234</v>
      </c>
    </row>
    <row r="916" spans="1:17" x14ac:dyDescent="0.25">
      <c r="A916">
        <v>915</v>
      </c>
      <c r="D916">
        <v>203.86813999999998</v>
      </c>
      <c r="E916" s="4">
        <v>2</v>
      </c>
      <c r="F916">
        <v>187.46978300000001</v>
      </c>
      <c r="G916" s="5">
        <v>3</v>
      </c>
      <c r="H916">
        <v>186.61163199999999</v>
      </c>
      <c r="I916" s="3">
        <v>4</v>
      </c>
      <c r="P916">
        <v>3</v>
      </c>
      <c r="Q916" t="str">
        <f t="shared" si="15"/>
        <v>234</v>
      </c>
    </row>
    <row r="917" spans="1:17" x14ac:dyDescent="0.25">
      <c r="A917">
        <v>916</v>
      </c>
      <c r="D917">
        <v>203.834327</v>
      </c>
      <c r="E917" s="4">
        <v>2</v>
      </c>
      <c r="F917">
        <v>187.36463499999999</v>
      </c>
      <c r="G917" s="5">
        <v>3</v>
      </c>
      <c r="P917">
        <v>2</v>
      </c>
      <c r="Q917" t="str">
        <f t="shared" si="15"/>
        <v>23</v>
      </c>
    </row>
    <row r="918" spans="1:17" x14ac:dyDescent="0.25">
      <c r="A918">
        <v>917</v>
      </c>
      <c r="D918">
        <v>203.81118699999999</v>
      </c>
      <c r="E918" s="4">
        <v>2</v>
      </c>
      <c r="P918">
        <v>1</v>
      </c>
      <c r="Q918" t="str">
        <f t="shared" si="15"/>
        <v>2</v>
      </c>
    </row>
    <row r="919" spans="1:17" x14ac:dyDescent="0.25">
      <c r="A919">
        <v>918</v>
      </c>
      <c r="D919">
        <v>203.832831</v>
      </c>
      <c r="E919" s="4">
        <v>2</v>
      </c>
      <c r="P919">
        <v>1</v>
      </c>
      <c r="Q919" t="str">
        <f t="shared" si="15"/>
        <v>2</v>
      </c>
    </row>
    <row r="920" spans="1:17" x14ac:dyDescent="0.25">
      <c r="A920">
        <v>919</v>
      </c>
      <c r="D920">
        <v>203.87061199999999</v>
      </c>
      <c r="E920" s="4">
        <v>2</v>
      </c>
      <c r="P920">
        <v>1</v>
      </c>
      <c r="Q920" t="str">
        <f t="shared" si="15"/>
        <v>2</v>
      </c>
    </row>
    <row r="921" spans="1:17" x14ac:dyDescent="0.25">
      <c r="A921">
        <v>920</v>
      </c>
      <c r="D921">
        <v>203.901229</v>
      </c>
      <c r="E921" s="4">
        <v>2</v>
      </c>
      <c r="P921">
        <v>1</v>
      </c>
      <c r="Q921" t="str">
        <f t="shared" si="15"/>
        <v>2</v>
      </c>
    </row>
    <row r="922" spans="1:17" x14ac:dyDescent="0.25">
      <c r="A922">
        <v>921</v>
      </c>
      <c r="D922">
        <v>203.89628500000001</v>
      </c>
      <c r="E922" s="4">
        <v>2</v>
      </c>
      <c r="P922">
        <v>1</v>
      </c>
      <c r="Q922" t="str">
        <f t="shared" si="15"/>
        <v>2</v>
      </c>
    </row>
    <row r="923" spans="1:17" x14ac:dyDescent="0.25">
      <c r="A923">
        <v>922</v>
      </c>
      <c r="B923">
        <v>210.43346299999999</v>
      </c>
      <c r="C923" s="2">
        <v>1</v>
      </c>
      <c r="D923">
        <v>203.87973700000001</v>
      </c>
      <c r="E923" s="4">
        <v>2</v>
      </c>
      <c r="P923">
        <v>2</v>
      </c>
      <c r="Q923" t="str">
        <f t="shared" si="15"/>
        <v>12</v>
      </c>
    </row>
    <row r="924" spans="1:17" x14ac:dyDescent="0.25">
      <c r="A924">
        <v>923</v>
      </c>
      <c r="B924">
        <v>210.45634699999999</v>
      </c>
      <c r="C924" s="2">
        <v>1</v>
      </c>
      <c r="D924">
        <v>203.82386299999999</v>
      </c>
      <c r="E924" s="4">
        <v>2</v>
      </c>
      <c r="P924">
        <v>2</v>
      </c>
      <c r="Q924" t="str">
        <f t="shared" si="15"/>
        <v>12</v>
      </c>
    </row>
    <row r="925" spans="1:17" x14ac:dyDescent="0.25">
      <c r="A925">
        <v>924</v>
      </c>
      <c r="B925">
        <v>210.454284</v>
      </c>
      <c r="C925" s="2">
        <v>1</v>
      </c>
      <c r="D925">
        <v>203.82386299999999</v>
      </c>
      <c r="E925" s="4">
        <v>2</v>
      </c>
      <c r="P925">
        <v>2</v>
      </c>
      <c r="Q925" t="str">
        <f t="shared" si="15"/>
        <v>12</v>
      </c>
    </row>
    <row r="926" spans="1:17" x14ac:dyDescent="0.25">
      <c r="A926">
        <v>925</v>
      </c>
      <c r="B926">
        <v>210.449389</v>
      </c>
      <c r="C926" s="2">
        <v>1</v>
      </c>
      <c r="P926">
        <v>1</v>
      </c>
      <c r="Q926" t="str">
        <f t="shared" si="15"/>
        <v>1</v>
      </c>
    </row>
    <row r="927" spans="1:17" x14ac:dyDescent="0.25">
      <c r="A927">
        <v>926</v>
      </c>
      <c r="B927">
        <v>210.432174</v>
      </c>
      <c r="C927" s="2">
        <v>1</v>
      </c>
      <c r="P927">
        <v>1</v>
      </c>
      <c r="Q927" t="str">
        <f t="shared" si="15"/>
        <v>1</v>
      </c>
    </row>
    <row r="928" spans="1:17" x14ac:dyDescent="0.25">
      <c r="A928">
        <v>927</v>
      </c>
      <c r="B928">
        <v>210.42789399999998</v>
      </c>
      <c r="C928" s="2">
        <v>1</v>
      </c>
      <c r="P928">
        <v>1</v>
      </c>
      <c r="Q928" t="str">
        <f t="shared" si="15"/>
        <v>1</v>
      </c>
    </row>
    <row r="929" spans="1:17" x14ac:dyDescent="0.25">
      <c r="A929">
        <v>928</v>
      </c>
      <c r="B929">
        <v>210.43969999999999</v>
      </c>
      <c r="C929" s="2">
        <v>1</v>
      </c>
      <c r="H929">
        <v>206.87869899999998</v>
      </c>
      <c r="I929" s="3">
        <v>4</v>
      </c>
      <c r="P929">
        <v>2</v>
      </c>
      <c r="Q929" t="str">
        <f t="shared" si="15"/>
        <v>14</v>
      </c>
    </row>
    <row r="930" spans="1:17" x14ac:dyDescent="0.25">
      <c r="A930">
        <v>929</v>
      </c>
      <c r="B930">
        <v>210.410831</v>
      </c>
      <c r="C930" s="2">
        <v>1</v>
      </c>
      <c r="H930">
        <v>206.91107099999999</v>
      </c>
      <c r="I930" s="3">
        <v>4</v>
      </c>
      <c r="P930">
        <v>2</v>
      </c>
      <c r="Q930" t="str">
        <f t="shared" si="15"/>
        <v>14</v>
      </c>
    </row>
    <row r="931" spans="1:17" x14ac:dyDescent="0.25">
      <c r="A931">
        <v>930</v>
      </c>
      <c r="B931">
        <v>210.355063</v>
      </c>
      <c r="C931" s="2">
        <v>1</v>
      </c>
      <c r="H931">
        <v>206.938334</v>
      </c>
      <c r="I931" s="3">
        <v>4</v>
      </c>
      <c r="P931">
        <v>2</v>
      </c>
      <c r="Q931" t="str">
        <f t="shared" si="15"/>
        <v>14</v>
      </c>
    </row>
    <row r="932" spans="1:17" x14ac:dyDescent="0.25">
      <c r="A932">
        <v>931</v>
      </c>
      <c r="B932">
        <v>210.43346299999999</v>
      </c>
      <c r="C932" s="2">
        <v>1</v>
      </c>
      <c r="F932">
        <v>208.783084</v>
      </c>
      <c r="G932" s="5">
        <v>3</v>
      </c>
      <c r="H932">
        <v>206.92313300000001</v>
      </c>
      <c r="I932" s="3">
        <v>4</v>
      </c>
      <c r="P932">
        <v>3</v>
      </c>
      <c r="Q932" t="str">
        <f t="shared" si="15"/>
        <v>134</v>
      </c>
    </row>
    <row r="933" spans="1:17" x14ac:dyDescent="0.25">
      <c r="A933">
        <v>932</v>
      </c>
      <c r="F933">
        <v>208.84699899999998</v>
      </c>
      <c r="G933" s="5">
        <v>3</v>
      </c>
      <c r="H933">
        <v>206.90978100000001</v>
      </c>
      <c r="I933" s="3">
        <v>4</v>
      </c>
      <c r="P933">
        <v>2</v>
      </c>
      <c r="Q933" t="str">
        <f t="shared" si="15"/>
        <v>34</v>
      </c>
    </row>
    <row r="934" spans="1:17" x14ac:dyDescent="0.25">
      <c r="A934">
        <v>933</v>
      </c>
      <c r="F934">
        <v>208.87184400000001</v>
      </c>
      <c r="G934" s="5">
        <v>3</v>
      </c>
      <c r="H934">
        <v>206.912463</v>
      </c>
      <c r="I934" s="3">
        <v>4</v>
      </c>
      <c r="P934">
        <v>2</v>
      </c>
      <c r="Q934" t="str">
        <f t="shared" si="15"/>
        <v>34</v>
      </c>
    </row>
    <row r="935" spans="1:17" x14ac:dyDescent="0.25">
      <c r="A935">
        <v>934</v>
      </c>
      <c r="F935">
        <v>208.84097199999999</v>
      </c>
      <c r="G935" s="5">
        <v>3</v>
      </c>
      <c r="H935">
        <v>206.97390300000001</v>
      </c>
      <c r="I935" s="3">
        <v>4</v>
      </c>
      <c r="P935">
        <v>2</v>
      </c>
      <c r="Q935" t="str">
        <f t="shared" si="15"/>
        <v>34</v>
      </c>
    </row>
    <row r="936" spans="1:17" x14ac:dyDescent="0.25">
      <c r="A936">
        <v>935</v>
      </c>
      <c r="D936">
        <v>223.249191</v>
      </c>
      <c r="E936" s="4">
        <v>2</v>
      </c>
      <c r="F936">
        <v>208.85715399999998</v>
      </c>
      <c r="G936" s="5">
        <v>3</v>
      </c>
      <c r="H936">
        <v>206.95823200000001</v>
      </c>
      <c r="I936" s="3">
        <v>4</v>
      </c>
      <c r="P936">
        <v>3</v>
      </c>
      <c r="Q936" t="str">
        <f t="shared" si="15"/>
        <v>234</v>
      </c>
    </row>
    <row r="937" spans="1:17" x14ac:dyDescent="0.25">
      <c r="A937">
        <v>936</v>
      </c>
      <c r="D937">
        <v>223.21151399999999</v>
      </c>
      <c r="E937" s="4">
        <v>2</v>
      </c>
      <c r="F937">
        <v>208.88111799999999</v>
      </c>
      <c r="G937" s="5">
        <v>3</v>
      </c>
      <c r="H937">
        <v>206.97833199999999</v>
      </c>
      <c r="I937" s="3">
        <v>4</v>
      </c>
      <c r="P937">
        <v>3</v>
      </c>
      <c r="Q937" t="str">
        <f t="shared" si="15"/>
        <v>234</v>
      </c>
    </row>
    <row r="938" spans="1:17" x14ac:dyDescent="0.25">
      <c r="A938">
        <v>937</v>
      </c>
      <c r="D938">
        <v>223.26045400000001</v>
      </c>
      <c r="E938" s="4">
        <v>2</v>
      </c>
      <c r="F938">
        <v>208.89421400000001</v>
      </c>
      <c r="G938" s="5">
        <v>3</v>
      </c>
      <c r="H938">
        <v>206.87869899999998</v>
      </c>
      <c r="I938" s="3">
        <v>4</v>
      </c>
      <c r="P938">
        <v>3</v>
      </c>
      <c r="Q938" t="str">
        <f t="shared" si="15"/>
        <v>234</v>
      </c>
    </row>
    <row r="939" spans="1:17" x14ac:dyDescent="0.25">
      <c r="A939">
        <v>938</v>
      </c>
      <c r="D939">
        <v>223.223333</v>
      </c>
      <c r="E939" s="4">
        <v>2</v>
      </c>
      <c r="F939">
        <v>208.90699699999999</v>
      </c>
      <c r="G939" s="5">
        <v>3</v>
      </c>
      <c r="P939">
        <v>2</v>
      </c>
      <c r="Q939" t="str">
        <f t="shared" si="15"/>
        <v>23</v>
      </c>
    </row>
    <row r="940" spans="1:17" x14ac:dyDescent="0.25">
      <c r="A940">
        <v>939</v>
      </c>
      <c r="D940">
        <v>223.23176699999999</v>
      </c>
      <c r="E940" s="4">
        <v>2</v>
      </c>
      <c r="F940">
        <v>208.783084</v>
      </c>
      <c r="G940" s="5">
        <v>3</v>
      </c>
      <c r="P940">
        <v>2</v>
      </c>
      <c r="Q940" t="str">
        <f t="shared" si="15"/>
        <v>23</v>
      </c>
    </row>
    <row r="941" spans="1:17" x14ac:dyDescent="0.25">
      <c r="A941">
        <v>940</v>
      </c>
      <c r="D941">
        <v>223.23353499999999</v>
      </c>
      <c r="E941" s="4">
        <v>2</v>
      </c>
      <c r="P941">
        <v>1</v>
      </c>
      <c r="Q941" t="str">
        <f t="shared" si="15"/>
        <v>2</v>
      </c>
    </row>
    <row r="942" spans="1:17" x14ac:dyDescent="0.25">
      <c r="A942">
        <v>941</v>
      </c>
      <c r="D942">
        <v>223.182019</v>
      </c>
      <c r="E942" s="4">
        <v>2</v>
      </c>
      <c r="P942">
        <v>1</v>
      </c>
      <c r="Q942" t="str">
        <f t="shared" si="15"/>
        <v>2</v>
      </c>
    </row>
    <row r="943" spans="1:17" x14ac:dyDescent="0.25">
      <c r="A943">
        <v>942</v>
      </c>
      <c r="D943">
        <v>223.168736</v>
      </c>
      <c r="E943" s="4">
        <v>2</v>
      </c>
      <c r="P943">
        <v>1</v>
      </c>
      <c r="Q943" t="str">
        <f t="shared" si="15"/>
        <v>2</v>
      </c>
    </row>
    <row r="944" spans="1:17" x14ac:dyDescent="0.25">
      <c r="A944">
        <v>943</v>
      </c>
      <c r="B944">
        <v>229.88454300000001</v>
      </c>
      <c r="C944" s="2">
        <v>1</v>
      </c>
      <c r="D944">
        <v>223.18227200000001</v>
      </c>
      <c r="E944" s="4">
        <v>2</v>
      </c>
      <c r="P944">
        <v>2</v>
      </c>
      <c r="Q944" t="str">
        <f t="shared" si="15"/>
        <v>12</v>
      </c>
    </row>
    <row r="945" spans="1:17" x14ac:dyDescent="0.25">
      <c r="A945">
        <v>944</v>
      </c>
      <c r="B945">
        <v>229.928584</v>
      </c>
      <c r="C945" s="2">
        <v>1</v>
      </c>
      <c r="D945">
        <v>223.249191</v>
      </c>
      <c r="E945" s="4">
        <v>2</v>
      </c>
      <c r="P945">
        <v>2</v>
      </c>
      <c r="Q945" t="str">
        <f t="shared" si="15"/>
        <v>12</v>
      </c>
    </row>
    <row r="946" spans="1:17" x14ac:dyDescent="0.25">
      <c r="A946">
        <v>945</v>
      </c>
      <c r="B946">
        <v>229.935554</v>
      </c>
      <c r="C946" s="2">
        <v>1</v>
      </c>
      <c r="D946">
        <v>223.249191</v>
      </c>
      <c r="E946" s="4">
        <v>2</v>
      </c>
      <c r="P946">
        <v>2</v>
      </c>
      <c r="Q946" t="str">
        <f t="shared" si="15"/>
        <v>12</v>
      </c>
    </row>
    <row r="947" spans="1:17" x14ac:dyDescent="0.25">
      <c r="A947">
        <v>946</v>
      </c>
      <c r="B947">
        <v>229.912374</v>
      </c>
      <c r="C947" s="2">
        <v>1</v>
      </c>
      <c r="P947">
        <v>1</v>
      </c>
      <c r="Q947" t="str">
        <f t="shared" si="15"/>
        <v>1</v>
      </c>
    </row>
    <row r="948" spans="1:17" x14ac:dyDescent="0.25">
      <c r="A948">
        <v>947</v>
      </c>
      <c r="B948">
        <v>229.921817</v>
      </c>
      <c r="C948" s="2">
        <v>1</v>
      </c>
      <c r="P948">
        <v>1</v>
      </c>
      <c r="Q948" t="str">
        <f t="shared" si="15"/>
        <v>1</v>
      </c>
    </row>
    <row r="949" spans="1:17" x14ac:dyDescent="0.25">
      <c r="A949">
        <v>948</v>
      </c>
      <c r="B949">
        <v>229.89111</v>
      </c>
      <c r="C949" s="2">
        <v>1</v>
      </c>
      <c r="P949">
        <v>1</v>
      </c>
      <c r="Q949" t="str">
        <f t="shared" si="15"/>
        <v>1</v>
      </c>
    </row>
    <row r="950" spans="1:17" x14ac:dyDescent="0.25">
      <c r="A950">
        <v>949</v>
      </c>
      <c r="B950">
        <v>229.86424199999999</v>
      </c>
      <c r="C950" s="2">
        <v>1</v>
      </c>
      <c r="P950">
        <v>1</v>
      </c>
      <c r="Q950" t="str">
        <f t="shared" si="15"/>
        <v>1</v>
      </c>
    </row>
    <row r="951" spans="1:17" x14ac:dyDescent="0.25">
      <c r="A951">
        <v>950</v>
      </c>
      <c r="B951">
        <v>229.92994999999999</v>
      </c>
      <c r="C951" s="2">
        <v>1</v>
      </c>
      <c r="H951">
        <v>226.90484799999999</v>
      </c>
      <c r="I951" s="3">
        <v>4</v>
      </c>
      <c r="P951">
        <v>2</v>
      </c>
      <c r="Q951" t="str">
        <f t="shared" si="15"/>
        <v>14</v>
      </c>
    </row>
    <row r="952" spans="1:17" x14ac:dyDescent="0.25">
      <c r="A952">
        <v>951</v>
      </c>
      <c r="B952">
        <v>229.90631200000001</v>
      </c>
      <c r="C952" s="2">
        <v>1</v>
      </c>
      <c r="H952">
        <v>226.91151400000001</v>
      </c>
      <c r="I952" s="3">
        <v>4</v>
      </c>
      <c r="P952">
        <v>2</v>
      </c>
      <c r="Q952" t="str">
        <f t="shared" si="15"/>
        <v>14</v>
      </c>
    </row>
    <row r="953" spans="1:17" x14ac:dyDescent="0.25">
      <c r="A953">
        <v>952</v>
      </c>
      <c r="B953">
        <v>229.89009999999999</v>
      </c>
      <c r="C953" s="2">
        <v>1</v>
      </c>
      <c r="F953">
        <v>228.68312900000001</v>
      </c>
      <c r="G953" s="5">
        <v>3</v>
      </c>
      <c r="H953">
        <v>226.93328199999999</v>
      </c>
      <c r="I953" s="3">
        <v>4</v>
      </c>
      <c r="P953">
        <v>3</v>
      </c>
      <c r="Q953" t="str">
        <f t="shared" si="15"/>
        <v>134</v>
      </c>
    </row>
    <row r="954" spans="1:17" x14ac:dyDescent="0.25">
      <c r="A954">
        <v>953</v>
      </c>
      <c r="F954">
        <v>228.65641299999999</v>
      </c>
      <c r="G954" s="5">
        <v>3</v>
      </c>
      <c r="H954">
        <v>226.88676599999999</v>
      </c>
      <c r="I954" s="3">
        <v>4</v>
      </c>
      <c r="P954">
        <v>2</v>
      </c>
      <c r="Q954" t="str">
        <f t="shared" si="15"/>
        <v>34</v>
      </c>
    </row>
    <row r="955" spans="1:17" x14ac:dyDescent="0.25">
      <c r="A955">
        <v>954</v>
      </c>
      <c r="F955">
        <v>228.71095800000001</v>
      </c>
      <c r="G955" s="5">
        <v>3</v>
      </c>
      <c r="H955">
        <v>226.93590799999998</v>
      </c>
      <c r="I955" s="3">
        <v>4</v>
      </c>
      <c r="P955">
        <v>2</v>
      </c>
      <c r="Q955" t="str">
        <f t="shared" si="15"/>
        <v>34</v>
      </c>
    </row>
    <row r="956" spans="1:17" x14ac:dyDescent="0.25">
      <c r="A956">
        <v>955</v>
      </c>
      <c r="F956">
        <v>228.672877</v>
      </c>
      <c r="G956" s="5">
        <v>3</v>
      </c>
      <c r="H956">
        <v>226.83797799999999</v>
      </c>
      <c r="I956" s="3">
        <v>4</v>
      </c>
      <c r="P956">
        <v>2</v>
      </c>
      <c r="Q956" t="str">
        <f t="shared" si="15"/>
        <v>34</v>
      </c>
    </row>
    <row r="957" spans="1:17" x14ac:dyDescent="0.25">
      <c r="A957">
        <v>956</v>
      </c>
      <c r="F957">
        <v>228.67934299999999</v>
      </c>
      <c r="G957" s="5">
        <v>3</v>
      </c>
      <c r="H957">
        <v>226.86828199999999</v>
      </c>
      <c r="I957" s="3">
        <v>4</v>
      </c>
      <c r="P957">
        <v>2</v>
      </c>
      <c r="Q957" t="str">
        <f t="shared" si="15"/>
        <v>34</v>
      </c>
    </row>
    <row r="958" spans="1:17" x14ac:dyDescent="0.25">
      <c r="A958">
        <v>957</v>
      </c>
      <c r="D958">
        <v>244.51949400000001</v>
      </c>
      <c r="E958" s="4">
        <v>2</v>
      </c>
      <c r="F958">
        <v>228.699645</v>
      </c>
      <c r="G958" s="5">
        <v>3</v>
      </c>
      <c r="H958">
        <v>226.88823099999999</v>
      </c>
      <c r="I958" s="3">
        <v>4</v>
      </c>
      <c r="P958">
        <v>3</v>
      </c>
      <c r="Q958" t="str">
        <f t="shared" si="15"/>
        <v>234</v>
      </c>
    </row>
    <row r="959" spans="1:17" x14ac:dyDescent="0.25">
      <c r="A959">
        <v>958</v>
      </c>
      <c r="D959">
        <v>244.48616099999998</v>
      </c>
      <c r="E959" s="4">
        <v>2</v>
      </c>
      <c r="F959">
        <v>228.75287700000001</v>
      </c>
      <c r="G959" s="5">
        <v>3</v>
      </c>
      <c r="H959">
        <v>226.90484799999999</v>
      </c>
      <c r="I959" s="3">
        <v>4</v>
      </c>
      <c r="P959">
        <v>3</v>
      </c>
      <c r="Q959" t="str">
        <f t="shared" si="15"/>
        <v>234</v>
      </c>
    </row>
    <row r="960" spans="1:17" x14ac:dyDescent="0.25">
      <c r="A960">
        <v>959</v>
      </c>
      <c r="D960">
        <v>244.50803099999999</v>
      </c>
      <c r="E960" s="4">
        <v>2</v>
      </c>
      <c r="F960">
        <v>228.74105900000001</v>
      </c>
      <c r="G960" s="5">
        <v>3</v>
      </c>
      <c r="H960">
        <v>226.90484799999999</v>
      </c>
      <c r="I960" s="3">
        <v>4</v>
      </c>
      <c r="P960">
        <v>3</v>
      </c>
      <c r="Q960" t="str">
        <f t="shared" si="15"/>
        <v>234</v>
      </c>
    </row>
    <row r="961" spans="1:17" x14ac:dyDescent="0.25">
      <c r="A961">
        <v>960</v>
      </c>
      <c r="D961">
        <v>244.52221800000001</v>
      </c>
      <c r="E961" s="4">
        <v>2</v>
      </c>
      <c r="F961">
        <v>228.68510000000001</v>
      </c>
      <c r="G961" s="5">
        <v>3</v>
      </c>
      <c r="P961">
        <v>2</v>
      </c>
      <c r="Q961" t="str">
        <f t="shared" si="15"/>
        <v>23</v>
      </c>
    </row>
    <row r="962" spans="1:17" x14ac:dyDescent="0.25">
      <c r="A962">
        <v>961</v>
      </c>
      <c r="D962">
        <v>244.503129</v>
      </c>
      <c r="E962" s="4">
        <v>2</v>
      </c>
      <c r="F962">
        <v>228.68312900000001</v>
      </c>
      <c r="G962" s="5">
        <v>3</v>
      </c>
      <c r="P962">
        <v>2</v>
      </c>
      <c r="Q962" t="str">
        <f t="shared" ref="Q962:Q1025" si="16">CONCATENATE(C962,E962,G962,I962)</f>
        <v>23</v>
      </c>
    </row>
    <row r="963" spans="1:17" x14ac:dyDescent="0.25">
      <c r="A963">
        <v>962</v>
      </c>
      <c r="D963">
        <v>244.475301</v>
      </c>
      <c r="E963" s="4">
        <v>2</v>
      </c>
      <c r="F963">
        <v>228.68312900000001</v>
      </c>
      <c r="G963" s="5">
        <v>3</v>
      </c>
      <c r="P963">
        <v>2</v>
      </c>
      <c r="Q963" t="str">
        <f t="shared" si="16"/>
        <v>23</v>
      </c>
    </row>
    <row r="964" spans="1:17" x14ac:dyDescent="0.25">
      <c r="A964">
        <v>963</v>
      </c>
      <c r="D964">
        <v>244.473027</v>
      </c>
      <c r="E964" s="4">
        <v>2</v>
      </c>
      <c r="P964">
        <v>1</v>
      </c>
      <c r="Q964" t="str">
        <f t="shared" si="16"/>
        <v>2</v>
      </c>
    </row>
    <row r="965" spans="1:17" x14ac:dyDescent="0.25">
      <c r="A965">
        <v>964</v>
      </c>
      <c r="D965">
        <v>244.469392</v>
      </c>
      <c r="E965" s="4">
        <v>2</v>
      </c>
      <c r="P965">
        <v>1</v>
      </c>
      <c r="Q965" t="str">
        <f t="shared" si="16"/>
        <v>2</v>
      </c>
    </row>
    <row r="966" spans="1:17" x14ac:dyDescent="0.25">
      <c r="A966">
        <v>965</v>
      </c>
      <c r="B966">
        <v>251.55226999999999</v>
      </c>
      <c r="C966" s="2">
        <v>1</v>
      </c>
      <c r="D966">
        <v>244.48727099999999</v>
      </c>
      <c r="E966" s="4">
        <v>2</v>
      </c>
      <c r="P966">
        <v>2</v>
      </c>
      <c r="Q966" t="str">
        <f t="shared" si="16"/>
        <v>12</v>
      </c>
    </row>
    <row r="967" spans="1:17" x14ac:dyDescent="0.25">
      <c r="A967">
        <v>966</v>
      </c>
      <c r="B967">
        <v>251.54929099999998</v>
      </c>
      <c r="C967" s="2">
        <v>1</v>
      </c>
      <c r="D967">
        <v>244.512067</v>
      </c>
      <c r="E967" s="4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B968">
        <v>251.56818099999998</v>
      </c>
      <c r="C968" s="2">
        <v>1</v>
      </c>
      <c r="D968">
        <v>244.51949400000001</v>
      </c>
      <c r="E968" s="4">
        <v>2</v>
      </c>
      <c r="P968">
        <v>2</v>
      </c>
      <c r="Q968" t="str">
        <f t="shared" si="16"/>
        <v>12</v>
      </c>
    </row>
    <row r="969" spans="1:17" x14ac:dyDescent="0.25">
      <c r="A969">
        <v>968</v>
      </c>
      <c r="B969">
        <v>251.53823199999999</v>
      </c>
      <c r="C969" s="2">
        <v>1</v>
      </c>
      <c r="D969">
        <v>244.51949400000001</v>
      </c>
      <c r="E969" s="4">
        <v>2</v>
      </c>
      <c r="P969">
        <v>2</v>
      </c>
      <c r="Q969" t="str">
        <f t="shared" si="16"/>
        <v>12</v>
      </c>
    </row>
    <row r="970" spans="1:17" x14ac:dyDescent="0.25">
      <c r="A970">
        <v>969</v>
      </c>
      <c r="B970">
        <v>251.55383799999998</v>
      </c>
      <c r="C970" s="2">
        <v>1</v>
      </c>
      <c r="P970">
        <v>1</v>
      </c>
      <c r="Q970" t="str">
        <f t="shared" si="16"/>
        <v>1</v>
      </c>
    </row>
    <row r="971" spans="1:17" x14ac:dyDescent="0.25">
      <c r="A971">
        <v>970</v>
      </c>
      <c r="B971">
        <v>251.55828199999999</v>
      </c>
      <c r="C971" s="2">
        <v>1</v>
      </c>
      <c r="P971">
        <v>1</v>
      </c>
      <c r="Q971" t="str">
        <f t="shared" si="16"/>
        <v>1</v>
      </c>
    </row>
    <row r="972" spans="1:17" x14ac:dyDescent="0.25">
      <c r="A972">
        <v>971</v>
      </c>
      <c r="B972">
        <v>251.55403999999999</v>
      </c>
      <c r="C972" s="2">
        <v>1</v>
      </c>
      <c r="P972">
        <v>1</v>
      </c>
      <c r="Q972" t="str">
        <f t="shared" si="16"/>
        <v>1</v>
      </c>
    </row>
    <row r="973" spans="1:17" x14ac:dyDescent="0.25">
      <c r="A973">
        <v>972</v>
      </c>
      <c r="B973">
        <v>251.55176299999999</v>
      </c>
      <c r="C973" s="2">
        <v>1</v>
      </c>
      <c r="H973">
        <v>247.55237299999999</v>
      </c>
      <c r="I973" s="3">
        <v>4</v>
      </c>
      <c r="P973">
        <v>2</v>
      </c>
      <c r="Q973" t="str">
        <f t="shared" si="16"/>
        <v>14</v>
      </c>
    </row>
    <row r="974" spans="1:17" x14ac:dyDescent="0.25">
      <c r="A974">
        <v>973</v>
      </c>
      <c r="B974">
        <v>251.456513</v>
      </c>
      <c r="C974" s="2">
        <v>1</v>
      </c>
      <c r="H974">
        <v>247.52509800000001</v>
      </c>
      <c r="I974" s="3">
        <v>4</v>
      </c>
      <c r="P974">
        <v>2</v>
      </c>
      <c r="Q974" t="str">
        <f t="shared" si="16"/>
        <v>14</v>
      </c>
    </row>
    <row r="975" spans="1:17" x14ac:dyDescent="0.25">
      <c r="A975">
        <v>974</v>
      </c>
      <c r="B975">
        <v>251.44843399999999</v>
      </c>
      <c r="C975" s="2">
        <v>1</v>
      </c>
      <c r="H975">
        <v>247.54560599999999</v>
      </c>
      <c r="I975" s="3">
        <v>4</v>
      </c>
      <c r="P975">
        <v>2</v>
      </c>
      <c r="Q975" t="str">
        <f t="shared" si="16"/>
        <v>14</v>
      </c>
    </row>
    <row r="976" spans="1:17" x14ac:dyDescent="0.25">
      <c r="A976">
        <v>975</v>
      </c>
      <c r="B976">
        <v>251.55226999999999</v>
      </c>
      <c r="C976" s="2">
        <v>1</v>
      </c>
      <c r="F976">
        <v>250.169343</v>
      </c>
      <c r="G976" s="5">
        <v>3</v>
      </c>
      <c r="H976">
        <v>247.57121000000001</v>
      </c>
      <c r="I976" s="3">
        <v>4</v>
      </c>
      <c r="P976">
        <v>3</v>
      </c>
      <c r="Q976" t="str">
        <f t="shared" si="16"/>
        <v>134</v>
      </c>
    </row>
    <row r="977" spans="1:17" x14ac:dyDescent="0.25">
      <c r="A977">
        <v>976</v>
      </c>
      <c r="F977">
        <v>250.19802999999999</v>
      </c>
      <c r="G977" s="5">
        <v>3</v>
      </c>
      <c r="H977">
        <v>247.52196599999999</v>
      </c>
      <c r="I977" s="3">
        <v>4</v>
      </c>
      <c r="P977">
        <v>2</v>
      </c>
      <c r="Q977" t="str">
        <f t="shared" si="16"/>
        <v>34</v>
      </c>
    </row>
    <row r="978" spans="1:17" x14ac:dyDescent="0.25">
      <c r="A978">
        <v>977</v>
      </c>
      <c r="F978">
        <v>250.19348199999999</v>
      </c>
      <c r="G978" s="5">
        <v>3</v>
      </c>
      <c r="H978">
        <v>247.54499899999999</v>
      </c>
      <c r="I978" s="3">
        <v>4</v>
      </c>
      <c r="P978">
        <v>2</v>
      </c>
      <c r="Q978" t="str">
        <f t="shared" si="16"/>
        <v>34</v>
      </c>
    </row>
    <row r="979" spans="1:17" x14ac:dyDescent="0.25">
      <c r="A979">
        <v>978</v>
      </c>
      <c r="F979">
        <v>250.22939</v>
      </c>
      <c r="G979" s="5">
        <v>3</v>
      </c>
      <c r="H979">
        <v>247.56601000000001</v>
      </c>
      <c r="I979" s="3">
        <v>4</v>
      </c>
      <c r="P979">
        <v>2</v>
      </c>
      <c r="Q979" t="str">
        <f t="shared" si="16"/>
        <v>34</v>
      </c>
    </row>
    <row r="980" spans="1:17" x14ac:dyDescent="0.25">
      <c r="A980">
        <v>979</v>
      </c>
      <c r="D980">
        <v>265.09888599999999</v>
      </c>
      <c r="E980" s="4">
        <v>2</v>
      </c>
      <c r="F980">
        <v>250.17469499999999</v>
      </c>
      <c r="G980" s="5">
        <v>3</v>
      </c>
      <c r="H980">
        <v>247.54474400000001</v>
      </c>
      <c r="I980" s="3">
        <v>4</v>
      </c>
      <c r="P980">
        <v>3</v>
      </c>
      <c r="Q980" t="str">
        <f t="shared" si="16"/>
        <v>234</v>
      </c>
    </row>
    <row r="981" spans="1:17" x14ac:dyDescent="0.25">
      <c r="A981">
        <v>980</v>
      </c>
      <c r="D981">
        <v>265.10817800000001</v>
      </c>
      <c r="E981" s="4">
        <v>2</v>
      </c>
      <c r="F981">
        <v>250.166314</v>
      </c>
      <c r="G981" s="5">
        <v>3</v>
      </c>
      <c r="H981">
        <v>247.56681499999999</v>
      </c>
      <c r="I981" s="3">
        <v>4</v>
      </c>
      <c r="P981">
        <v>3</v>
      </c>
      <c r="Q981" t="str">
        <f t="shared" si="16"/>
        <v>234</v>
      </c>
    </row>
    <row r="982" spans="1:17" x14ac:dyDescent="0.25">
      <c r="A982">
        <v>981</v>
      </c>
      <c r="D982">
        <v>265.11404099999999</v>
      </c>
      <c r="E982" s="4">
        <v>2</v>
      </c>
      <c r="F982">
        <v>250.16732100000002</v>
      </c>
      <c r="G982" s="5">
        <v>3</v>
      </c>
      <c r="H982">
        <v>247.55237299999999</v>
      </c>
      <c r="I982" s="3">
        <v>4</v>
      </c>
      <c r="P982">
        <v>3</v>
      </c>
      <c r="Q982" t="str">
        <f t="shared" si="16"/>
        <v>234</v>
      </c>
    </row>
    <row r="983" spans="1:17" x14ac:dyDescent="0.25">
      <c r="A983">
        <v>982</v>
      </c>
      <c r="D983">
        <v>265.07949200000002</v>
      </c>
      <c r="E983" s="4">
        <v>2</v>
      </c>
      <c r="F983">
        <v>250.18080599999999</v>
      </c>
      <c r="G983" s="5">
        <v>3</v>
      </c>
      <c r="H983">
        <v>247.55237299999999</v>
      </c>
      <c r="I983" s="3">
        <v>4</v>
      </c>
      <c r="P983">
        <v>3</v>
      </c>
      <c r="Q983" t="str">
        <f t="shared" si="16"/>
        <v>234</v>
      </c>
    </row>
    <row r="984" spans="1:17" x14ac:dyDescent="0.25">
      <c r="A984">
        <v>983</v>
      </c>
      <c r="D984">
        <v>265.073331</v>
      </c>
      <c r="E984" s="4">
        <v>2</v>
      </c>
      <c r="F984">
        <v>250.211915</v>
      </c>
      <c r="G984" s="5">
        <v>3</v>
      </c>
      <c r="P984">
        <v>2</v>
      </c>
      <c r="Q984" t="str">
        <f t="shared" si="16"/>
        <v>23</v>
      </c>
    </row>
    <row r="985" spans="1:17" x14ac:dyDescent="0.25">
      <c r="A985">
        <v>984</v>
      </c>
      <c r="D985">
        <v>265.04313000000002</v>
      </c>
      <c r="E985" s="4">
        <v>2</v>
      </c>
      <c r="F985">
        <v>250.192826</v>
      </c>
      <c r="G985" s="5">
        <v>3</v>
      </c>
      <c r="P985">
        <v>2</v>
      </c>
      <c r="Q985" t="str">
        <f t="shared" si="16"/>
        <v>23</v>
      </c>
    </row>
    <row r="986" spans="1:17" x14ac:dyDescent="0.25">
      <c r="A986">
        <v>985</v>
      </c>
      <c r="D986">
        <v>265.07702</v>
      </c>
      <c r="E986" s="4">
        <v>2</v>
      </c>
      <c r="F986">
        <v>250.17408899999998</v>
      </c>
      <c r="G986" s="5">
        <v>3</v>
      </c>
      <c r="P986">
        <v>2</v>
      </c>
      <c r="Q986" t="str">
        <f t="shared" si="16"/>
        <v>23</v>
      </c>
    </row>
    <row r="987" spans="1:17" x14ac:dyDescent="0.25">
      <c r="A987">
        <v>986</v>
      </c>
      <c r="D987">
        <v>265.09777500000001</v>
      </c>
      <c r="E987" s="4">
        <v>2</v>
      </c>
      <c r="F987">
        <v>250.193433</v>
      </c>
      <c r="G987" s="5">
        <v>3</v>
      </c>
      <c r="P987">
        <v>2</v>
      </c>
      <c r="Q987" t="str">
        <f t="shared" si="16"/>
        <v>23</v>
      </c>
    </row>
    <row r="988" spans="1:17" x14ac:dyDescent="0.25">
      <c r="A988">
        <v>987</v>
      </c>
      <c r="D988">
        <v>265.08904000000001</v>
      </c>
      <c r="E988" s="4">
        <v>2</v>
      </c>
      <c r="F988">
        <v>250.169343</v>
      </c>
      <c r="G988" s="5">
        <v>3</v>
      </c>
      <c r="P988">
        <v>2</v>
      </c>
      <c r="Q988" t="str">
        <f t="shared" si="16"/>
        <v>23</v>
      </c>
    </row>
    <row r="989" spans="1:17" x14ac:dyDescent="0.25">
      <c r="A989">
        <v>988</v>
      </c>
      <c r="B989">
        <v>270.71393699999999</v>
      </c>
      <c r="C989" s="2">
        <v>1</v>
      </c>
      <c r="D989">
        <v>265.124391</v>
      </c>
      <c r="E989" s="4">
        <v>2</v>
      </c>
      <c r="P989">
        <v>2</v>
      </c>
      <c r="Q989" t="str">
        <f t="shared" si="16"/>
        <v>12</v>
      </c>
    </row>
    <row r="990" spans="1:17" x14ac:dyDescent="0.25">
      <c r="A990">
        <v>989</v>
      </c>
      <c r="B990">
        <v>270.72151300000002</v>
      </c>
      <c r="C990" s="2">
        <v>1</v>
      </c>
      <c r="D990">
        <v>265.09888599999999</v>
      </c>
      <c r="E990" s="4">
        <v>2</v>
      </c>
      <c r="P990">
        <v>2</v>
      </c>
      <c r="Q990" t="str">
        <f t="shared" si="16"/>
        <v>12</v>
      </c>
    </row>
    <row r="991" spans="1:17" x14ac:dyDescent="0.25">
      <c r="A991">
        <v>990</v>
      </c>
      <c r="B991">
        <v>270.700402</v>
      </c>
      <c r="C991" s="2">
        <v>1</v>
      </c>
      <c r="D991">
        <v>265.09888599999999</v>
      </c>
      <c r="E991" s="4">
        <v>2</v>
      </c>
      <c r="P991">
        <v>2</v>
      </c>
      <c r="Q991" t="str">
        <f t="shared" si="16"/>
        <v>12</v>
      </c>
    </row>
    <row r="992" spans="1:17" x14ac:dyDescent="0.25">
      <c r="A992">
        <v>991</v>
      </c>
      <c r="B992">
        <v>270.69201800000002</v>
      </c>
      <c r="C992" s="2">
        <v>1</v>
      </c>
      <c r="D992">
        <v>265.09888599999999</v>
      </c>
      <c r="E992" s="4">
        <v>2</v>
      </c>
      <c r="P992">
        <v>2</v>
      </c>
      <c r="Q992" t="str">
        <f t="shared" si="16"/>
        <v>12</v>
      </c>
    </row>
    <row r="993" spans="1:17" x14ac:dyDescent="0.25">
      <c r="A993">
        <v>992</v>
      </c>
      <c r="B993">
        <v>270.68560100000002</v>
      </c>
      <c r="C993" s="2">
        <v>1</v>
      </c>
      <c r="D993">
        <v>265.09888599999999</v>
      </c>
      <c r="E993" s="4">
        <v>2</v>
      </c>
      <c r="P993">
        <v>2</v>
      </c>
      <c r="Q993" t="str">
        <f t="shared" si="16"/>
        <v>12</v>
      </c>
    </row>
    <row r="994" spans="1:17" x14ac:dyDescent="0.25">
      <c r="A994">
        <v>993</v>
      </c>
      <c r="B994">
        <v>270.706864</v>
      </c>
      <c r="C994" s="2">
        <v>1</v>
      </c>
      <c r="P994">
        <v>1</v>
      </c>
      <c r="Q994" t="str">
        <f t="shared" si="16"/>
        <v>1</v>
      </c>
    </row>
    <row r="995" spans="1:17" x14ac:dyDescent="0.25">
      <c r="A995">
        <v>994</v>
      </c>
      <c r="B995">
        <v>270.71393699999999</v>
      </c>
      <c r="C995" s="2">
        <v>1</v>
      </c>
      <c r="J995">
        <v>235.85479599999999</v>
      </c>
      <c r="K995" t="s">
        <v>22</v>
      </c>
      <c r="Q995" t="str">
        <f t="shared" si="16"/>
        <v>1</v>
      </c>
    </row>
    <row r="996" spans="1:17" x14ac:dyDescent="0.25">
      <c r="A996">
        <v>995</v>
      </c>
      <c r="Q996" t="str">
        <f t="shared" si="16"/>
        <v/>
      </c>
    </row>
    <row r="997" spans="1:17" x14ac:dyDescent="0.25">
      <c r="A997">
        <v>996</v>
      </c>
      <c r="J997">
        <v>39.363231000000013</v>
      </c>
      <c r="K997" t="s">
        <v>22</v>
      </c>
      <c r="Q997" t="str">
        <f t="shared" si="16"/>
        <v/>
      </c>
    </row>
    <row r="998" spans="1:17" x14ac:dyDescent="0.25">
      <c r="A998">
        <v>997</v>
      </c>
      <c r="B998">
        <v>42.79375000000001</v>
      </c>
      <c r="C998" s="2">
        <v>1</v>
      </c>
      <c r="P998">
        <v>1</v>
      </c>
      <c r="Q998" t="str">
        <f t="shared" si="16"/>
        <v>1</v>
      </c>
    </row>
    <row r="999" spans="1:17" x14ac:dyDescent="0.25">
      <c r="A999">
        <v>998</v>
      </c>
      <c r="B999">
        <v>42.776252000000007</v>
      </c>
      <c r="C999" s="2">
        <v>1</v>
      </c>
      <c r="P999">
        <v>1</v>
      </c>
      <c r="Q999" t="str">
        <f t="shared" si="16"/>
        <v>1</v>
      </c>
    </row>
    <row r="1000" spans="1:17" x14ac:dyDescent="0.25">
      <c r="A1000">
        <v>999</v>
      </c>
      <c r="B1000">
        <v>42.782501000000011</v>
      </c>
      <c r="C1000" s="2">
        <v>1</v>
      </c>
      <c r="P1000">
        <v>1</v>
      </c>
      <c r="Q1000" t="str">
        <f t="shared" si="16"/>
        <v>1</v>
      </c>
    </row>
    <row r="1001" spans="1:17" x14ac:dyDescent="0.25">
      <c r="A1001">
        <v>1000</v>
      </c>
      <c r="B1001">
        <v>42.771618000000011</v>
      </c>
      <c r="C1001" s="2">
        <v>1</v>
      </c>
      <c r="H1001">
        <v>34.300316000000009</v>
      </c>
      <c r="I1001" s="3">
        <v>4</v>
      </c>
      <c r="P1001">
        <v>2</v>
      </c>
      <c r="Q1001" t="str">
        <f t="shared" si="16"/>
        <v>14</v>
      </c>
    </row>
    <row r="1002" spans="1:17" x14ac:dyDescent="0.25">
      <c r="A1002">
        <v>1001</v>
      </c>
      <c r="B1002">
        <v>42.779270000000011</v>
      </c>
      <c r="C1002" s="2">
        <v>1</v>
      </c>
      <c r="H1002">
        <v>34.300316000000009</v>
      </c>
      <c r="I1002" s="3">
        <v>4</v>
      </c>
      <c r="P1002">
        <v>2</v>
      </c>
      <c r="Q1002" t="str">
        <f t="shared" si="16"/>
        <v>14</v>
      </c>
    </row>
    <row r="1003" spans="1:17" x14ac:dyDescent="0.25">
      <c r="A1003">
        <v>1002</v>
      </c>
      <c r="B1003">
        <v>42.757660000000008</v>
      </c>
      <c r="C1003" s="2">
        <v>1</v>
      </c>
      <c r="H1003">
        <v>34.344795000000005</v>
      </c>
      <c r="I1003" s="3">
        <v>4</v>
      </c>
      <c r="P1003">
        <v>2</v>
      </c>
      <c r="Q1003" t="str">
        <f t="shared" si="16"/>
        <v>14</v>
      </c>
    </row>
    <row r="1004" spans="1:17" x14ac:dyDescent="0.25">
      <c r="A1004">
        <v>1003</v>
      </c>
      <c r="B1004">
        <v>42.748962000000013</v>
      </c>
      <c r="C1004" s="2">
        <v>1</v>
      </c>
      <c r="H1004">
        <v>34.337347000000008</v>
      </c>
      <c r="I1004" s="3">
        <v>4</v>
      </c>
      <c r="P1004">
        <v>2</v>
      </c>
      <c r="Q1004" t="str">
        <f t="shared" si="16"/>
        <v>14</v>
      </c>
    </row>
    <row r="1005" spans="1:17" x14ac:dyDescent="0.25">
      <c r="A1005">
        <v>1004</v>
      </c>
      <c r="B1005">
        <v>42.757709000000013</v>
      </c>
      <c r="C1005" s="2">
        <v>1</v>
      </c>
      <c r="H1005">
        <v>34.344690000000014</v>
      </c>
      <c r="I1005" s="3">
        <v>4</v>
      </c>
      <c r="P1005">
        <v>2</v>
      </c>
      <c r="Q1005" t="str">
        <f t="shared" si="16"/>
        <v>14</v>
      </c>
    </row>
    <row r="1006" spans="1:17" x14ac:dyDescent="0.25">
      <c r="A1006">
        <v>1005</v>
      </c>
      <c r="B1006">
        <v>42.75724000000001</v>
      </c>
      <c r="C1006" s="2">
        <v>1</v>
      </c>
      <c r="H1006">
        <v>34.327295000000007</v>
      </c>
      <c r="I1006" s="3">
        <v>4</v>
      </c>
      <c r="P1006">
        <v>2</v>
      </c>
      <c r="Q1006" t="str">
        <f t="shared" si="16"/>
        <v>14</v>
      </c>
    </row>
    <row r="1007" spans="1:17" x14ac:dyDescent="0.25">
      <c r="A1007">
        <v>1006</v>
      </c>
      <c r="B1007">
        <v>42.75510400000001</v>
      </c>
      <c r="C1007" s="2">
        <v>1</v>
      </c>
      <c r="H1007">
        <v>34.326095000000009</v>
      </c>
      <c r="I1007" s="3">
        <v>4</v>
      </c>
      <c r="P1007">
        <v>2</v>
      </c>
      <c r="Q1007" t="str">
        <f t="shared" si="16"/>
        <v>14</v>
      </c>
    </row>
    <row r="1008" spans="1:17" x14ac:dyDescent="0.25">
      <c r="A1008">
        <v>1007</v>
      </c>
      <c r="B1008">
        <v>42.786617000000007</v>
      </c>
      <c r="C1008" s="2">
        <v>1</v>
      </c>
      <c r="H1008">
        <v>34.288233000000005</v>
      </c>
      <c r="I1008" s="3">
        <v>4</v>
      </c>
      <c r="P1008">
        <v>2</v>
      </c>
      <c r="Q1008" t="str">
        <f t="shared" si="16"/>
        <v>14</v>
      </c>
    </row>
    <row r="1009" spans="1:17" x14ac:dyDescent="0.25">
      <c r="A1009">
        <v>1008</v>
      </c>
      <c r="B1009">
        <v>42.78010900000001</v>
      </c>
      <c r="C1009" s="2">
        <v>1</v>
      </c>
      <c r="H1009">
        <v>34.268074000000013</v>
      </c>
      <c r="I1009" s="3">
        <v>4</v>
      </c>
      <c r="P1009">
        <v>2</v>
      </c>
      <c r="Q1009" t="str">
        <f t="shared" si="16"/>
        <v>14</v>
      </c>
    </row>
    <row r="1010" spans="1:17" x14ac:dyDescent="0.25">
      <c r="A1010">
        <v>1009</v>
      </c>
      <c r="B1010">
        <v>42.767448000000009</v>
      </c>
      <c r="C1010" s="2">
        <v>1</v>
      </c>
      <c r="H1010">
        <v>34.28276000000001</v>
      </c>
      <c r="I1010" s="3">
        <v>4</v>
      </c>
      <c r="P1010">
        <v>2</v>
      </c>
      <c r="Q1010" t="str">
        <f t="shared" si="16"/>
        <v>14</v>
      </c>
    </row>
    <row r="1011" spans="1:17" x14ac:dyDescent="0.25">
      <c r="A1011">
        <v>1010</v>
      </c>
      <c r="B1011">
        <v>42.737293000000008</v>
      </c>
      <c r="C1011" s="2">
        <v>1</v>
      </c>
      <c r="H1011">
        <v>34.329794000000007</v>
      </c>
      <c r="I1011" s="3">
        <v>4</v>
      </c>
      <c r="P1011">
        <v>2</v>
      </c>
      <c r="Q1011" t="str">
        <f t="shared" si="16"/>
        <v>14</v>
      </c>
    </row>
    <row r="1012" spans="1:17" x14ac:dyDescent="0.25">
      <c r="A1012">
        <v>1011</v>
      </c>
      <c r="B1012">
        <v>42.740524000000008</v>
      </c>
      <c r="C1012" s="2">
        <v>1</v>
      </c>
      <c r="H1012">
        <v>34.307188000000011</v>
      </c>
      <c r="I1012" s="3">
        <v>4</v>
      </c>
      <c r="P1012">
        <v>2</v>
      </c>
      <c r="Q1012" t="str">
        <f t="shared" si="16"/>
        <v>14</v>
      </c>
    </row>
    <row r="1013" spans="1:17" x14ac:dyDescent="0.25">
      <c r="A1013">
        <v>1012</v>
      </c>
      <c r="B1013">
        <v>42.737972000000013</v>
      </c>
      <c r="C1013" s="2">
        <v>1</v>
      </c>
      <c r="H1013">
        <v>34.273857000000007</v>
      </c>
      <c r="I1013" s="3">
        <v>4</v>
      </c>
      <c r="P1013">
        <v>2</v>
      </c>
      <c r="Q1013" t="str">
        <f t="shared" si="16"/>
        <v>14</v>
      </c>
    </row>
    <row r="1014" spans="1:17" x14ac:dyDescent="0.25">
      <c r="A1014">
        <v>1013</v>
      </c>
      <c r="B1014">
        <v>42.761409000000008</v>
      </c>
      <c r="C1014" s="2">
        <v>1</v>
      </c>
      <c r="H1014">
        <v>34.27916900000001</v>
      </c>
      <c r="I1014" s="3">
        <v>4</v>
      </c>
      <c r="P1014">
        <v>2</v>
      </c>
      <c r="Q1014" t="str">
        <f t="shared" si="16"/>
        <v>14</v>
      </c>
    </row>
    <row r="1015" spans="1:17" x14ac:dyDescent="0.25">
      <c r="A1015">
        <v>1014</v>
      </c>
      <c r="B1015">
        <v>42.743389000000008</v>
      </c>
      <c r="C1015" s="2">
        <v>1</v>
      </c>
      <c r="H1015">
        <v>34.286045000000009</v>
      </c>
      <c r="I1015" s="3">
        <v>4</v>
      </c>
      <c r="P1015">
        <v>2</v>
      </c>
      <c r="Q1015" t="str">
        <f t="shared" si="16"/>
        <v>14</v>
      </c>
    </row>
    <row r="1016" spans="1:17" x14ac:dyDescent="0.25">
      <c r="A1016">
        <v>1015</v>
      </c>
      <c r="B1016">
        <v>42.813648000000008</v>
      </c>
      <c r="C1016" s="2">
        <v>1</v>
      </c>
      <c r="H1016">
        <v>34.283283000000011</v>
      </c>
      <c r="I1016" s="3">
        <v>4</v>
      </c>
      <c r="P1016">
        <v>2</v>
      </c>
      <c r="Q1016" t="str">
        <f t="shared" si="16"/>
        <v>14</v>
      </c>
    </row>
    <row r="1017" spans="1:17" x14ac:dyDescent="0.25">
      <c r="A1017">
        <v>1016</v>
      </c>
      <c r="B1017">
        <v>42.813648000000008</v>
      </c>
      <c r="C1017" s="2">
        <v>1</v>
      </c>
      <c r="D1017">
        <v>52.51224100000001</v>
      </c>
      <c r="E1017" s="4">
        <v>2</v>
      </c>
      <c r="F1017">
        <v>40.853283000000012</v>
      </c>
      <c r="G1017" s="5">
        <v>3</v>
      </c>
      <c r="H1017">
        <v>34.25911700000001</v>
      </c>
      <c r="I1017" s="3">
        <v>4</v>
      </c>
      <c r="P1017">
        <v>4</v>
      </c>
      <c r="Q1017" t="str">
        <f t="shared" si="16"/>
        <v>1234</v>
      </c>
    </row>
    <row r="1018" spans="1:17" x14ac:dyDescent="0.25">
      <c r="A1018">
        <v>1017</v>
      </c>
      <c r="D1018">
        <v>52.473907000000011</v>
      </c>
      <c r="E1018" s="4">
        <v>2</v>
      </c>
      <c r="F1018">
        <v>40.836044000000008</v>
      </c>
      <c r="G1018" s="5">
        <v>3</v>
      </c>
      <c r="H1018">
        <v>34.300316000000009</v>
      </c>
      <c r="I1018" s="3">
        <v>4</v>
      </c>
      <c r="P1018">
        <v>3</v>
      </c>
      <c r="Q1018" t="str">
        <f t="shared" si="16"/>
        <v>234</v>
      </c>
    </row>
    <row r="1019" spans="1:17" x14ac:dyDescent="0.25">
      <c r="A1019">
        <v>1018</v>
      </c>
      <c r="D1019">
        <v>52.483803000000009</v>
      </c>
      <c r="E1019" s="4">
        <v>2</v>
      </c>
      <c r="F1019">
        <v>40.804794000000008</v>
      </c>
      <c r="G1019" s="5">
        <v>3</v>
      </c>
      <c r="H1019">
        <v>34.300316000000009</v>
      </c>
      <c r="I1019" s="3">
        <v>4</v>
      </c>
      <c r="P1019">
        <v>3</v>
      </c>
      <c r="Q1019" t="str">
        <f t="shared" si="16"/>
        <v>234</v>
      </c>
    </row>
    <row r="1020" spans="1:17" x14ac:dyDescent="0.25">
      <c r="A1020">
        <v>1019</v>
      </c>
      <c r="D1020">
        <v>52.465835000000013</v>
      </c>
      <c r="E1020" s="4">
        <v>2</v>
      </c>
      <c r="F1020">
        <v>40.813804000000012</v>
      </c>
      <c r="G1020" s="5">
        <v>3</v>
      </c>
      <c r="H1020">
        <v>34.300316000000009</v>
      </c>
      <c r="I1020" s="3">
        <v>4</v>
      </c>
      <c r="P1020">
        <v>3</v>
      </c>
      <c r="Q1020" t="str">
        <f t="shared" si="16"/>
        <v>234</v>
      </c>
    </row>
    <row r="1021" spans="1:17" x14ac:dyDescent="0.25">
      <c r="A1021">
        <v>1020</v>
      </c>
      <c r="D1021">
        <v>52.45224000000001</v>
      </c>
      <c r="E1021" s="4">
        <v>2</v>
      </c>
      <c r="F1021">
        <v>40.76823000000001</v>
      </c>
      <c r="G1021" s="5">
        <v>3</v>
      </c>
      <c r="P1021">
        <v>2</v>
      </c>
      <c r="Q1021" t="str">
        <f t="shared" si="16"/>
        <v>23</v>
      </c>
    </row>
    <row r="1022" spans="1:17" x14ac:dyDescent="0.25">
      <c r="A1022">
        <v>1021</v>
      </c>
      <c r="D1022">
        <v>52.470939000000008</v>
      </c>
      <c r="E1022" s="4">
        <v>2</v>
      </c>
      <c r="F1022">
        <v>40.759063000000012</v>
      </c>
      <c r="G1022" s="5">
        <v>3</v>
      </c>
      <c r="P1022">
        <v>2</v>
      </c>
      <c r="Q1022" t="str">
        <f t="shared" si="16"/>
        <v>23</v>
      </c>
    </row>
    <row r="1023" spans="1:17" x14ac:dyDescent="0.25">
      <c r="A1023">
        <v>1022</v>
      </c>
      <c r="D1023">
        <v>52.472450000000009</v>
      </c>
      <c r="E1023" s="4">
        <v>2</v>
      </c>
      <c r="F1023">
        <v>40.789276000000008</v>
      </c>
      <c r="G1023" s="5">
        <v>3</v>
      </c>
      <c r="P1023">
        <v>2</v>
      </c>
      <c r="Q1023" t="str">
        <f t="shared" si="16"/>
        <v>23</v>
      </c>
    </row>
    <row r="1024" spans="1:17" x14ac:dyDescent="0.25">
      <c r="A1024">
        <v>1023</v>
      </c>
      <c r="D1024">
        <v>52.460315000000008</v>
      </c>
      <c r="E1024" s="4">
        <v>2</v>
      </c>
      <c r="F1024">
        <v>40.820678000000008</v>
      </c>
      <c r="G1024" s="5">
        <v>3</v>
      </c>
      <c r="P1024">
        <v>2</v>
      </c>
      <c r="Q1024" t="str">
        <f t="shared" si="16"/>
        <v>23</v>
      </c>
    </row>
    <row r="1025" spans="1:17" x14ac:dyDescent="0.25">
      <c r="A1025">
        <v>1024</v>
      </c>
      <c r="D1025">
        <v>52.47911400000001</v>
      </c>
      <c r="E1025" s="4">
        <v>2</v>
      </c>
      <c r="F1025">
        <v>40.839950000000009</v>
      </c>
      <c r="G1025" s="5">
        <v>3</v>
      </c>
      <c r="P1025">
        <v>2</v>
      </c>
      <c r="Q1025" t="str">
        <f t="shared" si="16"/>
        <v>23</v>
      </c>
    </row>
    <row r="1026" spans="1:17" x14ac:dyDescent="0.25">
      <c r="A1026">
        <v>1025</v>
      </c>
      <c r="D1026">
        <v>52.499584000000013</v>
      </c>
      <c r="E1026" s="4">
        <v>2</v>
      </c>
      <c r="F1026">
        <v>40.807136000000007</v>
      </c>
      <c r="G1026" s="5">
        <v>3</v>
      </c>
      <c r="P1026">
        <v>2</v>
      </c>
      <c r="Q1026" t="str">
        <f t="shared" ref="Q1026:Q1089" si="17">CONCATENATE(C1026,E1026,G1026,I1026)</f>
        <v>23</v>
      </c>
    </row>
    <row r="1027" spans="1:17" x14ac:dyDescent="0.25">
      <c r="A1027">
        <v>1026</v>
      </c>
      <c r="D1027">
        <v>52.512554000000009</v>
      </c>
      <c r="E1027" s="4">
        <v>2</v>
      </c>
      <c r="F1027">
        <v>40.789116000000007</v>
      </c>
      <c r="G1027" s="5">
        <v>3</v>
      </c>
      <c r="P1027">
        <v>2</v>
      </c>
      <c r="Q1027" t="str">
        <f t="shared" si="17"/>
        <v>23</v>
      </c>
    </row>
    <row r="1028" spans="1:17" x14ac:dyDescent="0.25">
      <c r="A1028">
        <v>1027</v>
      </c>
      <c r="D1028">
        <v>52.526043000000008</v>
      </c>
      <c r="E1028" s="4">
        <v>2</v>
      </c>
      <c r="F1028">
        <v>40.835525000000011</v>
      </c>
      <c r="G1028" s="5">
        <v>3</v>
      </c>
      <c r="P1028">
        <v>2</v>
      </c>
      <c r="Q1028" t="str">
        <f t="shared" si="17"/>
        <v>23</v>
      </c>
    </row>
    <row r="1029" spans="1:17" x14ac:dyDescent="0.25">
      <c r="A1029">
        <v>1028</v>
      </c>
      <c r="D1029">
        <v>52.453178000000008</v>
      </c>
      <c r="E1029" s="4">
        <v>2</v>
      </c>
      <c r="F1029">
        <v>40.771148000000011</v>
      </c>
      <c r="G1029" s="5">
        <v>3</v>
      </c>
      <c r="P1029">
        <v>2</v>
      </c>
      <c r="Q1029" t="str">
        <f t="shared" si="17"/>
        <v>23</v>
      </c>
    </row>
    <row r="1030" spans="1:17" x14ac:dyDescent="0.25">
      <c r="A1030">
        <v>1029</v>
      </c>
      <c r="D1030">
        <v>52.43208700000001</v>
      </c>
      <c r="E1030" s="4">
        <v>2</v>
      </c>
      <c r="F1030">
        <v>40.760109000000007</v>
      </c>
      <c r="G1030" s="5">
        <v>3</v>
      </c>
      <c r="P1030">
        <v>2</v>
      </c>
      <c r="Q1030" t="str">
        <f t="shared" si="17"/>
        <v>23</v>
      </c>
    </row>
    <row r="1031" spans="1:17" x14ac:dyDescent="0.25">
      <c r="A1031">
        <v>1030</v>
      </c>
      <c r="D1031">
        <v>52.591930000000012</v>
      </c>
      <c r="E1031" s="4">
        <v>2</v>
      </c>
      <c r="F1031">
        <v>40.853283000000012</v>
      </c>
      <c r="G1031" s="5">
        <v>3</v>
      </c>
      <c r="P1031">
        <v>2</v>
      </c>
      <c r="Q1031" t="str">
        <f t="shared" si="17"/>
        <v>23</v>
      </c>
    </row>
    <row r="1032" spans="1:17" x14ac:dyDescent="0.25">
      <c r="A1032">
        <v>1031</v>
      </c>
      <c r="B1032">
        <v>61.325573000000013</v>
      </c>
      <c r="C1032" s="2">
        <v>1</v>
      </c>
      <c r="D1032">
        <v>52.51224100000001</v>
      </c>
      <c r="E1032" s="4">
        <v>2</v>
      </c>
      <c r="P1032">
        <v>2</v>
      </c>
      <c r="Q1032" t="str">
        <f t="shared" si="17"/>
        <v>12</v>
      </c>
    </row>
    <row r="1033" spans="1:17" x14ac:dyDescent="0.25">
      <c r="A1033">
        <v>1032</v>
      </c>
      <c r="B1033">
        <v>61.350521000000008</v>
      </c>
      <c r="C1033" s="2">
        <v>1</v>
      </c>
      <c r="D1033">
        <v>52.51224100000001</v>
      </c>
      <c r="E1033" s="4">
        <v>2</v>
      </c>
      <c r="H1033">
        <v>51.32474100000001</v>
      </c>
      <c r="I1033" s="3">
        <v>4</v>
      </c>
      <c r="P1033">
        <v>3</v>
      </c>
      <c r="Q1033" t="str">
        <f t="shared" si="17"/>
        <v>124</v>
      </c>
    </row>
    <row r="1034" spans="1:17" x14ac:dyDescent="0.25">
      <c r="A1034">
        <v>1033</v>
      </c>
      <c r="B1034">
        <v>61.356308000000013</v>
      </c>
      <c r="C1034" s="2">
        <v>1</v>
      </c>
      <c r="H1034">
        <v>51.32474100000001</v>
      </c>
      <c r="I1034" s="3">
        <v>4</v>
      </c>
      <c r="P1034">
        <v>2</v>
      </c>
      <c r="Q1034" t="str">
        <f t="shared" si="17"/>
        <v>14</v>
      </c>
    </row>
    <row r="1035" spans="1:17" x14ac:dyDescent="0.25">
      <c r="A1035">
        <v>1034</v>
      </c>
      <c r="B1035">
        <v>61.355629000000008</v>
      </c>
      <c r="C1035" s="2">
        <v>1</v>
      </c>
      <c r="H1035">
        <v>51.292244000000011</v>
      </c>
      <c r="I1035" s="3">
        <v>4</v>
      </c>
      <c r="P1035">
        <v>2</v>
      </c>
      <c r="Q1035" t="str">
        <f t="shared" si="17"/>
        <v>14</v>
      </c>
    </row>
    <row r="1036" spans="1:17" x14ac:dyDescent="0.25">
      <c r="A1036">
        <v>1035</v>
      </c>
      <c r="B1036">
        <v>61.343387000000007</v>
      </c>
      <c r="C1036" s="2">
        <v>1</v>
      </c>
      <c r="H1036">
        <v>51.305729000000007</v>
      </c>
      <c r="I1036" s="3">
        <v>4</v>
      </c>
      <c r="P1036">
        <v>2</v>
      </c>
      <c r="Q1036" t="str">
        <f t="shared" si="17"/>
        <v>14</v>
      </c>
    </row>
    <row r="1037" spans="1:17" x14ac:dyDescent="0.25">
      <c r="A1037">
        <v>1036</v>
      </c>
      <c r="B1037">
        <v>61.344845000000014</v>
      </c>
      <c r="C1037" s="2">
        <v>1</v>
      </c>
      <c r="H1037">
        <v>51.297241000000007</v>
      </c>
      <c r="I1037" s="3">
        <v>4</v>
      </c>
      <c r="P1037">
        <v>2</v>
      </c>
      <c r="Q1037" t="str">
        <f t="shared" si="17"/>
        <v>14</v>
      </c>
    </row>
    <row r="1038" spans="1:17" x14ac:dyDescent="0.25">
      <c r="A1038">
        <v>1037</v>
      </c>
      <c r="B1038">
        <v>61.366409000000012</v>
      </c>
      <c r="C1038" s="2">
        <v>1</v>
      </c>
      <c r="H1038">
        <v>51.29447900000001</v>
      </c>
      <c r="I1038" s="3">
        <v>4</v>
      </c>
      <c r="P1038">
        <v>2</v>
      </c>
      <c r="Q1038" t="str">
        <f t="shared" si="17"/>
        <v>14</v>
      </c>
    </row>
    <row r="1039" spans="1:17" x14ac:dyDescent="0.25">
      <c r="A1039">
        <v>1038</v>
      </c>
      <c r="B1039">
        <v>61.342659000000012</v>
      </c>
      <c r="C1039" s="2">
        <v>1</v>
      </c>
      <c r="H1039">
        <v>51.248699000000009</v>
      </c>
      <c r="I1039" s="3">
        <v>4</v>
      </c>
      <c r="P1039">
        <v>2</v>
      </c>
      <c r="Q1039" t="str">
        <f t="shared" si="17"/>
        <v>14</v>
      </c>
    </row>
    <row r="1040" spans="1:17" x14ac:dyDescent="0.25">
      <c r="A1040">
        <v>1039</v>
      </c>
      <c r="B1040">
        <v>61.330055000000009</v>
      </c>
      <c r="C1040" s="2">
        <v>1</v>
      </c>
      <c r="H1040">
        <v>51.26974100000001</v>
      </c>
      <c r="I1040" s="3">
        <v>4</v>
      </c>
      <c r="P1040">
        <v>2</v>
      </c>
      <c r="Q1040" t="str">
        <f t="shared" si="17"/>
        <v>14</v>
      </c>
    </row>
    <row r="1041" spans="1:17" x14ac:dyDescent="0.25">
      <c r="A1041">
        <v>1040</v>
      </c>
      <c r="B1041">
        <v>61.356201000000013</v>
      </c>
      <c r="C1041" s="2">
        <v>1</v>
      </c>
      <c r="H1041">
        <v>51.318023000000011</v>
      </c>
      <c r="I1041" s="3">
        <v>4</v>
      </c>
      <c r="P1041">
        <v>2</v>
      </c>
      <c r="Q1041" t="str">
        <f t="shared" si="17"/>
        <v>14</v>
      </c>
    </row>
    <row r="1042" spans="1:17" x14ac:dyDescent="0.25">
      <c r="A1042">
        <v>1041</v>
      </c>
      <c r="B1042">
        <v>61.34536700000001</v>
      </c>
      <c r="C1042" s="2">
        <v>1</v>
      </c>
      <c r="H1042">
        <v>51.302711000000009</v>
      </c>
      <c r="I1042" s="3">
        <v>4</v>
      </c>
      <c r="P1042">
        <v>2</v>
      </c>
      <c r="Q1042" t="str">
        <f t="shared" si="17"/>
        <v>14</v>
      </c>
    </row>
    <row r="1043" spans="1:17" x14ac:dyDescent="0.25">
      <c r="A1043">
        <v>1042</v>
      </c>
      <c r="B1043">
        <v>61.371879000000007</v>
      </c>
      <c r="C1043" s="2">
        <v>1</v>
      </c>
      <c r="H1043">
        <v>51.294117000000007</v>
      </c>
      <c r="I1043" s="3">
        <v>4</v>
      </c>
      <c r="P1043">
        <v>2</v>
      </c>
      <c r="Q1043" t="str">
        <f t="shared" si="17"/>
        <v>14</v>
      </c>
    </row>
    <row r="1044" spans="1:17" x14ac:dyDescent="0.25">
      <c r="A1044">
        <v>1043</v>
      </c>
      <c r="B1044">
        <v>61.371879000000007</v>
      </c>
      <c r="C1044" s="2">
        <v>1</v>
      </c>
      <c r="H1044">
        <v>51.299274000000011</v>
      </c>
      <c r="I1044" s="3">
        <v>4</v>
      </c>
      <c r="P1044">
        <v>2</v>
      </c>
      <c r="Q1044" t="str">
        <f t="shared" si="17"/>
        <v>14</v>
      </c>
    </row>
    <row r="1045" spans="1:17" x14ac:dyDescent="0.25">
      <c r="A1045">
        <v>1044</v>
      </c>
      <c r="B1045">
        <v>61.308128000000011</v>
      </c>
      <c r="C1045" s="2">
        <v>1</v>
      </c>
      <c r="H1045">
        <v>51.311302000000012</v>
      </c>
      <c r="I1045" s="3">
        <v>4</v>
      </c>
      <c r="P1045">
        <v>2</v>
      </c>
      <c r="Q1045" t="str">
        <f t="shared" si="17"/>
        <v>14</v>
      </c>
    </row>
    <row r="1046" spans="1:17" x14ac:dyDescent="0.25">
      <c r="A1046">
        <v>1045</v>
      </c>
      <c r="B1046">
        <v>61.325573000000013</v>
      </c>
      <c r="C1046" s="2">
        <v>1</v>
      </c>
      <c r="H1046">
        <v>51.32474100000001</v>
      </c>
      <c r="I1046" s="3">
        <v>4</v>
      </c>
      <c r="P1046">
        <v>2</v>
      </c>
      <c r="Q1046" t="str">
        <f t="shared" si="17"/>
        <v>14</v>
      </c>
    </row>
    <row r="1047" spans="1:17" x14ac:dyDescent="0.25">
      <c r="A1047">
        <v>1046</v>
      </c>
      <c r="D1047">
        <v>71.057815000000005</v>
      </c>
      <c r="E1047" s="4">
        <v>2</v>
      </c>
      <c r="F1047">
        <v>60.175525000000007</v>
      </c>
      <c r="G1047" s="5">
        <v>3</v>
      </c>
      <c r="H1047">
        <v>51.32474100000001</v>
      </c>
      <c r="I1047" s="3">
        <v>4</v>
      </c>
      <c r="P1047">
        <v>3</v>
      </c>
      <c r="Q1047" t="str">
        <f t="shared" si="17"/>
        <v>234</v>
      </c>
    </row>
    <row r="1048" spans="1:17" x14ac:dyDescent="0.25">
      <c r="A1048">
        <v>1047</v>
      </c>
      <c r="D1048">
        <v>71.057815000000005</v>
      </c>
      <c r="E1048" s="4">
        <v>2</v>
      </c>
      <c r="F1048">
        <v>60.270054000000009</v>
      </c>
      <c r="G1048" s="5">
        <v>3</v>
      </c>
      <c r="P1048">
        <v>2</v>
      </c>
      <c r="Q1048" t="str">
        <f t="shared" si="17"/>
        <v>23</v>
      </c>
    </row>
    <row r="1049" spans="1:17" x14ac:dyDescent="0.25">
      <c r="A1049">
        <v>1048</v>
      </c>
      <c r="D1049">
        <v>71.057815000000005</v>
      </c>
      <c r="E1049" s="4">
        <v>2</v>
      </c>
      <c r="F1049">
        <v>60.267814000000008</v>
      </c>
      <c r="G1049" s="5">
        <v>3</v>
      </c>
      <c r="P1049">
        <v>2</v>
      </c>
      <c r="Q1049" t="str">
        <f t="shared" si="17"/>
        <v>23</v>
      </c>
    </row>
    <row r="1050" spans="1:17" x14ac:dyDescent="0.25">
      <c r="A1050">
        <v>1049</v>
      </c>
      <c r="D1050">
        <v>71.057815000000005</v>
      </c>
      <c r="E1050" s="4">
        <v>2</v>
      </c>
      <c r="F1050">
        <v>60.255317000000012</v>
      </c>
      <c r="G1050" s="5">
        <v>3</v>
      </c>
      <c r="P1050">
        <v>2</v>
      </c>
      <c r="Q1050" t="str">
        <f t="shared" si="17"/>
        <v>23</v>
      </c>
    </row>
    <row r="1051" spans="1:17" x14ac:dyDescent="0.25">
      <c r="A1051">
        <v>1050</v>
      </c>
      <c r="D1051">
        <v>71.057815000000005</v>
      </c>
      <c r="E1051" s="4">
        <v>2</v>
      </c>
      <c r="F1051">
        <v>60.205211000000013</v>
      </c>
      <c r="G1051" s="5">
        <v>3</v>
      </c>
      <c r="P1051">
        <v>2</v>
      </c>
      <c r="Q1051" t="str">
        <f t="shared" si="17"/>
        <v>23</v>
      </c>
    </row>
    <row r="1052" spans="1:17" x14ac:dyDescent="0.25">
      <c r="A1052">
        <v>1051</v>
      </c>
      <c r="D1052">
        <v>71.057815000000005</v>
      </c>
      <c r="E1052" s="4">
        <v>2</v>
      </c>
      <c r="F1052">
        <v>60.19901200000001</v>
      </c>
      <c r="G1052" s="5">
        <v>3</v>
      </c>
      <c r="P1052">
        <v>2</v>
      </c>
      <c r="Q1052" t="str">
        <f t="shared" si="17"/>
        <v>23</v>
      </c>
    </row>
    <row r="1053" spans="1:17" x14ac:dyDescent="0.25">
      <c r="A1053">
        <v>1052</v>
      </c>
      <c r="D1053">
        <v>71.057815000000005</v>
      </c>
      <c r="E1053" s="4">
        <v>2</v>
      </c>
      <c r="F1053">
        <v>60.219692000000009</v>
      </c>
      <c r="G1053" s="5">
        <v>3</v>
      </c>
      <c r="P1053">
        <v>2</v>
      </c>
      <c r="Q1053" t="str">
        <f t="shared" si="17"/>
        <v>23</v>
      </c>
    </row>
    <row r="1054" spans="1:17" x14ac:dyDescent="0.25">
      <c r="A1054">
        <v>1053</v>
      </c>
      <c r="D1054">
        <v>71.057815000000005</v>
      </c>
      <c r="E1054" s="4">
        <v>2</v>
      </c>
      <c r="F1054">
        <v>60.266250000000014</v>
      </c>
      <c r="G1054" s="5">
        <v>3</v>
      </c>
      <c r="P1054">
        <v>2</v>
      </c>
      <c r="Q1054" t="str">
        <f t="shared" si="17"/>
        <v>23</v>
      </c>
    </row>
    <row r="1055" spans="1:17" x14ac:dyDescent="0.25">
      <c r="A1055">
        <v>1054</v>
      </c>
      <c r="D1055">
        <v>71.057815000000005</v>
      </c>
      <c r="E1055" s="4">
        <v>2</v>
      </c>
      <c r="F1055">
        <v>60.259899000000011</v>
      </c>
      <c r="G1055" s="5">
        <v>3</v>
      </c>
      <c r="P1055">
        <v>2</v>
      </c>
      <c r="Q1055" t="str">
        <f t="shared" si="17"/>
        <v>23</v>
      </c>
    </row>
    <row r="1056" spans="1:17" x14ac:dyDescent="0.25">
      <c r="A1056">
        <v>1055</v>
      </c>
      <c r="D1056">
        <v>71.057815000000005</v>
      </c>
      <c r="E1056" s="4">
        <v>2</v>
      </c>
      <c r="F1056">
        <v>60.295211000000009</v>
      </c>
      <c r="G1056" s="5">
        <v>3</v>
      </c>
      <c r="P1056">
        <v>2</v>
      </c>
      <c r="Q1056" t="str">
        <f t="shared" si="17"/>
        <v>23</v>
      </c>
    </row>
    <row r="1057" spans="1:17" x14ac:dyDescent="0.25">
      <c r="A1057">
        <v>1056</v>
      </c>
      <c r="D1057">
        <v>71.057815000000005</v>
      </c>
      <c r="E1057" s="4">
        <v>2</v>
      </c>
      <c r="F1057">
        <v>60.29849200000001</v>
      </c>
      <c r="G1057" s="5">
        <v>3</v>
      </c>
      <c r="P1057">
        <v>2</v>
      </c>
      <c r="Q1057" t="str">
        <f t="shared" si="17"/>
        <v>23</v>
      </c>
    </row>
    <row r="1058" spans="1:17" x14ac:dyDescent="0.25">
      <c r="A1058">
        <v>1057</v>
      </c>
      <c r="D1058">
        <v>71.057815000000005</v>
      </c>
      <c r="E1058" s="4">
        <v>2</v>
      </c>
      <c r="F1058">
        <v>60.175525000000007</v>
      </c>
      <c r="G1058" s="5">
        <v>3</v>
      </c>
      <c r="P1058">
        <v>2</v>
      </c>
      <c r="Q1058" t="str">
        <f t="shared" si="17"/>
        <v>23</v>
      </c>
    </row>
    <row r="1059" spans="1:17" x14ac:dyDescent="0.25">
      <c r="A1059">
        <v>1058</v>
      </c>
      <c r="D1059">
        <v>71.057815000000005</v>
      </c>
      <c r="E1059" s="4">
        <v>2</v>
      </c>
      <c r="F1059">
        <v>60.175525000000007</v>
      </c>
      <c r="G1059" s="5">
        <v>3</v>
      </c>
      <c r="P1059">
        <v>2</v>
      </c>
      <c r="Q1059" t="str">
        <f t="shared" si="17"/>
        <v>23</v>
      </c>
    </row>
    <row r="1060" spans="1:17" x14ac:dyDescent="0.25">
      <c r="A1060">
        <v>1059</v>
      </c>
      <c r="B1060">
        <v>77.409474000000003</v>
      </c>
      <c r="C1060" s="2">
        <v>1</v>
      </c>
      <c r="D1060">
        <v>71.057815000000005</v>
      </c>
      <c r="E1060" s="4">
        <v>2</v>
      </c>
      <c r="P1060">
        <v>2</v>
      </c>
      <c r="Q1060" t="str">
        <f t="shared" si="17"/>
        <v>12</v>
      </c>
    </row>
    <row r="1061" spans="1:17" x14ac:dyDescent="0.25">
      <c r="A1061">
        <v>1060</v>
      </c>
      <c r="B1061">
        <v>77.419779000000005</v>
      </c>
      <c r="C1061" s="2">
        <v>1</v>
      </c>
      <c r="H1061">
        <v>70.93889200000001</v>
      </c>
      <c r="I1061" s="3">
        <v>4</v>
      </c>
      <c r="P1061">
        <v>2</v>
      </c>
      <c r="Q1061" t="str">
        <f t="shared" si="17"/>
        <v>14</v>
      </c>
    </row>
    <row r="1062" spans="1:17" x14ac:dyDescent="0.25">
      <c r="A1062">
        <v>1061</v>
      </c>
      <c r="B1062">
        <v>77.438655000000011</v>
      </c>
      <c r="C1062" s="2">
        <v>1</v>
      </c>
      <c r="H1062">
        <v>70.897874000000002</v>
      </c>
      <c r="I1062" s="3">
        <v>4</v>
      </c>
      <c r="P1062">
        <v>2</v>
      </c>
      <c r="Q1062" t="str">
        <f t="shared" si="17"/>
        <v>14</v>
      </c>
    </row>
    <row r="1063" spans="1:17" x14ac:dyDescent="0.25">
      <c r="A1063">
        <v>1062</v>
      </c>
      <c r="B1063">
        <v>77.434217000000004</v>
      </c>
      <c r="C1063" s="2">
        <v>1</v>
      </c>
      <c r="H1063">
        <v>70.897976</v>
      </c>
      <c r="I1063" s="3">
        <v>4</v>
      </c>
      <c r="P1063">
        <v>2</v>
      </c>
      <c r="Q1063" t="str">
        <f t="shared" si="17"/>
        <v>14</v>
      </c>
    </row>
    <row r="1064" spans="1:17" x14ac:dyDescent="0.25">
      <c r="A1064">
        <v>1063</v>
      </c>
      <c r="B1064">
        <v>77.426718000000008</v>
      </c>
      <c r="C1064" s="2">
        <v>1</v>
      </c>
      <c r="H1064">
        <v>70.885018000000002</v>
      </c>
      <c r="I1064" s="3">
        <v>4</v>
      </c>
      <c r="P1064">
        <v>2</v>
      </c>
      <c r="Q1064" t="str">
        <f t="shared" si="17"/>
        <v>14</v>
      </c>
    </row>
    <row r="1065" spans="1:17" x14ac:dyDescent="0.25">
      <c r="A1065">
        <v>1064</v>
      </c>
      <c r="B1065">
        <v>77.410800000000009</v>
      </c>
      <c r="C1065" s="2">
        <v>1</v>
      </c>
      <c r="H1065">
        <v>70.912516000000011</v>
      </c>
      <c r="I1065" s="3">
        <v>4</v>
      </c>
      <c r="P1065">
        <v>2</v>
      </c>
      <c r="Q1065" t="str">
        <f t="shared" si="17"/>
        <v>14</v>
      </c>
    </row>
    <row r="1066" spans="1:17" x14ac:dyDescent="0.25">
      <c r="A1066">
        <v>1065</v>
      </c>
      <c r="B1066">
        <v>77.417330000000007</v>
      </c>
      <c r="C1066" s="2">
        <v>1</v>
      </c>
      <c r="H1066">
        <v>70.904660000000007</v>
      </c>
      <c r="I1066" s="3">
        <v>4</v>
      </c>
      <c r="P1066">
        <v>2</v>
      </c>
      <c r="Q1066" t="str">
        <f t="shared" si="17"/>
        <v>14</v>
      </c>
    </row>
    <row r="1067" spans="1:17" x14ac:dyDescent="0.25">
      <c r="A1067">
        <v>1066</v>
      </c>
      <c r="B1067">
        <v>77.433248000000006</v>
      </c>
      <c r="C1067" s="2">
        <v>1</v>
      </c>
      <c r="H1067">
        <v>70.886854</v>
      </c>
      <c r="I1067" s="3">
        <v>4</v>
      </c>
      <c r="P1067">
        <v>2</v>
      </c>
      <c r="Q1067" t="str">
        <f t="shared" si="17"/>
        <v>14</v>
      </c>
    </row>
    <row r="1068" spans="1:17" x14ac:dyDescent="0.25">
      <c r="A1068">
        <v>1067</v>
      </c>
      <c r="B1068">
        <v>77.422279000000003</v>
      </c>
      <c r="C1068" s="2">
        <v>1</v>
      </c>
      <c r="H1068">
        <v>70.907772000000008</v>
      </c>
      <c r="I1068" s="3">
        <v>4</v>
      </c>
      <c r="P1068">
        <v>2</v>
      </c>
      <c r="Q1068" t="str">
        <f t="shared" si="17"/>
        <v>14</v>
      </c>
    </row>
    <row r="1069" spans="1:17" x14ac:dyDescent="0.25">
      <c r="A1069">
        <v>1068</v>
      </c>
      <c r="B1069">
        <v>77.397484000000006</v>
      </c>
      <c r="C1069" s="2">
        <v>1</v>
      </c>
      <c r="H1069">
        <v>70.893487000000007</v>
      </c>
      <c r="I1069" s="3">
        <v>4</v>
      </c>
      <c r="P1069">
        <v>2</v>
      </c>
      <c r="Q1069" t="str">
        <f t="shared" si="17"/>
        <v>14</v>
      </c>
    </row>
    <row r="1070" spans="1:17" x14ac:dyDescent="0.25">
      <c r="A1070">
        <v>1069</v>
      </c>
      <c r="B1070">
        <v>77.387281000000002</v>
      </c>
      <c r="C1070" s="2">
        <v>1</v>
      </c>
      <c r="H1070">
        <v>70.928536000000008</v>
      </c>
      <c r="I1070" s="3">
        <v>4</v>
      </c>
      <c r="P1070">
        <v>2</v>
      </c>
      <c r="Q1070" t="str">
        <f t="shared" si="17"/>
        <v>14</v>
      </c>
    </row>
    <row r="1071" spans="1:17" x14ac:dyDescent="0.25">
      <c r="A1071">
        <v>1070</v>
      </c>
      <c r="B1071">
        <v>77.44028800000001</v>
      </c>
      <c r="C1071" s="2">
        <v>1</v>
      </c>
      <c r="H1071">
        <v>70.931699000000009</v>
      </c>
      <c r="I1071" s="3">
        <v>4</v>
      </c>
      <c r="P1071">
        <v>2</v>
      </c>
      <c r="Q1071" t="str">
        <f t="shared" si="17"/>
        <v>14</v>
      </c>
    </row>
    <row r="1072" spans="1:17" x14ac:dyDescent="0.25">
      <c r="A1072">
        <v>1071</v>
      </c>
      <c r="F1072">
        <v>76.225556000000012</v>
      </c>
      <c r="G1072" s="5">
        <v>3</v>
      </c>
      <c r="H1072">
        <v>70.894660000000002</v>
      </c>
      <c r="I1072" s="3">
        <v>4</v>
      </c>
      <c r="P1072">
        <v>2</v>
      </c>
      <c r="Q1072" t="str">
        <f t="shared" si="17"/>
        <v>34</v>
      </c>
    </row>
    <row r="1073" spans="1:17" x14ac:dyDescent="0.25">
      <c r="A1073">
        <v>1072</v>
      </c>
      <c r="D1073">
        <v>86.566241000000005</v>
      </c>
      <c r="E1073" s="4">
        <v>2</v>
      </c>
      <c r="F1073">
        <v>76.174946000000006</v>
      </c>
      <c r="G1073" s="5">
        <v>3</v>
      </c>
      <c r="H1073">
        <v>70.763289</v>
      </c>
      <c r="I1073" s="3">
        <v>4</v>
      </c>
      <c r="P1073">
        <v>3</v>
      </c>
      <c r="Q1073" t="str">
        <f t="shared" si="17"/>
        <v>234</v>
      </c>
    </row>
    <row r="1074" spans="1:17" x14ac:dyDescent="0.25">
      <c r="A1074">
        <v>1073</v>
      </c>
      <c r="D1074">
        <v>86.603740000000002</v>
      </c>
      <c r="E1074" s="4">
        <v>2</v>
      </c>
      <c r="F1074">
        <v>76.162957000000006</v>
      </c>
      <c r="G1074" s="5">
        <v>3</v>
      </c>
      <c r="P1074">
        <v>2</v>
      </c>
      <c r="Q1074" t="str">
        <f t="shared" si="17"/>
        <v>23</v>
      </c>
    </row>
    <row r="1075" spans="1:17" x14ac:dyDescent="0.25">
      <c r="A1075">
        <v>1074</v>
      </c>
      <c r="D1075">
        <v>86.605423000000002</v>
      </c>
      <c r="E1075" s="4">
        <v>2</v>
      </c>
      <c r="F1075">
        <v>76.177293000000006</v>
      </c>
      <c r="G1075" s="5">
        <v>3</v>
      </c>
      <c r="P1075">
        <v>2</v>
      </c>
      <c r="Q1075" t="str">
        <f t="shared" si="17"/>
        <v>23</v>
      </c>
    </row>
    <row r="1076" spans="1:17" x14ac:dyDescent="0.25">
      <c r="A1076">
        <v>1075</v>
      </c>
      <c r="D1076">
        <v>86.591853000000015</v>
      </c>
      <c r="E1076" s="4">
        <v>2</v>
      </c>
      <c r="F1076">
        <v>76.165355000000005</v>
      </c>
      <c r="G1076" s="5">
        <v>3</v>
      </c>
      <c r="P1076">
        <v>2</v>
      </c>
      <c r="Q1076" t="str">
        <f t="shared" si="17"/>
        <v>23</v>
      </c>
    </row>
    <row r="1077" spans="1:17" x14ac:dyDescent="0.25">
      <c r="A1077">
        <v>1076</v>
      </c>
      <c r="D1077">
        <v>86.568130000000011</v>
      </c>
      <c r="E1077" s="4">
        <v>2</v>
      </c>
      <c r="F1077">
        <v>76.141632000000001</v>
      </c>
      <c r="G1077" s="5">
        <v>3</v>
      </c>
      <c r="P1077">
        <v>2</v>
      </c>
      <c r="Q1077" t="str">
        <f t="shared" si="17"/>
        <v>23</v>
      </c>
    </row>
    <row r="1078" spans="1:17" x14ac:dyDescent="0.25">
      <c r="A1078">
        <v>1077</v>
      </c>
      <c r="D1078">
        <v>86.582568000000009</v>
      </c>
      <c r="E1078" s="4">
        <v>2</v>
      </c>
      <c r="F1078">
        <v>76.111837000000008</v>
      </c>
      <c r="G1078" s="5">
        <v>3</v>
      </c>
      <c r="P1078">
        <v>2</v>
      </c>
      <c r="Q1078" t="str">
        <f t="shared" si="17"/>
        <v>23</v>
      </c>
    </row>
    <row r="1079" spans="1:17" x14ac:dyDescent="0.25">
      <c r="A1079">
        <v>1078</v>
      </c>
      <c r="D1079">
        <v>86.597822000000008</v>
      </c>
      <c r="E1079" s="4">
        <v>2</v>
      </c>
      <c r="F1079">
        <v>76.105511000000007</v>
      </c>
      <c r="G1079" s="5">
        <v>3</v>
      </c>
      <c r="P1079">
        <v>2</v>
      </c>
      <c r="Q1079" t="str">
        <f t="shared" si="17"/>
        <v>23</v>
      </c>
    </row>
    <row r="1080" spans="1:17" x14ac:dyDescent="0.25">
      <c r="A1080">
        <v>1079</v>
      </c>
      <c r="D1080">
        <v>86.561547000000004</v>
      </c>
      <c r="E1080" s="4">
        <v>2</v>
      </c>
      <c r="F1080">
        <v>76.081839000000002</v>
      </c>
      <c r="G1080" s="5">
        <v>3</v>
      </c>
      <c r="P1080">
        <v>2</v>
      </c>
      <c r="Q1080" t="str">
        <f t="shared" si="17"/>
        <v>23</v>
      </c>
    </row>
    <row r="1081" spans="1:17" x14ac:dyDescent="0.25">
      <c r="A1081">
        <v>1080</v>
      </c>
      <c r="D1081">
        <v>86.554558000000014</v>
      </c>
      <c r="E1081" s="4">
        <v>2</v>
      </c>
      <c r="F1081">
        <v>76.225556000000012</v>
      </c>
      <c r="G1081" s="5">
        <v>3</v>
      </c>
      <c r="P1081">
        <v>2</v>
      </c>
      <c r="Q1081" t="str">
        <f t="shared" si="17"/>
        <v>23</v>
      </c>
    </row>
    <row r="1082" spans="1:17" x14ac:dyDescent="0.25">
      <c r="A1082">
        <v>1081</v>
      </c>
      <c r="D1082">
        <v>86.599301000000011</v>
      </c>
      <c r="E1082" s="4">
        <v>2</v>
      </c>
      <c r="P1082">
        <v>1</v>
      </c>
      <c r="Q1082" t="str">
        <f t="shared" si="17"/>
        <v>2</v>
      </c>
    </row>
    <row r="1083" spans="1:17" x14ac:dyDescent="0.25">
      <c r="A1083">
        <v>1082</v>
      </c>
      <c r="D1083">
        <v>86.668635000000009</v>
      </c>
      <c r="E1083" s="4">
        <v>2</v>
      </c>
      <c r="P1083">
        <v>1</v>
      </c>
      <c r="Q1083" t="str">
        <f t="shared" si="17"/>
        <v>2</v>
      </c>
    </row>
    <row r="1084" spans="1:17" x14ac:dyDescent="0.25">
      <c r="A1084">
        <v>1083</v>
      </c>
      <c r="B1084">
        <v>94.687552000000011</v>
      </c>
      <c r="C1084" s="2">
        <v>1</v>
      </c>
      <c r="D1084">
        <v>86.566241000000005</v>
      </c>
      <c r="E1084" s="4">
        <v>2</v>
      </c>
      <c r="P1084">
        <v>2</v>
      </c>
      <c r="Q1084" t="str">
        <f t="shared" si="17"/>
        <v>12</v>
      </c>
    </row>
    <row r="1085" spans="1:17" x14ac:dyDescent="0.25">
      <c r="A1085">
        <v>1084</v>
      </c>
      <c r="B1085">
        <v>94.735714000000002</v>
      </c>
      <c r="C1085" s="2">
        <v>1</v>
      </c>
      <c r="D1085">
        <v>86.566241000000005</v>
      </c>
      <c r="E1085" s="4">
        <v>2</v>
      </c>
      <c r="P1085">
        <v>2</v>
      </c>
      <c r="Q1085" t="str">
        <f t="shared" si="17"/>
        <v>12</v>
      </c>
    </row>
    <row r="1086" spans="1:17" x14ac:dyDescent="0.25">
      <c r="A1086">
        <v>1085</v>
      </c>
      <c r="B1086">
        <v>94.723265000000012</v>
      </c>
      <c r="C1086" s="2">
        <v>1</v>
      </c>
      <c r="H1086">
        <v>87.442370000000011</v>
      </c>
      <c r="I1086" s="3">
        <v>4</v>
      </c>
      <c r="P1086">
        <v>2</v>
      </c>
      <c r="Q1086" t="str">
        <f t="shared" si="17"/>
        <v>14</v>
      </c>
    </row>
    <row r="1087" spans="1:17" x14ac:dyDescent="0.25">
      <c r="A1087">
        <v>1086</v>
      </c>
      <c r="B1087">
        <v>94.720358000000004</v>
      </c>
      <c r="C1087" s="2">
        <v>1</v>
      </c>
      <c r="H1087">
        <v>87.419566000000003</v>
      </c>
      <c r="I1087" s="3">
        <v>4</v>
      </c>
      <c r="P1087">
        <v>2</v>
      </c>
      <c r="Q1087" t="str">
        <f t="shared" si="17"/>
        <v>14</v>
      </c>
    </row>
    <row r="1088" spans="1:17" x14ac:dyDescent="0.25">
      <c r="A1088">
        <v>1087</v>
      </c>
      <c r="B1088">
        <v>94.705052000000009</v>
      </c>
      <c r="C1088" s="2">
        <v>1</v>
      </c>
      <c r="H1088">
        <v>87.426861000000002</v>
      </c>
      <c r="I1088" s="3">
        <v>4</v>
      </c>
      <c r="P1088">
        <v>2</v>
      </c>
      <c r="Q1088" t="str">
        <f t="shared" si="17"/>
        <v>14</v>
      </c>
    </row>
    <row r="1089" spans="1:17" x14ac:dyDescent="0.25">
      <c r="A1089">
        <v>1088</v>
      </c>
      <c r="B1089">
        <v>94.738926000000006</v>
      </c>
      <c r="C1089" s="2">
        <v>1</v>
      </c>
      <c r="H1089">
        <v>87.428544000000002</v>
      </c>
      <c r="I1089" s="3">
        <v>4</v>
      </c>
      <c r="P1089">
        <v>2</v>
      </c>
      <c r="Q1089" t="str">
        <f t="shared" si="17"/>
        <v>14</v>
      </c>
    </row>
    <row r="1090" spans="1:17" x14ac:dyDescent="0.25">
      <c r="A1090">
        <v>1089</v>
      </c>
      <c r="B1090">
        <v>94.708878000000013</v>
      </c>
      <c r="C1090" s="2">
        <v>1</v>
      </c>
      <c r="H1090">
        <v>87.405993000000009</v>
      </c>
      <c r="I1090" s="3">
        <v>4</v>
      </c>
      <c r="P1090">
        <v>2</v>
      </c>
      <c r="Q1090" t="str">
        <f t="shared" ref="Q1090:Q1153" si="18">CONCATENATE(C1090,E1090,G1090,I1090)</f>
        <v>14</v>
      </c>
    </row>
    <row r="1091" spans="1:17" x14ac:dyDescent="0.25">
      <c r="A1091">
        <v>1090</v>
      </c>
      <c r="B1091">
        <v>94.702094000000002</v>
      </c>
      <c r="C1091" s="2">
        <v>1</v>
      </c>
      <c r="H1091">
        <v>87.409209000000004</v>
      </c>
      <c r="I1091" s="3">
        <v>4</v>
      </c>
      <c r="P1091">
        <v>2</v>
      </c>
      <c r="Q1091" t="str">
        <f t="shared" si="18"/>
        <v>14</v>
      </c>
    </row>
    <row r="1092" spans="1:17" x14ac:dyDescent="0.25">
      <c r="A1092">
        <v>1091</v>
      </c>
      <c r="B1092">
        <v>94.696787</v>
      </c>
      <c r="C1092" s="2">
        <v>1</v>
      </c>
      <c r="H1092">
        <v>87.384667000000007</v>
      </c>
      <c r="I1092" s="3">
        <v>4</v>
      </c>
      <c r="P1092">
        <v>2</v>
      </c>
      <c r="Q1092" t="str">
        <f t="shared" si="18"/>
        <v>14</v>
      </c>
    </row>
    <row r="1093" spans="1:17" x14ac:dyDescent="0.25">
      <c r="A1093">
        <v>1092</v>
      </c>
      <c r="B1093">
        <v>94.662043000000011</v>
      </c>
      <c r="C1093" s="2">
        <v>1</v>
      </c>
      <c r="H1093">
        <v>87.406300000000016</v>
      </c>
      <c r="I1093" s="3">
        <v>4</v>
      </c>
      <c r="P1093">
        <v>2</v>
      </c>
      <c r="Q1093" t="str">
        <f t="shared" si="18"/>
        <v>14</v>
      </c>
    </row>
    <row r="1094" spans="1:17" x14ac:dyDescent="0.25">
      <c r="A1094">
        <v>1093</v>
      </c>
      <c r="B1094">
        <v>94.687552000000011</v>
      </c>
      <c r="C1094" s="2">
        <v>1</v>
      </c>
      <c r="F1094">
        <v>92.462006000000002</v>
      </c>
      <c r="G1094" s="5">
        <v>3</v>
      </c>
      <c r="H1094">
        <v>87.423594000000008</v>
      </c>
      <c r="I1094" s="3">
        <v>4</v>
      </c>
      <c r="P1094">
        <v>3</v>
      </c>
      <c r="Q1094" t="str">
        <f t="shared" si="18"/>
        <v>134</v>
      </c>
    </row>
    <row r="1095" spans="1:17" x14ac:dyDescent="0.25">
      <c r="A1095">
        <v>1094</v>
      </c>
      <c r="F1095">
        <v>92.453333000000015</v>
      </c>
      <c r="G1095" s="5">
        <v>3</v>
      </c>
      <c r="H1095">
        <v>87.442370000000011</v>
      </c>
      <c r="I1095" s="3">
        <v>4</v>
      </c>
      <c r="P1095">
        <v>2</v>
      </c>
      <c r="Q1095" t="str">
        <f t="shared" si="18"/>
        <v>34</v>
      </c>
    </row>
    <row r="1096" spans="1:17" x14ac:dyDescent="0.25">
      <c r="A1096">
        <v>1095</v>
      </c>
      <c r="F1096">
        <v>92.450220999999999</v>
      </c>
      <c r="G1096" s="5">
        <v>3</v>
      </c>
      <c r="H1096">
        <v>87.442370000000011</v>
      </c>
      <c r="I1096" s="3">
        <v>4</v>
      </c>
      <c r="P1096">
        <v>2</v>
      </c>
      <c r="Q1096" t="str">
        <f t="shared" si="18"/>
        <v>34</v>
      </c>
    </row>
    <row r="1097" spans="1:17" x14ac:dyDescent="0.25">
      <c r="A1097">
        <v>1096</v>
      </c>
      <c r="F1097">
        <v>92.442721000000006</v>
      </c>
      <c r="G1097" s="5">
        <v>3</v>
      </c>
      <c r="H1097">
        <v>87.442370000000011</v>
      </c>
      <c r="I1097" s="3">
        <v>4</v>
      </c>
      <c r="P1097">
        <v>2</v>
      </c>
      <c r="Q1097" t="str">
        <f t="shared" si="18"/>
        <v>34</v>
      </c>
    </row>
    <row r="1098" spans="1:17" x14ac:dyDescent="0.25">
      <c r="A1098">
        <v>1097</v>
      </c>
      <c r="D1098">
        <v>107.86385800000001</v>
      </c>
      <c r="E1098" s="4">
        <v>2</v>
      </c>
      <c r="F1098">
        <v>92.476393000000002</v>
      </c>
      <c r="G1098" s="5">
        <v>3</v>
      </c>
      <c r="P1098">
        <v>2</v>
      </c>
      <c r="Q1098" t="str">
        <f t="shared" si="18"/>
        <v>23</v>
      </c>
    </row>
    <row r="1099" spans="1:17" x14ac:dyDescent="0.25">
      <c r="A1099">
        <v>1098</v>
      </c>
      <c r="D1099">
        <v>107.88079100000002</v>
      </c>
      <c r="E1099" s="4">
        <v>2</v>
      </c>
      <c r="F1099">
        <v>92.424405000000007</v>
      </c>
      <c r="G1099" s="5">
        <v>3</v>
      </c>
      <c r="P1099">
        <v>2</v>
      </c>
      <c r="Q1099" t="str">
        <f t="shared" si="18"/>
        <v>23</v>
      </c>
    </row>
    <row r="1100" spans="1:17" x14ac:dyDescent="0.25">
      <c r="A1100">
        <v>1099</v>
      </c>
      <c r="D1100">
        <v>107.83895900000002</v>
      </c>
      <c r="E1100" s="4">
        <v>2</v>
      </c>
      <c r="F1100">
        <v>92.488127000000006</v>
      </c>
      <c r="G1100" s="5">
        <v>3</v>
      </c>
      <c r="P1100">
        <v>2</v>
      </c>
      <c r="Q1100" t="str">
        <f t="shared" si="18"/>
        <v>23</v>
      </c>
    </row>
    <row r="1101" spans="1:17" x14ac:dyDescent="0.25">
      <c r="A1101">
        <v>1100</v>
      </c>
      <c r="D1101">
        <v>107.83936700000001</v>
      </c>
      <c r="E1101" s="4">
        <v>2</v>
      </c>
      <c r="F1101">
        <v>92.511187000000007</v>
      </c>
      <c r="G1101" s="5">
        <v>3</v>
      </c>
      <c r="P1101">
        <v>2</v>
      </c>
      <c r="Q1101" t="str">
        <f t="shared" si="18"/>
        <v>23</v>
      </c>
    </row>
    <row r="1102" spans="1:17" x14ac:dyDescent="0.25">
      <c r="A1102">
        <v>1101</v>
      </c>
      <c r="D1102">
        <v>107.87671300000001</v>
      </c>
      <c r="E1102" s="4">
        <v>2</v>
      </c>
      <c r="F1102">
        <v>92.462006000000002</v>
      </c>
      <c r="G1102" s="5">
        <v>3</v>
      </c>
      <c r="P1102">
        <v>2</v>
      </c>
      <c r="Q1102" t="str">
        <f t="shared" si="18"/>
        <v>23</v>
      </c>
    </row>
    <row r="1103" spans="1:17" x14ac:dyDescent="0.25">
      <c r="A1103">
        <v>1102</v>
      </c>
      <c r="D1103">
        <v>107.85941700000001</v>
      </c>
      <c r="E1103" s="4">
        <v>2</v>
      </c>
      <c r="F1103">
        <v>92.462006000000002</v>
      </c>
      <c r="G1103" s="5">
        <v>3</v>
      </c>
      <c r="P1103">
        <v>2</v>
      </c>
      <c r="Q1103" t="str">
        <f t="shared" si="18"/>
        <v>23</v>
      </c>
    </row>
    <row r="1104" spans="1:17" x14ac:dyDescent="0.25">
      <c r="A1104">
        <v>1103</v>
      </c>
      <c r="D1104">
        <v>107.86380400000002</v>
      </c>
      <c r="E1104" s="4">
        <v>2</v>
      </c>
      <c r="P1104">
        <v>1</v>
      </c>
      <c r="Q1104" t="str">
        <f t="shared" si="18"/>
        <v>2</v>
      </c>
    </row>
    <row r="1105" spans="1:17" x14ac:dyDescent="0.25">
      <c r="A1105">
        <v>1104</v>
      </c>
      <c r="D1105">
        <v>107.87875400000001</v>
      </c>
      <c r="E1105" s="4">
        <v>2</v>
      </c>
      <c r="P1105">
        <v>1</v>
      </c>
      <c r="Q1105" t="str">
        <f t="shared" si="18"/>
        <v>2</v>
      </c>
    </row>
    <row r="1106" spans="1:17" x14ac:dyDescent="0.25">
      <c r="A1106">
        <v>1105</v>
      </c>
      <c r="D1106">
        <v>107.91257900000001</v>
      </c>
      <c r="E1106" s="4">
        <v>2</v>
      </c>
      <c r="P1106">
        <v>1</v>
      </c>
      <c r="Q1106" t="str">
        <f t="shared" si="18"/>
        <v>2</v>
      </c>
    </row>
    <row r="1107" spans="1:17" x14ac:dyDescent="0.25">
      <c r="A1107">
        <v>1106</v>
      </c>
      <c r="B1107">
        <v>115.53187200000001</v>
      </c>
      <c r="C1107" s="2">
        <v>1</v>
      </c>
      <c r="D1107">
        <v>107.91405900000001</v>
      </c>
      <c r="E1107" s="4">
        <v>2</v>
      </c>
      <c r="P1107">
        <v>2</v>
      </c>
      <c r="Q1107" t="str">
        <f t="shared" si="18"/>
        <v>12</v>
      </c>
    </row>
    <row r="1108" spans="1:17" x14ac:dyDescent="0.25">
      <c r="A1108">
        <v>1107</v>
      </c>
      <c r="B1108">
        <v>115.57789300000002</v>
      </c>
      <c r="C1108" s="2">
        <v>1</v>
      </c>
      <c r="D1108">
        <v>107.86385800000001</v>
      </c>
      <c r="E1108" s="4">
        <v>2</v>
      </c>
      <c r="P1108">
        <v>2</v>
      </c>
      <c r="Q1108" t="str">
        <f t="shared" si="18"/>
        <v>12</v>
      </c>
    </row>
    <row r="1109" spans="1:17" x14ac:dyDescent="0.25">
      <c r="A1109">
        <v>1108</v>
      </c>
      <c r="B1109">
        <v>115.55881200000002</v>
      </c>
      <c r="C1109" s="2">
        <v>1</v>
      </c>
      <c r="D1109">
        <v>107.86385800000001</v>
      </c>
      <c r="E1109" s="4">
        <v>2</v>
      </c>
      <c r="P1109">
        <v>2</v>
      </c>
      <c r="Q1109" t="str">
        <f t="shared" si="18"/>
        <v>12</v>
      </c>
    </row>
    <row r="1110" spans="1:17" x14ac:dyDescent="0.25">
      <c r="A1110">
        <v>1109</v>
      </c>
      <c r="B1110">
        <v>115.53080400000002</v>
      </c>
      <c r="C1110" s="2">
        <v>1</v>
      </c>
      <c r="P1110">
        <v>1</v>
      </c>
      <c r="Q1110" t="str">
        <f t="shared" si="18"/>
        <v>1</v>
      </c>
    </row>
    <row r="1111" spans="1:17" x14ac:dyDescent="0.25">
      <c r="A1111">
        <v>1110</v>
      </c>
      <c r="B1111">
        <v>115.53616000000001</v>
      </c>
      <c r="C1111" s="2">
        <v>1</v>
      </c>
      <c r="H1111">
        <v>109.39520300000001</v>
      </c>
      <c r="I1111" s="3">
        <v>4</v>
      </c>
      <c r="P1111">
        <v>2</v>
      </c>
      <c r="Q1111" t="str">
        <f t="shared" si="18"/>
        <v>14</v>
      </c>
    </row>
    <row r="1112" spans="1:17" x14ac:dyDescent="0.25">
      <c r="A1112">
        <v>1111</v>
      </c>
      <c r="B1112">
        <v>115.57309800000002</v>
      </c>
      <c r="C1112" s="2">
        <v>1</v>
      </c>
      <c r="H1112">
        <v>109.437039</v>
      </c>
      <c r="I1112" s="3">
        <v>4</v>
      </c>
      <c r="P1112">
        <v>2</v>
      </c>
      <c r="Q1112" t="str">
        <f t="shared" si="18"/>
        <v>14</v>
      </c>
    </row>
    <row r="1113" spans="1:17" x14ac:dyDescent="0.25">
      <c r="A1113">
        <v>1112</v>
      </c>
      <c r="B1113">
        <v>115.57381100000001</v>
      </c>
      <c r="C1113" s="2">
        <v>1</v>
      </c>
      <c r="H1113">
        <v>109.372399</v>
      </c>
      <c r="I1113" s="3">
        <v>4</v>
      </c>
      <c r="P1113">
        <v>2</v>
      </c>
      <c r="Q1113" t="str">
        <f t="shared" si="18"/>
        <v>14</v>
      </c>
    </row>
    <row r="1114" spans="1:17" x14ac:dyDescent="0.25">
      <c r="A1114">
        <v>1113</v>
      </c>
      <c r="B1114">
        <v>115.506619</v>
      </c>
      <c r="C1114" s="2">
        <v>1</v>
      </c>
      <c r="H1114">
        <v>109.32378</v>
      </c>
      <c r="I1114" s="3">
        <v>4</v>
      </c>
      <c r="P1114">
        <v>2</v>
      </c>
      <c r="Q1114" t="str">
        <f t="shared" si="18"/>
        <v>14</v>
      </c>
    </row>
    <row r="1115" spans="1:17" x14ac:dyDescent="0.25">
      <c r="A1115">
        <v>1114</v>
      </c>
      <c r="B1115">
        <v>115.53187200000001</v>
      </c>
      <c r="C1115" s="2">
        <v>1</v>
      </c>
      <c r="H1115">
        <v>109.33607500000001</v>
      </c>
      <c r="I1115" s="3">
        <v>4</v>
      </c>
      <c r="P1115">
        <v>2</v>
      </c>
      <c r="Q1115" t="str">
        <f t="shared" si="18"/>
        <v>14</v>
      </c>
    </row>
    <row r="1116" spans="1:17" x14ac:dyDescent="0.25">
      <c r="A1116">
        <v>1115</v>
      </c>
      <c r="F1116">
        <v>113.10455000000002</v>
      </c>
      <c r="G1116" s="5">
        <v>3</v>
      </c>
      <c r="H1116">
        <v>109.39061000000001</v>
      </c>
      <c r="I1116" s="3">
        <v>4</v>
      </c>
      <c r="P1116">
        <v>2</v>
      </c>
      <c r="Q1116" t="str">
        <f t="shared" si="18"/>
        <v>34</v>
      </c>
    </row>
    <row r="1117" spans="1:17" x14ac:dyDescent="0.25">
      <c r="A1117">
        <v>1116</v>
      </c>
      <c r="F1117">
        <v>113.136132</v>
      </c>
      <c r="G1117" s="5">
        <v>3</v>
      </c>
      <c r="H1117">
        <v>109.40571300000001</v>
      </c>
      <c r="I1117" s="3">
        <v>4</v>
      </c>
      <c r="P1117">
        <v>2</v>
      </c>
      <c r="Q1117" t="str">
        <f t="shared" si="18"/>
        <v>34</v>
      </c>
    </row>
    <row r="1118" spans="1:17" x14ac:dyDescent="0.25">
      <c r="A1118">
        <v>1117</v>
      </c>
      <c r="F1118">
        <v>113.10766600000001</v>
      </c>
      <c r="G1118" s="5">
        <v>3</v>
      </c>
      <c r="H1118">
        <v>109.360207</v>
      </c>
      <c r="I1118" s="3">
        <v>4</v>
      </c>
      <c r="P1118">
        <v>2</v>
      </c>
      <c r="Q1118" t="str">
        <f t="shared" si="18"/>
        <v>34</v>
      </c>
    </row>
    <row r="1119" spans="1:17" x14ac:dyDescent="0.25">
      <c r="A1119">
        <v>1118</v>
      </c>
      <c r="F1119">
        <v>113.09562300000002</v>
      </c>
      <c r="G1119" s="5">
        <v>3</v>
      </c>
      <c r="H1119">
        <v>109.385357</v>
      </c>
      <c r="I1119" s="3">
        <v>4</v>
      </c>
      <c r="P1119">
        <v>2</v>
      </c>
      <c r="Q1119" t="str">
        <f t="shared" si="18"/>
        <v>34</v>
      </c>
    </row>
    <row r="1120" spans="1:17" x14ac:dyDescent="0.25">
      <c r="A1120">
        <v>1119</v>
      </c>
      <c r="D1120">
        <v>127.70230900000001</v>
      </c>
      <c r="E1120" s="4">
        <v>2</v>
      </c>
      <c r="F1120">
        <v>113.09042000000001</v>
      </c>
      <c r="G1120" s="5">
        <v>3</v>
      </c>
      <c r="H1120">
        <v>109.39520300000001</v>
      </c>
      <c r="I1120" s="3">
        <v>4</v>
      </c>
      <c r="P1120">
        <v>3</v>
      </c>
      <c r="Q1120" t="str">
        <f t="shared" si="18"/>
        <v>234</v>
      </c>
    </row>
    <row r="1121" spans="1:17" x14ac:dyDescent="0.25">
      <c r="A1121">
        <v>1120</v>
      </c>
      <c r="D1121">
        <v>127.79388900000001</v>
      </c>
      <c r="E1121" s="4">
        <v>2</v>
      </c>
      <c r="F1121">
        <v>113.08680000000001</v>
      </c>
      <c r="G1121" s="5">
        <v>3</v>
      </c>
      <c r="P1121">
        <v>2</v>
      </c>
      <c r="Q1121" t="str">
        <f t="shared" si="18"/>
        <v>23</v>
      </c>
    </row>
    <row r="1122" spans="1:17" x14ac:dyDescent="0.25">
      <c r="A1122">
        <v>1121</v>
      </c>
      <c r="D1122">
        <v>127.760727</v>
      </c>
      <c r="E1122" s="4">
        <v>2</v>
      </c>
      <c r="F1122">
        <v>113.08036800000001</v>
      </c>
      <c r="G1122" s="5">
        <v>3</v>
      </c>
      <c r="P1122">
        <v>2</v>
      </c>
      <c r="Q1122" t="str">
        <f t="shared" si="18"/>
        <v>23</v>
      </c>
    </row>
    <row r="1123" spans="1:17" x14ac:dyDescent="0.25">
      <c r="A1123">
        <v>1122</v>
      </c>
      <c r="D1123">
        <v>127.72450700000002</v>
      </c>
      <c r="E1123" s="4">
        <v>2</v>
      </c>
      <c r="F1123">
        <v>113.119957</v>
      </c>
      <c r="G1123" s="5">
        <v>3</v>
      </c>
      <c r="P1123">
        <v>2</v>
      </c>
      <c r="Q1123" t="str">
        <f t="shared" si="18"/>
        <v>23</v>
      </c>
    </row>
    <row r="1124" spans="1:17" x14ac:dyDescent="0.25">
      <c r="A1124">
        <v>1123</v>
      </c>
      <c r="D1124">
        <v>127.69588100000001</v>
      </c>
      <c r="E1124" s="4">
        <v>2</v>
      </c>
      <c r="F1124">
        <v>113.09929700000001</v>
      </c>
      <c r="G1124" s="5">
        <v>3</v>
      </c>
      <c r="P1124">
        <v>2</v>
      </c>
      <c r="Q1124" t="str">
        <f t="shared" si="18"/>
        <v>23</v>
      </c>
    </row>
    <row r="1125" spans="1:17" x14ac:dyDescent="0.25">
      <c r="A1125">
        <v>1124</v>
      </c>
      <c r="D1125">
        <v>127.71011800000001</v>
      </c>
      <c r="E1125" s="4">
        <v>2</v>
      </c>
      <c r="P1125">
        <v>1</v>
      </c>
      <c r="Q1125" t="str">
        <f t="shared" si="18"/>
        <v>2</v>
      </c>
    </row>
    <row r="1126" spans="1:17" x14ac:dyDescent="0.25">
      <c r="A1126">
        <v>1125</v>
      </c>
      <c r="D1126">
        <v>127.76455700000001</v>
      </c>
      <c r="E1126" s="4">
        <v>2</v>
      </c>
      <c r="P1126">
        <v>1</v>
      </c>
      <c r="Q1126" t="str">
        <f t="shared" si="18"/>
        <v>2</v>
      </c>
    </row>
    <row r="1127" spans="1:17" x14ac:dyDescent="0.25">
      <c r="A1127">
        <v>1126</v>
      </c>
      <c r="B1127">
        <v>133.00871699999999</v>
      </c>
      <c r="C1127" s="2">
        <v>1</v>
      </c>
      <c r="D1127">
        <v>127.777359</v>
      </c>
      <c r="E1127" s="4">
        <v>2</v>
      </c>
      <c r="P1127">
        <v>2</v>
      </c>
      <c r="Q1127" t="str">
        <f t="shared" si="18"/>
        <v>12</v>
      </c>
    </row>
    <row r="1128" spans="1:17" x14ac:dyDescent="0.25">
      <c r="A1128">
        <v>1127</v>
      </c>
      <c r="B1128">
        <v>133.00871699999999</v>
      </c>
      <c r="C1128" s="2">
        <v>1</v>
      </c>
      <c r="D1128">
        <v>127.70230900000001</v>
      </c>
      <c r="E1128" s="4">
        <v>2</v>
      </c>
      <c r="P1128">
        <v>2</v>
      </c>
      <c r="Q1128" t="str">
        <f t="shared" si="18"/>
        <v>12</v>
      </c>
    </row>
    <row r="1129" spans="1:17" x14ac:dyDescent="0.25">
      <c r="A1129">
        <v>1128</v>
      </c>
      <c r="B1129">
        <v>133.00871699999999</v>
      </c>
      <c r="C1129" s="2">
        <v>1</v>
      </c>
      <c r="D1129">
        <v>127.70230900000001</v>
      </c>
      <c r="E1129" s="4">
        <v>2</v>
      </c>
      <c r="P1129">
        <v>2</v>
      </c>
      <c r="Q1129" t="str">
        <f t="shared" si="18"/>
        <v>12</v>
      </c>
    </row>
    <row r="1130" spans="1:17" x14ac:dyDescent="0.25">
      <c r="A1130">
        <v>1129</v>
      </c>
      <c r="B1130">
        <v>133.04575800000001</v>
      </c>
      <c r="C1130" s="2">
        <v>1</v>
      </c>
      <c r="D1130">
        <v>127.70230900000001</v>
      </c>
      <c r="E1130" s="4">
        <v>2</v>
      </c>
      <c r="P1130">
        <v>2</v>
      </c>
      <c r="Q1130" t="str">
        <f t="shared" si="18"/>
        <v>12</v>
      </c>
    </row>
    <row r="1131" spans="1:17" x14ac:dyDescent="0.25">
      <c r="A1131">
        <v>1130</v>
      </c>
      <c r="B1131">
        <v>133.05769800000002</v>
      </c>
      <c r="C1131" s="2">
        <v>1</v>
      </c>
      <c r="P1131">
        <v>1</v>
      </c>
      <c r="Q1131" t="str">
        <f t="shared" si="18"/>
        <v>1</v>
      </c>
    </row>
    <row r="1132" spans="1:17" x14ac:dyDescent="0.25">
      <c r="A1132">
        <v>1131</v>
      </c>
      <c r="B1132">
        <v>133.03738800000002</v>
      </c>
      <c r="C1132" s="2">
        <v>1</v>
      </c>
      <c r="P1132">
        <v>1</v>
      </c>
      <c r="Q1132" t="str">
        <f t="shared" si="18"/>
        <v>1</v>
      </c>
    </row>
    <row r="1133" spans="1:17" x14ac:dyDescent="0.25">
      <c r="A1133">
        <v>1132</v>
      </c>
      <c r="B1133">
        <v>133.07376500000001</v>
      </c>
      <c r="C1133" s="2">
        <v>1</v>
      </c>
      <c r="P1133">
        <v>1</v>
      </c>
      <c r="Q1133" t="str">
        <f t="shared" si="18"/>
        <v>1</v>
      </c>
    </row>
    <row r="1134" spans="1:17" x14ac:dyDescent="0.25">
      <c r="A1134">
        <v>1133</v>
      </c>
      <c r="B1134">
        <v>133.12952799999999</v>
      </c>
      <c r="C1134" s="2">
        <v>1</v>
      </c>
      <c r="H1134">
        <v>131.132744</v>
      </c>
      <c r="I1134" s="3">
        <v>4</v>
      </c>
      <c r="P1134">
        <v>2</v>
      </c>
      <c r="Q1134" t="str">
        <f t="shared" si="18"/>
        <v>14</v>
      </c>
    </row>
    <row r="1135" spans="1:17" x14ac:dyDescent="0.25">
      <c r="A1135">
        <v>1134</v>
      </c>
      <c r="B1135">
        <v>133.124989</v>
      </c>
      <c r="C1135" s="2">
        <v>1</v>
      </c>
      <c r="H1135">
        <v>131.132744</v>
      </c>
      <c r="I1135" s="3">
        <v>4</v>
      </c>
      <c r="P1135">
        <v>2</v>
      </c>
      <c r="Q1135" t="str">
        <f t="shared" si="18"/>
        <v>14</v>
      </c>
    </row>
    <row r="1136" spans="1:17" x14ac:dyDescent="0.25">
      <c r="A1136">
        <v>1135</v>
      </c>
      <c r="B1136">
        <v>133.00871699999999</v>
      </c>
      <c r="C1136" s="2">
        <v>1</v>
      </c>
      <c r="H1136">
        <v>131.11784399999999</v>
      </c>
      <c r="I1136" s="3">
        <v>4</v>
      </c>
      <c r="P1136">
        <v>2</v>
      </c>
      <c r="Q1136" t="str">
        <f t="shared" si="18"/>
        <v>14</v>
      </c>
    </row>
    <row r="1137" spans="1:17" x14ac:dyDescent="0.25">
      <c r="A1137">
        <v>1136</v>
      </c>
      <c r="B1137">
        <v>133.00871699999999</v>
      </c>
      <c r="C1137" s="2">
        <v>1</v>
      </c>
      <c r="H1137">
        <v>131.13091300000002</v>
      </c>
      <c r="I1137" s="3">
        <v>4</v>
      </c>
      <c r="P1137">
        <v>2</v>
      </c>
      <c r="Q1137" t="str">
        <f t="shared" si="18"/>
        <v>14</v>
      </c>
    </row>
    <row r="1138" spans="1:17" x14ac:dyDescent="0.25">
      <c r="A1138">
        <v>1137</v>
      </c>
      <c r="F1138">
        <v>132.348648</v>
      </c>
      <c r="G1138" s="5">
        <v>3</v>
      </c>
      <c r="H1138">
        <v>131.152287</v>
      </c>
      <c r="I1138" s="3">
        <v>4</v>
      </c>
      <c r="P1138">
        <v>2</v>
      </c>
      <c r="Q1138" t="str">
        <f t="shared" si="18"/>
        <v>34</v>
      </c>
    </row>
    <row r="1139" spans="1:17" x14ac:dyDescent="0.25">
      <c r="A1139">
        <v>1138</v>
      </c>
      <c r="F1139">
        <v>132.397885</v>
      </c>
      <c r="G1139" s="5">
        <v>3</v>
      </c>
      <c r="H1139">
        <v>131.09856500000001</v>
      </c>
      <c r="I1139" s="3">
        <v>4</v>
      </c>
      <c r="P1139">
        <v>2</v>
      </c>
      <c r="Q1139" t="str">
        <f t="shared" si="18"/>
        <v>34</v>
      </c>
    </row>
    <row r="1140" spans="1:17" x14ac:dyDescent="0.25">
      <c r="A1140">
        <v>1139</v>
      </c>
      <c r="F1140">
        <v>132.41196500000001</v>
      </c>
      <c r="G1140" s="5">
        <v>3</v>
      </c>
      <c r="H1140">
        <v>131.103104</v>
      </c>
      <c r="I1140" s="3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132.435788</v>
      </c>
      <c r="G1141" s="5">
        <v>3</v>
      </c>
      <c r="H1141">
        <v>131.12484000000001</v>
      </c>
      <c r="I1141" s="3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D1142">
        <v>155.36849699999999</v>
      </c>
      <c r="E1142" s="4">
        <v>2</v>
      </c>
      <c r="F1142">
        <v>132.41696200000001</v>
      </c>
      <c r="G1142" s="5">
        <v>3</v>
      </c>
      <c r="H1142">
        <v>131.15703200000002</v>
      </c>
      <c r="I1142" s="3">
        <v>4</v>
      </c>
      <c r="P1142">
        <v>3</v>
      </c>
      <c r="Q1142" t="str">
        <f t="shared" si="18"/>
        <v>234</v>
      </c>
    </row>
    <row r="1143" spans="1:17" x14ac:dyDescent="0.25">
      <c r="A1143">
        <v>1142</v>
      </c>
      <c r="D1143">
        <v>155.36849699999999</v>
      </c>
      <c r="E1143" s="4">
        <v>2</v>
      </c>
      <c r="F1143">
        <v>132.46665200000001</v>
      </c>
      <c r="G1143" s="5">
        <v>3</v>
      </c>
      <c r="H1143">
        <v>131.132744</v>
      </c>
      <c r="I1143" s="3">
        <v>4</v>
      </c>
      <c r="P1143">
        <v>3</v>
      </c>
      <c r="Q1143" t="str">
        <f t="shared" si="18"/>
        <v>234</v>
      </c>
    </row>
    <row r="1144" spans="1:17" x14ac:dyDescent="0.25">
      <c r="A1144">
        <v>1143</v>
      </c>
      <c r="D1144">
        <v>155.36849699999999</v>
      </c>
      <c r="E1144" s="4">
        <v>2</v>
      </c>
      <c r="F1144">
        <v>132.52895000000001</v>
      </c>
      <c r="G1144" s="5">
        <v>3</v>
      </c>
      <c r="P1144">
        <v>2</v>
      </c>
      <c r="Q1144" t="str">
        <f t="shared" si="18"/>
        <v>23</v>
      </c>
    </row>
    <row r="1145" spans="1:17" x14ac:dyDescent="0.25">
      <c r="A1145">
        <v>1144</v>
      </c>
      <c r="D1145">
        <v>155.36849699999999</v>
      </c>
      <c r="E1145" s="4">
        <v>2</v>
      </c>
      <c r="F1145">
        <v>132.545681</v>
      </c>
      <c r="G1145" s="5">
        <v>3</v>
      </c>
      <c r="P1145">
        <v>2</v>
      </c>
      <c r="Q1145" t="str">
        <f t="shared" si="18"/>
        <v>23</v>
      </c>
    </row>
    <row r="1146" spans="1:17" x14ac:dyDescent="0.25">
      <c r="A1146">
        <v>1145</v>
      </c>
      <c r="D1146">
        <v>155.36849699999999</v>
      </c>
      <c r="E1146" s="4">
        <v>2</v>
      </c>
      <c r="F1146">
        <v>132.395588</v>
      </c>
      <c r="G1146" s="5">
        <v>3</v>
      </c>
      <c r="P1146">
        <v>2</v>
      </c>
      <c r="Q1146" t="str">
        <f t="shared" si="18"/>
        <v>23</v>
      </c>
    </row>
    <row r="1147" spans="1:17" x14ac:dyDescent="0.25">
      <c r="A1147">
        <v>1146</v>
      </c>
      <c r="D1147">
        <v>155.36849699999999</v>
      </c>
      <c r="E1147" s="4">
        <v>2</v>
      </c>
      <c r="F1147">
        <v>132.395588</v>
      </c>
      <c r="G1147" s="5">
        <v>3</v>
      </c>
      <c r="P1147">
        <v>2</v>
      </c>
      <c r="Q1147" t="str">
        <f t="shared" si="18"/>
        <v>23</v>
      </c>
    </row>
    <row r="1148" spans="1:17" x14ac:dyDescent="0.25">
      <c r="A1148">
        <v>1147</v>
      </c>
      <c r="D1148">
        <v>155.36849699999999</v>
      </c>
      <c r="E1148" s="4">
        <v>2</v>
      </c>
      <c r="P1148">
        <v>1</v>
      </c>
      <c r="Q1148" t="str">
        <f t="shared" si="18"/>
        <v>2</v>
      </c>
    </row>
    <row r="1149" spans="1:17" x14ac:dyDescent="0.25">
      <c r="A1149">
        <v>1148</v>
      </c>
      <c r="D1149">
        <v>155.36849699999999</v>
      </c>
      <c r="E1149" s="4">
        <v>2</v>
      </c>
      <c r="P1149">
        <v>1</v>
      </c>
      <c r="Q1149" t="str">
        <f t="shared" si="18"/>
        <v>2</v>
      </c>
    </row>
    <row r="1150" spans="1:17" x14ac:dyDescent="0.25">
      <c r="A1150">
        <v>1149</v>
      </c>
      <c r="B1150">
        <v>160.65491800000001</v>
      </c>
      <c r="C1150" s="2">
        <v>1</v>
      </c>
      <c r="D1150">
        <v>155.36849699999999</v>
      </c>
      <c r="E1150" s="4">
        <v>2</v>
      </c>
      <c r="P1150">
        <v>2</v>
      </c>
      <c r="Q1150" t="str">
        <f t="shared" si="18"/>
        <v>12</v>
      </c>
    </row>
    <row r="1151" spans="1:17" x14ac:dyDescent="0.25">
      <c r="A1151">
        <v>1150</v>
      </c>
      <c r="B1151">
        <v>160.68022500000001</v>
      </c>
      <c r="C1151" s="2">
        <v>1</v>
      </c>
      <c r="D1151">
        <v>155.36849699999999</v>
      </c>
      <c r="E1151" s="4">
        <v>2</v>
      </c>
      <c r="P1151">
        <v>2</v>
      </c>
      <c r="Q1151" t="str">
        <f t="shared" si="18"/>
        <v>12</v>
      </c>
    </row>
    <row r="1152" spans="1:17" x14ac:dyDescent="0.25">
      <c r="A1152">
        <v>1151</v>
      </c>
      <c r="B1152">
        <v>160.70398699999998</v>
      </c>
      <c r="C1152" s="2">
        <v>1</v>
      </c>
      <c r="D1152">
        <v>155.36849699999999</v>
      </c>
      <c r="E1152" s="4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160.63404299999999</v>
      </c>
      <c r="C1153" s="2">
        <v>1</v>
      </c>
      <c r="P1153">
        <v>1</v>
      </c>
      <c r="Q1153" t="str">
        <f t="shared" si="18"/>
        <v>1</v>
      </c>
    </row>
    <row r="1154" spans="1:17" x14ac:dyDescent="0.25">
      <c r="A1154">
        <v>1153</v>
      </c>
      <c r="B1154">
        <v>160.68187399999999</v>
      </c>
      <c r="C1154" s="2">
        <v>1</v>
      </c>
      <c r="P1154">
        <v>1</v>
      </c>
      <c r="Q1154" t="str">
        <f t="shared" ref="Q1154:Q1217" si="19">CONCATENATE(C1154,E1154,G1154,I1154)</f>
        <v>1</v>
      </c>
    </row>
    <row r="1155" spans="1:17" x14ac:dyDescent="0.25">
      <c r="A1155">
        <v>1154</v>
      </c>
      <c r="B1155">
        <v>160.63084699999999</v>
      </c>
      <c r="C1155" s="2">
        <v>1</v>
      </c>
      <c r="P1155">
        <v>1</v>
      </c>
      <c r="Q1155" t="str">
        <f t="shared" si="19"/>
        <v>1</v>
      </c>
    </row>
    <row r="1156" spans="1:17" x14ac:dyDescent="0.25">
      <c r="A1156">
        <v>1155</v>
      </c>
      <c r="B1156">
        <v>160.62435199999999</v>
      </c>
      <c r="C1156" s="2">
        <v>1</v>
      </c>
      <c r="P1156">
        <v>1</v>
      </c>
      <c r="Q1156" t="str">
        <f t="shared" si="19"/>
        <v>1</v>
      </c>
    </row>
    <row r="1157" spans="1:17" x14ac:dyDescent="0.25">
      <c r="A1157">
        <v>1156</v>
      </c>
      <c r="B1157">
        <v>160.66842299999999</v>
      </c>
      <c r="C1157" s="2">
        <v>1</v>
      </c>
      <c r="P1157">
        <v>1</v>
      </c>
      <c r="Q1157" t="str">
        <f t="shared" si="19"/>
        <v>1</v>
      </c>
    </row>
    <row r="1158" spans="1:17" x14ac:dyDescent="0.25">
      <c r="A1158">
        <v>1157</v>
      </c>
      <c r="B1158">
        <v>160.65491800000001</v>
      </c>
      <c r="C1158" s="2">
        <v>1</v>
      </c>
      <c r="F1158">
        <v>158.950885</v>
      </c>
      <c r="G1158" s="5">
        <v>3</v>
      </c>
      <c r="H1158">
        <v>158.28926999999999</v>
      </c>
      <c r="I1158" s="3">
        <v>4</v>
      </c>
      <c r="P1158">
        <v>3</v>
      </c>
      <c r="Q1158" t="str">
        <f t="shared" si="19"/>
        <v>134</v>
      </c>
    </row>
    <row r="1159" spans="1:17" x14ac:dyDescent="0.25">
      <c r="A1159">
        <v>1158</v>
      </c>
      <c r="F1159">
        <v>158.91423699999999</v>
      </c>
      <c r="G1159" s="5">
        <v>3</v>
      </c>
      <c r="H1159">
        <v>158.28926999999999</v>
      </c>
      <c r="I1159" s="3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158.88990799999999</v>
      </c>
      <c r="G1160" s="5">
        <v>3</v>
      </c>
      <c r="H1160">
        <v>158.28926999999999</v>
      </c>
      <c r="I1160" s="3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158.888001</v>
      </c>
      <c r="G1161" s="5">
        <v>3</v>
      </c>
      <c r="H1161">
        <v>158.28926999999999</v>
      </c>
      <c r="I1161" s="3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158.853622</v>
      </c>
      <c r="G1162" s="5">
        <v>3</v>
      </c>
      <c r="H1162">
        <v>158.28926999999999</v>
      </c>
      <c r="I1162" s="3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158.765379</v>
      </c>
      <c r="G1163" s="5">
        <v>3</v>
      </c>
      <c r="H1163">
        <v>158.28926999999999</v>
      </c>
      <c r="I1163" s="3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D1164">
        <v>174.210229</v>
      </c>
      <c r="E1164" s="4">
        <v>2</v>
      </c>
      <c r="F1164">
        <v>158.70733999999999</v>
      </c>
      <c r="G1164" s="5">
        <v>3</v>
      </c>
      <c r="H1164">
        <v>158.28926999999999</v>
      </c>
      <c r="I1164" s="3">
        <v>4</v>
      </c>
      <c r="P1164">
        <v>3</v>
      </c>
      <c r="Q1164" t="str">
        <f t="shared" si="19"/>
        <v>234</v>
      </c>
    </row>
    <row r="1165" spans="1:17" x14ac:dyDescent="0.25">
      <c r="A1165">
        <v>1164</v>
      </c>
      <c r="D1165">
        <v>174.122399</v>
      </c>
      <c r="E1165" s="4">
        <v>2</v>
      </c>
      <c r="F1165">
        <v>158.950885</v>
      </c>
      <c r="G1165" s="5">
        <v>3</v>
      </c>
      <c r="H1165">
        <v>158.28926999999999</v>
      </c>
      <c r="I1165" s="3">
        <v>4</v>
      </c>
      <c r="P1165">
        <v>3</v>
      </c>
      <c r="Q1165" t="str">
        <f t="shared" si="19"/>
        <v>234</v>
      </c>
    </row>
    <row r="1166" spans="1:17" x14ac:dyDescent="0.25">
      <c r="A1166">
        <v>1165</v>
      </c>
      <c r="D1166">
        <v>174.126058</v>
      </c>
      <c r="E1166" s="4">
        <v>2</v>
      </c>
      <c r="F1166">
        <v>158.950885</v>
      </c>
      <c r="G1166" s="5">
        <v>3</v>
      </c>
      <c r="P1166">
        <v>2</v>
      </c>
      <c r="Q1166" t="str">
        <f t="shared" si="19"/>
        <v>23</v>
      </c>
    </row>
    <row r="1167" spans="1:17" x14ac:dyDescent="0.25">
      <c r="A1167">
        <v>1166</v>
      </c>
      <c r="D1167">
        <v>174.18548899999999</v>
      </c>
      <c r="E1167" s="4">
        <v>2</v>
      </c>
      <c r="F1167">
        <v>158.950885</v>
      </c>
      <c r="G1167" s="5">
        <v>3</v>
      </c>
      <c r="P1167">
        <v>2</v>
      </c>
      <c r="Q1167" t="str">
        <f t="shared" si="19"/>
        <v>23</v>
      </c>
    </row>
    <row r="1168" spans="1:17" x14ac:dyDescent="0.25">
      <c r="A1168">
        <v>1167</v>
      </c>
      <c r="D1168">
        <v>174.19012699999999</v>
      </c>
      <c r="E1168" s="4">
        <v>2</v>
      </c>
      <c r="P1168">
        <v>1</v>
      </c>
      <c r="Q1168" t="str">
        <f t="shared" si="19"/>
        <v>2</v>
      </c>
    </row>
    <row r="1169" spans="1:17" x14ac:dyDescent="0.25">
      <c r="A1169">
        <v>1168</v>
      </c>
      <c r="D1169">
        <v>174.13724200000001</v>
      </c>
      <c r="E1169" s="4">
        <v>2</v>
      </c>
      <c r="P1169">
        <v>1</v>
      </c>
      <c r="Q1169" t="str">
        <f t="shared" si="19"/>
        <v>2</v>
      </c>
    </row>
    <row r="1170" spans="1:17" x14ac:dyDescent="0.25">
      <c r="A1170">
        <v>1169</v>
      </c>
      <c r="D1170">
        <v>174.133634</v>
      </c>
      <c r="E1170" s="4">
        <v>2</v>
      </c>
      <c r="P1170">
        <v>1</v>
      </c>
      <c r="Q1170" t="str">
        <f t="shared" si="19"/>
        <v>2</v>
      </c>
    </row>
    <row r="1171" spans="1:17" x14ac:dyDescent="0.25">
      <c r="A1171">
        <v>1170</v>
      </c>
      <c r="D1171">
        <v>174.19332199999999</v>
      </c>
      <c r="E1171" s="4">
        <v>2</v>
      </c>
      <c r="P1171">
        <v>1</v>
      </c>
      <c r="Q1171" t="str">
        <f t="shared" si="19"/>
        <v>2</v>
      </c>
    </row>
    <row r="1172" spans="1:17" x14ac:dyDescent="0.25">
      <c r="A1172">
        <v>1171</v>
      </c>
      <c r="B1172">
        <v>180.570457</v>
      </c>
      <c r="C1172" s="2">
        <v>1</v>
      </c>
      <c r="D1172">
        <v>174.16956199999998</v>
      </c>
      <c r="E1172" s="4">
        <v>2</v>
      </c>
      <c r="P1172">
        <v>2</v>
      </c>
      <c r="Q1172" t="str">
        <f t="shared" si="19"/>
        <v>12</v>
      </c>
    </row>
    <row r="1173" spans="1:17" x14ac:dyDescent="0.25">
      <c r="A1173">
        <v>1172</v>
      </c>
      <c r="B1173">
        <v>180.555869</v>
      </c>
      <c r="C1173" s="2">
        <v>1</v>
      </c>
      <c r="D1173">
        <v>174.1909</v>
      </c>
      <c r="E1173" s="4">
        <v>2</v>
      </c>
      <c r="P1173">
        <v>2</v>
      </c>
      <c r="Q1173" t="str">
        <f t="shared" si="19"/>
        <v>12</v>
      </c>
    </row>
    <row r="1174" spans="1:17" x14ac:dyDescent="0.25">
      <c r="A1174">
        <v>1173</v>
      </c>
      <c r="B1174">
        <v>180.588706</v>
      </c>
      <c r="C1174" s="2">
        <v>1</v>
      </c>
      <c r="D1174">
        <v>174.1909</v>
      </c>
      <c r="E1174" s="4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180.579429</v>
      </c>
      <c r="C1175" s="2">
        <v>1</v>
      </c>
      <c r="P1175">
        <v>1</v>
      </c>
      <c r="Q1175" t="str">
        <f t="shared" si="19"/>
        <v>1</v>
      </c>
    </row>
    <row r="1176" spans="1:17" x14ac:dyDescent="0.25">
      <c r="A1176">
        <v>1175</v>
      </c>
      <c r="B1176">
        <v>180.59334100000001</v>
      </c>
      <c r="C1176" s="2">
        <v>1</v>
      </c>
      <c r="P1176">
        <v>1</v>
      </c>
      <c r="Q1176" t="str">
        <f t="shared" si="19"/>
        <v>1</v>
      </c>
    </row>
    <row r="1177" spans="1:17" x14ac:dyDescent="0.25">
      <c r="A1177">
        <v>1176</v>
      </c>
      <c r="B1177">
        <v>180.56829399999998</v>
      </c>
      <c r="C1177" s="2">
        <v>1</v>
      </c>
      <c r="P1177">
        <v>1</v>
      </c>
      <c r="Q1177" t="str">
        <f t="shared" si="19"/>
        <v>1</v>
      </c>
    </row>
    <row r="1178" spans="1:17" x14ac:dyDescent="0.25">
      <c r="A1178">
        <v>1177</v>
      </c>
      <c r="B1178">
        <v>180.55453</v>
      </c>
      <c r="C1178" s="2">
        <v>1</v>
      </c>
      <c r="P1178">
        <v>1</v>
      </c>
      <c r="Q1178" t="str">
        <f t="shared" si="19"/>
        <v>1</v>
      </c>
    </row>
    <row r="1179" spans="1:17" x14ac:dyDescent="0.25">
      <c r="A1179">
        <v>1178</v>
      </c>
      <c r="B1179">
        <v>180.53411799999998</v>
      </c>
      <c r="C1179" s="2">
        <v>1</v>
      </c>
      <c r="H1179">
        <v>178.73205100000001</v>
      </c>
      <c r="I1179" s="3">
        <v>4</v>
      </c>
      <c r="P1179">
        <v>2</v>
      </c>
      <c r="Q1179" t="str">
        <f t="shared" si="19"/>
        <v>14</v>
      </c>
    </row>
    <row r="1180" spans="1:17" x14ac:dyDescent="0.25">
      <c r="A1180">
        <v>1179</v>
      </c>
      <c r="B1180">
        <v>180.570457</v>
      </c>
      <c r="C1180" s="2">
        <v>1</v>
      </c>
      <c r="H1180">
        <v>178.72282300000001</v>
      </c>
      <c r="I1180" s="3">
        <v>4</v>
      </c>
      <c r="P1180">
        <v>2</v>
      </c>
      <c r="Q1180" t="str">
        <f t="shared" si="19"/>
        <v>14</v>
      </c>
    </row>
    <row r="1181" spans="1:17" x14ac:dyDescent="0.25">
      <c r="A1181">
        <v>1180</v>
      </c>
      <c r="F1181">
        <v>180.07744299999999</v>
      </c>
      <c r="G1181" s="5">
        <v>3</v>
      </c>
      <c r="H1181">
        <v>178.77112099999999</v>
      </c>
      <c r="I1181" s="3">
        <v>4</v>
      </c>
      <c r="P1181">
        <v>2</v>
      </c>
      <c r="Q1181" t="str">
        <f t="shared" si="19"/>
        <v>34</v>
      </c>
    </row>
    <row r="1182" spans="1:17" x14ac:dyDescent="0.25">
      <c r="A1182">
        <v>1181</v>
      </c>
      <c r="F1182">
        <v>180.07656600000001</v>
      </c>
      <c r="G1182" s="5">
        <v>3</v>
      </c>
      <c r="H1182">
        <v>178.717567</v>
      </c>
      <c r="I1182" s="3">
        <v>4</v>
      </c>
      <c r="P1182">
        <v>2</v>
      </c>
      <c r="Q1182" t="str">
        <f t="shared" si="19"/>
        <v>34</v>
      </c>
    </row>
    <row r="1183" spans="1:17" x14ac:dyDescent="0.25">
      <c r="A1183">
        <v>1182</v>
      </c>
      <c r="F1183">
        <v>180.06553600000001</v>
      </c>
      <c r="G1183" s="5">
        <v>3</v>
      </c>
      <c r="H1183">
        <v>178.722205</v>
      </c>
      <c r="I1183" s="3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180.0643</v>
      </c>
      <c r="G1184" s="5">
        <v>3</v>
      </c>
      <c r="H1184">
        <v>178.74405999999999</v>
      </c>
      <c r="I1184" s="3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180.09553599999998</v>
      </c>
      <c r="G1185" s="5">
        <v>3</v>
      </c>
      <c r="H1185">
        <v>178.715968</v>
      </c>
      <c r="I1185" s="3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D1186">
        <v>196.691562</v>
      </c>
      <c r="E1186" s="4">
        <v>2</v>
      </c>
      <c r="F1186">
        <v>180.09311400000001</v>
      </c>
      <c r="G1186" s="5">
        <v>3</v>
      </c>
      <c r="H1186">
        <v>178.71509499999999</v>
      </c>
      <c r="I1186" s="3">
        <v>4</v>
      </c>
      <c r="P1186">
        <v>3</v>
      </c>
      <c r="Q1186" t="str">
        <f t="shared" si="19"/>
        <v>234</v>
      </c>
    </row>
    <row r="1187" spans="1:17" x14ac:dyDescent="0.25">
      <c r="A1187">
        <v>1186</v>
      </c>
      <c r="D1187">
        <v>196.68645799999999</v>
      </c>
      <c r="E1187" s="4">
        <v>2</v>
      </c>
      <c r="F1187">
        <v>180.051568</v>
      </c>
      <c r="G1187" s="5">
        <v>3</v>
      </c>
      <c r="H1187">
        <v>178.73205100000001</v>
      </c>
      <c r="I1187" s="3">
        <v>4</v>
      </c>
      <c r="P1187">
        <v>3</v>
      </c>
      <c r="Q1187" t="str">
        <f t="shared" si="19"/>
        <v>234</v>
      </c>
    </row>
    <row r="1188" spans="1:17" x14ac:dyDescent="0.25">
      <c r="A1188">
        <v>1187</v>
      </c>
      <c r="D1188">
        <v>196.655429</v>
      </c>
      <c r="E1188" s="4">
        <v>2</v>
      </c>
      <c r="F1188">
        <v>180.01456200000001</v>
      </c>
      <c r="G1188" s="5">
        <v>3</v>
      </c>
      <c r="P1188">
        <v>2</v>
      </c>
      <c r="Q1188" t="str">
        <f t="shared" si="19"/>
        <v>23</v>
      </c>
    </row>
    <row r="1189" spans="1:17" x14ac:dyDescent="0.25">
      <c r="A1189">
        <v>1188</v>
      </c>
      <c r="D1189">
        <v>196.67945</v>
      </c>
      <c r="E1189" s="4">
        <v>2</v>
      </c>
      <c r="F1189">
        <v>180.07744299999999</v>
      </c>
      <c r="G1189" s="5">
        <v>3</v>
      </c>
      <c r="P1189">
        <v>2</v>
      </c>
      <c r="Q1189" t="str">
        <f t="shared" si="19"/>
        <v>23</v>
      </c>
    </row>
    <row r="1190" spans="1:17" x14ac:dyDescent="0.25">
      <c r="A1190">
        <v>1189</v>
      </c>
      <c r="D1190">
        <v>196.72769099999999</v>
      </c>
      <c r="E1190" s="4">
        <v>2</v>
      </c>
      <c r="F1190">
        <v>180.07744299999999</v>
      </c>
      <c r="G1190" s="5">
        <v>3</v>
      </c>
      <c r="P1190">
        <v>2</v>
      </c>
      <c r="Q1190" t="str">
        <f t="shared" si="19"/>
        <v>23</v>
      </c>
    </row>
    <row r="1191" spans="1:17" x14ac:dyDescent="0.25">
      <c r="A1191">
        <v>1190</v>
      </c>
      <c r="D1191">
        <v>196.70532499999999</v>
      </c>
      <c r="E1191" s="4">
        <v>2</v>
      </c>
      <c r="P1191">
        <v>1</v>
      </c>
      <c r="Q1191" t="str">
        <f t="shared" si="19"/>
        <v>2</v>
      </c>
    </row>
    <row r="1192" spans="1:17" x14ac:dyDescent="0.25">
      <c r="A1192">
        <v>1191</v>
      </c>
      <c r="D1192">
        <v>196.73836399999999</v>
      </c>
      <c r="E1192" s="4">
        <v>2</v>
      </c>
      <c r="P1192">
        <v>1</v>
      </c>
      <c r="Q1192" t="str">
        <f t="shared" si="19"/>
        <v>2</v>
      </c>
    </row>
    <row r="1193" spans="1:17" x14ac:dyDescent="0.25">
      <c r="A1193">
        <v>1192</v>
      </c>
      <c r="D1193">
        <v>196.75310400000001</v>
      </c>
      <c r="E1193" s="4">
        <v>2</v>
      </c>
      <c r="P1193">
        <v>1</v>
      </c>
      <c r="Q1193" t="str">
        <f t="shared" si="19"/>
        <v>2</v>
      </c>
    </row>
    <row r="1194" spans="1:17" x14ac:dyDescent="0.25">
      <c r="A1194">
        <v>1193</v>
      </c>
      <c r="B1194">
        <v>203.177764</v>
      </c>
      <c r="C1194" s="2">
        <v>1</v>
      </c>
      <c r="D1194">
        <v>196.73578599999999</v>
      </c>
      <c r="E1194" s="4">
        <v>2</v>
      </c>
      <c r="P1194">
        <v>2</v>
      </c>
      <c r="Q1194" t="str">
        <f t="shared" si="19"/>
        <v>12</v>
      </c>
    </row>
    <row r="1195" spans="1:17" x14ac:dyDescent="0.25">
      <c r="A1195">
        <v>1194</v>
      </c>
      <c r="B1195">
        <v>203.18761000000001</v>
      </c>
      <c r="C1195" s="2">
        <v>1</v>
      </c>
      <c r="D1195">
        <v>196.760268</v>
      </c>
      <c r="E1195" s="4">
        <v>2</v>
      </c>
      <c r="P1195">
        <v>2</v>
      </c>
      <c r="Q1195" t="str">
        <f t="shared" si="19"/>
        <v>12</v>
      </c>
    </row>
    <row r="1196" spans="1:17" x14ac:dyDescent="0.25">
      <c r="A1196">
        <v>1195</v>
      </c>
      <c r="B1196">
        <v>203.194152</v>
      </c>
      <c r="C1196" s="2">
        <v>1</v>
      </c>
      <c r="D1196">
        <v>196.691562</v>
      </c>
      <c r="E1196" s="4">
        <v>2</v>
      </c>
      <c r="P1196">
        <v>2</v>
      </c>
      <c r="Q1196" t="str">
        <f t="shared" si="19"/>
        <v>12</v>
      </c>
    </row>
    <row r="1197" spans="1:17" x14ac:dyDescent="0.25">
      <c r="A1197">
        <v>1196</v>
      </c>
      <c r="B1197">
        <v>203.20657299999999</v>
      </c>
      <c r="C1197" s="2">
        <v>1</v>
      </c>
      <c r="P1197">
        <v>1</v>
      </c>
      <c r="Q1197" t="str">
        <f t="shared" si="19"/>
        <v>1</v>
      </c>
    </row>
    <row r="1198" spans="1:17" x14ac:dyDescent="0.25">
      <c r="A1198">
        <v>1197</v>
      </c>
      <c r="B1198">
        <v>203.20229999999998</v>
      </c>
      <c r="C1198" s="2">
        <v>1</v>
      </c>
      <c r="P1198">
        <v>1</v>
      </c>
      <c r="Q1198" t="str">
        <f t="shared" si="19"/>
        <v>1</v>
      </c>
    </row>
    <row r="1199" spans="1:17" x14ac:dyDescent="0.25">
      <c r="A1199">
        <v>1198</v>
      </c>
      <c r="B1199">
        <v>203.20961699999998</v>
      </c>
      <c r="C1199" s="2">
        <v>1</v>
      </c>
      <c r="P1199">
        <v>1</v>
      </c>
      <c r="Q1199" t="str">
        <f t="shared" si="19"/>
        <v>1</v>
      </c>
    </row>
    <row r="1200" spans="1:17" x14ac:dyDescent="0.25">
      <c r="A1200">
        <v>1199</v>
      </c>
      <c r="B1200">
        <v>203.17915299999999</v>
      </c>
      <c r="C1200" s="2">
        <v>1</v>
      </c>
      <c r="P1200">
        <v>1</v>
      </c>
      <c r="Q1200" t="str">
        <f t="shared" si="19"/>
        <v>1</v>
      </c>
    </row>
    <row r="1201" spans="1:17" x14ac:dyDescent="0.25">
      <c r="A1201">
        <v>1200</v>
      </c>
      <c r="B1201">
        <v>203.15343799999999</v>
      </c>
      <c r="C1201" s="2">
        <v>1</v>
      </c>
      <c r="H1201">
        <v>200.92917199999999</v>
      </c>
      <c r="I1201" s="3">
        <v>4</v>
      </c>
      <c r="P1201">
        <v>2</v>
      </c>
      <c r="Q1201" t="str">
        <f t="shared" si="19"/>
        <v>14</v>
      </c>
    </row>
    <row r="1202" spans="1:17" x14ac:dyDescent="0.25">
      <c r="A1202">
        <v>1201</v>
      </c>
      <c r="B1202">
        <v>203.19570099999999</v>
      </c>
      <c r="C1202" s="2">
        <v>1</v>
      </c>
      <c r="F1202">
        <v>202.10890499999999</v>
      </c>
      <c r="G1202" s="5">
        <v>3</v>
      </c>
      <c r="H1202">
        <v>200.97680199999999</v>
      </c>
      <c r="I1202" s="3">
        <v>4</v>
      </c>
      <c r="P1202">
        <v>3</v>
      </c>
      <c r="Q1202" t="str">
        <f t="shared" si="19"/>
        <v>134</v>
      </c>
    </row>
    <row r="1203" spans="1:17" x14ac:dyDescent="0.25">
      <c r="A1203">
        <v>1202</v>
      </c>
      <c r="F1203">
        <v>202.151633</v>
      </c>
      <c r="G1203" s="5">
        <v>3</v>
      </c>
      <c r="H1203">
        <v>200.96267599999999</v>
      </c>
      <c r="I1203" s="3">
        <v>4</v>
      </c>
      <c r="P1203">
        <v>2</v>
      </c>
      <c r="Q1203" t="str">
        <f t="shared" si="19"/>
        <v>34</v>
      </c>
    </row>
    <row r="1204" spans="1:17" x14ac:dyDescent="0.25">
      <c r="A1204">
        <v>1203</v>
      </c>
      <c r="F1204">
        <v>202.16771599999998</v>
      </c>
      <c r="G1204" s="5">
        <v>3</v>
      </c>
      <c r="H1204">
        <v>200.93777799999998</v>
      </c>
      <c r="I1204" s="3">
        <v>4</v>
      </c>
      <c r="P1204">
        <v>2</v>
      </c>
      <c r="Q1204" t="str">
        <f t="shared" si="19"/>
        <v>34</v>
      </c>
    </row>
    <row r="1205" spans="1:17" x14ac:dyDescent="0.25">
      <c r="A1205">
        <v>1204</v>
      </c>
      <c r="F1205">
        <v>202.11786899999998</v>
      </c>
      <c r="G1205" s="5">
        <v>3</v>
      </c>
      <c r="H1205">
        <v>200.939223</v>
      </c>
      <c r="I1205" s="3">
        <v>4</v>
      </c>
      <c r="P1205">
        <v>2</v>
      </c>
      <c r="Q1205" t="str">
        <f t="shared" si="19"/>
        <v>34</v>
      </c>
    </row>
    <row r="1206" spans="1:17" x14ac:dyDescent="0.25">
      <c r="A1206">
        <v>1205</v>
      </c>
      <c r="F1206">
        <v>202.10735599999998</v>
      </c>
      <c r="G1206" s="5">
        <v>3</v>
      </c>
      <c r="H1206">
        <v>200.932467</v>
      </c>
      <c r="I1206" s="3">
        <v>4</v>
      </c>
      <c r="P1206">
        <v>2</v>
      </c>
      <c r="Q1206" t="str">
        <f t="shared" si="19"/>
        <v>34</v>
      </c>
    </row>
    <row r="1207" spans="1:17" x14ac:dyDescent="0.25">
      <c r="A1207">
        <v>1206</v>
      </c>
      <c r="D1207">
        <v>216.511111</v>
      </c>
      <c r="E1207" s="4">
        <v>2</v>
      </c>
      <c r="F1207">
        <v>202.13585999999998</v>
      </c>
      <c r="G1207" s="5">
        <v>3</v>
      </c>
      <c r="H1207">
        <v>200.94148899999999</v>
      </c>
      <c r="I1207" s="3">
        <v>4</v>
      </c>
      <c r="P1207">
        <v>3</v>
      </c>
      <c r="Q1207" t="str">
        <f t="shared" si="19"/>
        <v>234</v>
      </c>
    </row>
    <row r="1208" spans="1:17" x14ac:dyDescent="0.25">
      <c r="A1208">
        <v>1207</v>
      </c>
      <c r="D1208">
        <v>216.50004999999999</v>
      </c>
      <c r="E1208" s="4">
        <v>2</v>
      </c>
      <c r="F1208">
        <v>202.14297399999998</v>
      </c>
      <c r="G1208" s="5">
        <v>3</v>
      </c>
      <c r="H1208">
        <v>200.95257100000001</v>
      </c>
      <c r="I1208" s="3">
        <v>4</v>
      </c>
      <c r="P1208">
        <v>3</v>
      </c>
      <c r="Q1208" t="str">
        <f t="shared" si="19"/>
        <v>234</v>
      </c>
    </row>
    <row r="1209" spans="1:17" x14ac:dyDescent="0.25">
      <c r="A1209">
        <v>1208</v>
      </c>
      <c r="D1209">
        <v>216.49681799999999</v>
      </c>
      <c r="E1209" s="4">
        <v>2</v>
      </c>
      <c r="F1209">
        <v>202.174003</v>
      </c>
      <c r="G1209" s="5">
        <v>3</v>
      </c>
      <c r="H1209">
        <v>200.92917199999999</v>
      </c>
      <c r="I1209" s="3">
        <v>4</v>
      </c>
      <c r="P1209">
        <v>3</v>
      </c>
      <c r="Q1209" t="str">
        <f t="shared" si="19"/>
        <v>234</v>
      </c>
    </row>
    <row r="1210" spans="1:17" x14ac:dyDescent="0.25">
      <c r="A1210">
        <v>1209</v>
      </c>
      <c r="D1210">
        <v>216.51302999999999</v>
      </c>
      <c r="E1210" s="4">
        <v>2</v>
      </c>
      <c r="F1210">
        <v>202.10493399999999</v>
      </c>
      <c r="G1210" s="5">
        <v>3</v>
      </c>
      <c r="P1210">
        <v>2</v>
      </c>
      <c r="Q1210" t="str">
        <f t="shared" si="19"/>
        <v>23</v>
      </c>
    </row>
    <row r="1211" spans="1:17" x14ac:dyDescent="0.25">
      <c r="A1211">
        <v>1210</v>
      </c>
      <c r="D1211">
        <v>216.51626300000001</v>
      </c>
      <c r="E1211" s="4">
        <v>2</v>
      </c>
      <c r="F1211">
        <v>202.10890499999999</v>
      </c>
      <c r="G1211" s="5">
        <v>3</v>
      </c>
      <c r="P1211">
        <v>2</v>
      </c>
      <c r="Q1211" t="str">
        <f t="shared" si="19"/>
        <v>23</v>
      </c>
    </row>
    <row r="1212" spans="1:17" x14ac:dyDescent="0.25">
      <c r="A1212">
        <v>1211</v>
      </c>
      <c r="D1212">
        <v>216.48984799999999</v>
      </c>
      <c r="E1212" s="4">
        <v>2</v>
      </c>
      <c r="P1212">
        <v>1</v>
      </c>
      <c r="Q1212" t="str">
        <f t="shared" si="19"/>
        <v>2</v>
      </c>
    </row>
    <row r="1213" spans="1:17" x14ac:dyDescent="0.25">
      <c r="A1213">
        <v>1212</v>
      </c>
      <c r="D1213">
        <v>216.44469699999999</v>
      </c>
      <c r="E1213" s="4">
        <v>2</v>
      </c>
      <c r="P1213">
        <v>1</v>
      </c>
      <c r="Q1213" t="str">
        <f t="shared" si="19"/>
        <v>2</v>
      </c>
    </row>
    <row r="1214" spans="1:17" x14ac:dyDescent="0.25">
      <c r="A1214">
        <v>1213</v>
      </c>
      <c r="D1214">
        <v>216.48030299999999</v>
      </c>
      <c r="E1214" s="4">
        <v>2</v>
      </c>
      <c r="P1214">
        <v>1</v>
      </c>
      <c r="Q1214" t="str">
        <f t="shared" si="19"/>
        <v>2</v>
      </c>
    </row>
    <row r="1215" spans="1:17" x14ac:dyDescent="0.25">
      <c r="A1215">
        <v>1214</v>
      </c>
      <c r="B1215">
        <v>222.03752399999999</v>
      </c>
      <c r="C1215" s="2">
        <v>1</v>
      </c>
      <c r="D1215">
        <v>216.511111</v>
      </c>
      <c r="E1215" s="4">
        <v>2</v>
      </c>
      <c r="P1215">
        <v>2</v>
      </c>
      <c r="Q1215" t="str">
        <f t="shared" si="19"/>
        <v>12</v>
      </c>
    </row>
    <row r="1216" spans="1:17" x14ac:dyDescent="0.25">
      <c r="A1216">
        <v>1215</v>
      </c>
      <c r="B1216">
        <v>222.019848</v>
      </c>
      <c r="C1216" s="2">
        <v>1</v>
      </c>
      <c r="D1216">
        <v>216.511111</v>
      </c>
      <c r="E1216" s="4">
        <v>2</v>
      </c>
      <c r="P1216">
        <v>2</v>
      </c>
      <c r="Q1216" t="str">
        <f t="shared" si="19"/>
        <v>12</v>
      </c>
    </row>
    <row r="1217" spans="1:17" x14ac:dyDescent="0.25">
      <c r="A1217">
        <v>1216</v>
      </c>
      <c r="B1217">
        <v>222.04045400000001</v>
      </c>
      <c r="C1217" s="2">
        <v>1</v>
      </c>
      <c r="D1217">
        <v>216.511111</v>
      </c>
      <c r="E1217" s="4">
        <v>2</v>
      </c>
      <c r="P1217">
        <v>2</v>
      </c>
      <c r="Q1217" t="str">
        <f t="shared" si="19"/>
        <v>12</v>
      </c>
    </row>
    <row r="1218" spans="1:17" x14ac:dyDescent="0.25">
      <c r="A1218">
        <v>1217</v>
      </c>
      <c r="B1218">
        <v>222.03994900000001</v>
      </c>
      <c r="C1218" s="2">
        <v>1</v>
      </c>
      <c r="P1218">
        <v>1</v>
      </c>
      <c r="Q1218" t="str">
        <f t="shared" ref="Q1218:Q1274" si="20">CONCATENATE(C1218,E1218,G1218,I1218)</f>
        <v>1</v>
      </c>
    </row>
    <row r="1219" spans="1:17" x14ac:dyDescent="0.25">
      <c r="A1219">
        <v>1218</v>
      </c>
      <c r="B1219">
        <v>222.028333</v>
      </c>
      <c r="C1219" s="2">
        <v>1</v>
      </c>
      <c r="P1219">
        <v>1</v>
      </c>
      <c r="Q1219" t="str">
        <f t="shared" si="20"/>
        <v>1</v>
      </c>
    </row>
    <row r="1220" spans="1:17" x14ac:dyDescent="0.25">
      <c r="A1220">
        <v>1219</v>
      </c>
      <c r="B1220">
        <v>222.033636</v>
      </c>
      <c r="C1220" s="2">
        <v>1</v>
      </c>
      <c r="P1220">
        <v>1</v>
      </c>
      <c r="Q1220" t="str">
        <f t="shared" si="20"/>
        <v>1</v>
      </c>
    </row>
    <row r="1221" spans="1:17" x14ac:dyDescent="0.25">
      <c r="A1221">
        <v>1220</v>
      </c>
      <c r="B1221">
        <v>221.998232</v>
      </c>
      <c r="C1221" s="2">
        <v>1</v>
      </c>
      <c r="H1221">
        <v>219.91328200000001</v>
      </c>
      <c r="I1221" s="3">
        <v>4</v>
      </c>
      <c r="P1221">
        <v>2</v>
      </c>
      <c r="Q1221" t="str">
        <f t="shared" si="20"/>
        <v>14</v>
      </c>
    </row>
    <row r="1222" spans="1:17" x14ac:dyDescent="0.25">
      <c r="A1222">
        <v>1221</v>
      </c>
      <c r="B1222">
        <v>221.99873600000001</v>
      </c>
      <c r="C1222" s="2">
        <v>1</v>
      </c>
      <c r="H1222">
        <v>219.843434</v>
      </c>
      <c r="I1222" s="3">
        <v>4</v>
      </c>
      <c r="P1222">
        <v>2</v>
      </c>
      <c r="Q1222" t="str">
        <f t="shared" si="20"/>
        <v>14</v>
      </c>
    </row>
    <row r="1223" spans="1:17" x14ac:dyDescent="0.25">
      <c r="A1223">
        <v>1222</v>
      </c>
      <c r="B1223">
        <v>222.044141</v>
      </c>
      <c r="C1223" s="2">
        <v>1</v>
      </c>
      <c r="F1223">
        <v>221.28237300000001</v>
      </c>
      <c r="G1223" s="5">
        <v>3</v>
      </c>
      <c r="H1223">
        <v>219.86843400000001</v>
      </c>
      <c r="I1223" s="3">
        <v>4</v>
      </c>
      <c r="P1223">
        <v>3</v>
      </c>
      <c r="Q1223" t="str">
        <f t="shared" si="20"/>
        <v>134</v>
      </c>
    </row>
    <row r="1224" spans="1:17" x14ac:dyDescent="0.25">
      <c r="A1224">
        <v>1223</v>
      </c>
      <c r="F1224">
        <v>221.33227199999999</v>
      </c>
      <c r="G1224" s="5">
        <v>3</v>
      </c>
      <c r="H1224">
        <v>219.83954499999999</v>
      </c>
      <c r="I1224" s="3">
        <v>4</v>
      </c>
      <c r="P1224">
        <v>2</v>
      </c>
      <c r="Q1224" t="str">
        <f t="shared" si="20"/>
        <v>34</v>
      </c>
    </row>
    <row r="1225" spans="1:17" x14ac:dyDescent="0.25">
      <c r="A1225">
        <v>1224</v>
      </c>
      <c r="F1225">
        <v>221.31055499999999</v>
      </c>
      <c r="G1225" s="5">
        <v>3</v>
      </c>
      <c r="H1225">
        <v>219.82085799999999</v>
      </c>
      <c r="I1225" s="3">
        <v>4</v>
      </c>
      <c r="P1225">
        <v>2</v>
      </c>
      <c r="Q1225" t="str">
        <f t="shared" si="20"/>
        <v>34</v>
      </c>
    </row>
    <row r="1226" spans="1:17" x14ac:dyDescent="0.25">
      <c r="A1226">
        <v>1225</v>
      </c>
      <c r="F1226">
        <v>221.281262</v>
      </c>
      <c r="G1226" s="5">
        <v>3</v>
      </c>
      <c r="H1226">
        <v>219.839293</v>
      </c>
      <c r="I1226" s="3">
        <v>4</v>
      </c>
      <c r="P1226">
        <v>2</v>
      </c>
      <c r="Q1226" t="str">
        <f t="shared" si="20"/>
        <v>34</v>
      </c>
    </row>
    <row r="1227" spans="1:17" x14ac:dyDescent="0.25">
      <c r="A1227">
        <v>1226</v>
      </c>
      <c r="F1227">
        <v>221.274494</v>
      </c>
      <c r="G1227" s="5">
        <v>3</v>
      </c>
      <c r="H1227">
        <v>219.81964600000001</v>
      </c>
      <c r="I1227" s="3">
        <v>4</v>
      </c>
      <c r="P1227">
        <v>2</v>
      </c>
      <c r="Q1227" t="str">
        <f t="shared" si="20"/>
        <v>34</v>
      </c>
    </row>
    <row r="1228" spans="1:17" x14ac:dyDescent="0.25">
      <c r="A1228">
        <v>1227</v>
      </c>
      <c r="F1228">
        <v>221.265807</v>
      </c>
      <c r="G1228" s="5">
        <v>3</v>
      </c>
      <c r="H1228">
        <v>219.857979</v>
      </c>
      <c r="I1228" s="3">
        <v>4</v>
      </c>
      <c r="P1228">
        <v>2</v>
      </c>
      <c r="Q1228" t="str">
        <f t="shared" si="20"/>
        <v>34</v>
      </c>
    </row>
    <row r="1229" spans="1:17" x14ac:dyDescent="0.25">
      <c r="A1229">
        <v>1228</v>
      </c>
      <c r="D1229">
        <v>235.76605899999998</v>
      </c>
      <c r="E1229" s="4">
        <v>2</v>
      </c>
      <c r="F1229">
        <v>221.28065699999999</v>
      </c>
      <c r="G1229" s="5">
        <v>3</v>
      </c>
      <c r="H1229">
        <v>219.86994899999999</v>
      </c>
      <c r="I1229" s="3">
        <v>4</v>
      </c>
      <c r="P1229">
        <v>3</v>
      </c>
      <c r="Q1229" t="str">
        <f t="shared" si="20"/>
        <v>234</v>
      </c>
    </row>
    <row r="1230" spans="1:17" x14ac:dyDescent="0.25">
      <c r="A1230">
        <v>1229</v>
      </c>
      <c r="D1230">
        <v>235.79701900000001</v>
      </c>
      <c r="E1230" s="4">
        <v>2</v>
      </c>
      <c r="F1230">
        <v>221.28045399999999</v>
      </c>
      <c r="G1230" s="5">
        <v>3</v>
      </c>
      <c r="H1230">
        <v>219.91328200000001</v>
      </c>
      <c r="I1230" s="3">
        <v>4</v>
      </c>
      <c r="P1230">
        <v>3</v>
      </c>
      <c r="Q1230" t="str">
        <f t="shared" si="20"/>
        <v>234</v>
      </c>
    </row>
    <row r="1231" spans="1:17" x14ac:dyDescent="0.25">
      <c r="A1231">
        <v>1230</v>
      </c>
      <c r="D1231">
        <v>235.776464</v>
      </c>
      <c r="E1231" s="4">
        <v>2</v>
      </c>
      <c r="F1231">
        <v>221.26040399999999</v>
      </c>
      <c r="G1231" s="5">
        <v>3</v>
      </c>
      <c r="H1231">
        <v>219.91328200000001</v>
      </c>
      <c r="I1231" s="3">
        <v>4</v>
      </c>
      <c r="P1231">
        <v>3</v>
      </c>
      <c r="Q1231" t="str">
        <f t="shared" si="20"/>
        <v>234</v>
      </c>
    </row>
    <row r="1232" spans="1:17" x14ac:dyDescent="0.25">
      <c r="A1232">
        <v>1231</v>
      </c>
      <c r="D1232">
        <v>235.76363499999999</v>
      </c>
      <c r="E1232" s="4">
        <v>2</v>
      </c>
      <c r="F1232">
        <v>221.28237300000001</v>
      </c>
      <c r="G1232" s="5">
        <v>3</v>
      </c>
      <c r="P1232">
        <v>2</v>
      </c>
      <c r="Q1232" t="str">
        <f t="shared" si="20"/>
        <v>23</v>
      </c>
    </row>
    <row r="1233" spans="1:17" x14ac:dyDescent="0.25">
      <c r="A1233">
        <v>1232</v>
      </c>
      <c r="D1233">
        <v>235.74202099999999</v>
      </c>
      <c r="E1233" s="4">
        <v>2</v>
      </c>
      <c r="F1233">
        <v>221.28237300000001</v>
      </c>
      <c r="G1233" s="5">
        <v>3</v>
      </c>
      <c r="P1233">
        <v>2</v>
      </c>
      <c r="Q1233" t="str">
        <f t="shared" si="20"/>
        <v>23</v>
      </c>
    </row>
    <row r="1234" spans="1:17" x14ac:dyDescent="0.25">
      <c r="A1234">
        <v>1233</v>
      </c>
      <c r="D1234">
        <v>235.761413</v>
      </c>
      <c r="E1234" s="4">
        <v>2</v>
      </c>
      <c r="P1234">
        <v>1</v>
      </c>
      <c r="Q1234" t="str">
        <f t="shared" si="20"/>
        <v>2</v>
      </c>
    </row>
    <row r="1235" spans="1:17" x14ac:dyDescent="0.25">
      <c r="A1235">
        <v>1234</v>
      </c>
      <c r="D1235">
        <v>235.753737</v>
      </c>
      <c r="E1235" s="4">
        <v>2</v>
      </c>
      <c r="P1235">
        <v>1</v>
      </c>
      <c r="Q1235" t="str">
        <f t="shared" si="20"/>
        <v>2</v>
      </c>
    </row>
    <row r="1236" spans="1:17" x14ac:dyDescent="0.25">
      <c r="A1236">
        <v>1235</v>
      </c>
      <c r="B1236">
        <v>242.21944300000001</v>
      </c>
      <c r="C1236" s="2">
        <v>1</v>
      </c>
      <c r="D1236">
        <v>235.75035199999999</v>
      </c>
      <c r="E1236" s="4">
        <v>2</v>
      </c>
      <c r="P1236">
        <v>2</v>
      </c>
      <c r="Q1236" t="str">
        <f t="shared" si="20"/>
        <v>12</v>
      </c>
    </row>
    <row r="1237" spans="1:17" x14ac:dyDescent="0.25">
      <c r="A1237">
        <v>1236</v>
      </c>
      <c r="B1237">
        <v>242.21499699999998</v>
      </c>
      <c r="C1237" s="2">
        <v>1</v>
      </c>
      <c r="D1237">
        <v>235.744596</v>
      </c>
      <c r="E1237" s="4">
        <v>2</v>
      </c>
      <c r="P1237">
        <v>2</v>
      </c>
      <c r="Q1237" t="str">
        <f t="shared" si="20"/>
        <v>12</v>
      </c>
    </row>
    <row r="1238" spans="1:17" x14ac:dyDescent="0.25">
      <c r="A1238">
        <v>1237</v>
      </c>
      <c r="B1238">
        <v>242.22393700000001</v>
      </c>
      <c r="C1238" s="2">
        <v>1</v>
      </c>
      <c r="D1238">
        <v>235.74666500000001</v>
      </c>
      <c r="E1238" s="4">
        <v>2</v>
      </c>
      <c r="P1238">
        <v>2</v>
      </c>
      <c r="Q1238" t="str">
        <f t="shared" si="20"/>
        <v>12</v>
      </c>
    </row>
    <row r="1239" spans="1:17" x14ac:dyDescent="0.25">
      <c r="A1239">
        <v>1238</v>
      </c>
      <c r="B1239">
        <v>242.21939399999999</v>
      </c>
      <c r="C1239" s="2">
        <v>1</v>
      </c>
      <c r="D1239">
        <v>235.76605899999998</v>
      </c>
      <c r="E1239" s="4">
        <v>2</v>
      </c>
      <c r="P1239">
        <v>2</v>
      </c>
      <c r="Q1239" t="str">
        <f t="shared" si="20"/>
        <v>12</v>
      </c>
    </row>
    <row r="1240" spans="1:17" x14ac:dyDescent="0.25">
      <c r="A1240">
        <v>1239</v>
      </c>
      <c r="B1240">
        <v>242.24828099999999</v>
      </c>
      <c r="C1240" s="2">
        <v>1</v>
      </c>
      <c r="D1240">
        <v>235.76605899999998</v>
      </c>
      <c r="E1240" s="4">
        <v>2</v>
      </c>
      <c r="P1240">
        <v>2</v>
      </c>
      <c r="Q1240" t="str">
        <f t="shared" si="20"/>
        <v>12</v>
      </c>
    </row>
    <row r="1241" spans="1:17" x14ac:dyDescent="0.25">
      <c r="A1241">
        <v>1240</v>
      </c>
      <c r="B1241">
        <v>242.23055399999998</v>
      </c>
      <c r="C1241" s="2">
        <v>1</v>
      </c>
      <c r="P1241">
        <v>1</v>
      </c>
      <c r="Q1241" t="str">
        <f t="shared" si="20"/>
        <v>1</v>
      </c>
    </row>
    <row r="1242" spans="1:17" x14ac:dyDescent="0.25">
      <c r="A1242">
        <v>1241</v>
      </c>
      <c r="B1242">
        <v>242.23252199999999</v>
      </c>
      <c r="C1242" s="2">
        <v>1</v>
      </c>
      <c r="P1242">
        <v>1</v>
      </c>
      <c r="Q1242" t="str">
        <f t="shared" si="20"/>
        <v>1</v>
      </c>
    </row>
    <row r="1243" spans="1:17" x14ac:dyDescent="0.25">
      <c r="A1243">
        <v>1242</v>
      </c>
      <c r="B1243">
        <v>242.203836</v>
      </c>
      <c r="C1243" s="2">
        <v>1</v>
      </c>
      <c r="P1243">
        <v>1</v>
      </c>
      <c r="Q1243" t="str">
        <f t="shared" si="20"/>
        <v>1</v>
      </c>
    </row>
    <row r="1244" spans="1:17" x14ac:dyDescent="0.25">
      <c r="A1244">
        <v>1243</v>
      </c>
      <c r="B1244">
        <v>242.194343</v>
      </c>
      <c r="C1244" s="2">
        <v>1</v>
      </c>
      <c r="H1244">
        <v>239.19333399999999</v>
      </c>
      <c r="I1244" s="3">
        <v>4</v>
      </c>
      <c r="P1244">
        <v>2</v>
      </c>
      <c r="Q1244" t="str">
        <f t="shared" si="20"/>
        <v>14</v>
      </c>
    </row>
    <row r="1245" spans="1:17" x14ac:dyDescent="0.25">
      <c r="A1245">
        <v>1244</v>
      </c>
      <c r="B1245">
        <v>242.21944300000001</v>
      </c>
      <c r="C1245" s="2">
        <v>1</v>
      </c>
      <c r="H1245">
        <v>239.14913999999999</v>
      </c>
      <c r="I1245" s="3">
        <v>4</v>
      </c>
      <c r="P1245">
        <v>2</v>
      </c>
      <c r="Q1245" t="str">
        <f t="shared" si="20"/>
        <v>14</v>
      </c>
    </row>
    <row r="1246" spans="1:17" x14ac:dyDescent="0.25">
      <c r="A1246">
        <v>1245</v>
      </c>
      <c r="B1246">
        <v>242.21944300000001</v>
      </c>
      <c r="C1246" s="2">
        <v>1</v>
      </c>
      <c r="F1246">
        <v>241.13737399999999</v>
      </c>
      <c r="G1246" s="5">
        <v>3</v>
      </c>
      <c r="H1246">
        <v>239.184291</v>
      </c>
      <c r="I1246" s="3">
        <v>4</v>
      </c>
      <c r="P1246">
        <v>3</v>
      </c>
      <c r="Q1246" t="str">
        <f t="shared" si="20"/>
        <v>134</v>
      </c>
    </row>
    <row r="1247" spans="1:17" x14ac:dyDescent="0.25">
      <c r="A1247">
        <v>1246</v>
      </c>
      <c r="F1247">
        <v>241.17409000000001</v>
      </c>
      <c r="G1247" s="5">
        <v>3</v>
      </c>
      <c r="H1247">
        <v>239.17252400000001</v>
      </c>
      <c r="I1247" s="3">
        <v>4</v>
      </c>
      <c r="P1247">
        <v>2</v>
      </c>
      <c r="Q1247" t="str">
        <f t="shared" si="20"/>
        <v>34</v>
      </c>
    </row>
    <row r="1248" spans="1:17" x14ac:dyDescent="0.25">
      <c r="A1248">
        <v>1247</v>
      </c>
      <c r="F1248">
        <v>241.134748</v>
      </c>
      <c r="G1248" s="5">
        <v>3</v>
      </c>
      <c r="H1248">
        <v>239.14979700000001</v>
      </c>
      <c r="I1248" s="3">
        <v>4</v>
      </c>
      <c r="P1248">
        <v>2</v>
      </c>
      <c r="Q1248" t="str">
        <f t="shared" si="20"/>
        <v>34</v>
      </c>
    </row>
    <row r="1249" spans="1:17" x14ac:dyDescent="0.25">
      <c r="A1249">
        <v>1248</v>
      </c>
      <c r="F1249">
        <v>241.154946</v>
      </c>
      <c r="G1249" s="5">
        <v>3</v>
      </c>
      <c r="H1249">
        <v>239.176211</v>
      </c>
      <c r="I1249" s="3">
        <v>4</v>
      </c>
      <c r="P1249">
        <v>2</v>
      </c>
      <c r="Q1249" t="str">
        <f t="shared" si="20"/>
        <v>34</v>
      </c>
    </row>
    <row r="1250" spans="1:17" x14ac:dyDescent="0.25">
      <c r="A1250">
        <v>1249</v>
      </c>
      <c r="F1250">
        <v>241.10469499999999</v>
      </c>
      <c r="G1250" s="5">
        <v>3</v>
      </c>
      <c r="H1250">
        <v>239.18994799999999</v>
      </c>
      <c r="I1250" s="3">
        <v>4</v>
      </c>
      <c r="P1250">
        <v>2</v>
      </c>
      <c r="Q1250" t="str">
        <f t="shared" si="20"/>
        <v>34</v>
      </c>
    </row>
    <row r="1251" spans="1:17" x14ac:dyDescent="0.25">
      <c r="A1251">
        <v>1250</v>
      </c>
      <c r="D1251">
        <v>256.14534900000001</v>
      </c>
      <c r="E1251" s="4">
        <v>2</v>
      </c>
      <c r="F1251">
        <v>241.121816</v>
      </c>
      <c r="G1251" s="5">
        <v>3</v>
      </c>
      <c r="H1251">
        <v>239.16418899999999</v>
      </c>
      <c r="I1251" s="3">
        <v>4</v>
      </c>
      <c r="P1251">
        <v>3</v>
      </c>
      <c r="Q1251" t="str">
        <f t="shared" si="20"/>
        <v>234</v>
      </c>
    </row>
    <row r="1252" spans="1:17" x14ac:dyDescent="0.25">
      <c r="A1252">
        <v>1251</v>
      </c>
      <c r="D1252">
        <v>256.19403899999998</v>
      </c>
      <c r="E1252" s="4">
        <v>2</v>
      </c>
      <c r="F1252">
        <v>241.15186800000001</v>
      </c>
      <c r="G1252" s="5">
        <v>3</v>
      </c>
      <c r="H1252">
        <v>239.20328000000001</v>
      </c>
      <c r="I1252" s="3">
        <v>4</v>
      </c>
      <c r="P1252">
        <v>3</v>
      </c>
      <c r="Q1252" t="str">
        <f t="shared" si="20"/>
        <v>234</v>
      </c>
    </row>
    <row r="1253" spans="1:17" x14ac:dyDescent="0.25">
      <c r="A1253">
        <v>1252</v>
      </c>
      <c r="D1253">
        <v>256.184999</v>
      </c>
      <c r="E1253" s="4">
        <v>2</v>
      </c>
      <c r="F1253">
        <v>241.14616100000001</v>
      </c>
      <c r="G1253" s="5">
        <v>3</v>
      </c>
      <c r="H1253">
        <v>239.19333399999999</v>
      </c>
      <c r="I1253" s="3">
        <v>4</v>
      </c>
      <c r="P1253">
        <v>3</v>
      </c>
      <c r="Q1253" t="str">
        <f t="shared" si="20"/>
        <v>234</v>
      </c>
    </row>
    <row r="1254" spans="1:17" x14ac:dyDescent="0.25">
      <c r="A1254">
        <v>1253</v>
      </c>
      <c r="D1254">
        <v>256.14640900000001</v>
      </c>
      <c r="E1254" s="4">
        <v>2</v>
      </c>
      <c r="F1254">
        <v>241.15080699999999</v>
      </c>
      <c r="G1254" s="5">
        <v>3</v>
      </c>
      <c r="H1254">
        <v>239.19333399999999</v>
      </c>
      <c r="I1254" s="3">
        <v>4</v>
      </c>
      <c r="P1254">
        <v>3</v>
      </c>
      <c r="Q1254" t="str">
        <f t="shared" si="20"/>
        <v>234</v>
      </c>
    </row>
    <row r="1255" spans="1:17" x14ac:dyDescent="0.25">
      <c r="A1255">
        <v>1254</v>
      </c>
      <c r="D1255">
        <v>256.16449499999999</v>
      </c>
      <c r="E1255" s="4">
        <v>2</v>
      </c>
      <c r="F1255">
        <v>241.138837</v>
      </c>
      <c r="G1255" s="5">
        <v>3</v>
      </c>
      <c r="P1255">
        <v>2</v>
      </c>
      <c r="Q1255" t="str">
        <f t="shared" si="20"/>
        <v>23</v>
      </c>
    </row>
    <row r="1256" spans="1:17" x14ac:dyDescent="0.25">
      <c r="A1256">
        <v>1255</v>
      </c>
      <c r="D1256">
        <v>256.16055399999999</v>
      </c>
      <c r="E1256" s="4">
        <v>2</v>
      </c>
      <c r="F1256">
        <v>241.17207099999999</v>
      </c>
      <c r="G1256" s="5">
        <v>3</v>
      </c>
      <c r="P1256">
        <v>2</v>
      </c>
      <c r="Q1256" t="str">
        <f t="shared" si="20"/>
        <v>23</v>
      </c>
    </row>
    <row r="1257" spans="1:17" x14ac:dyDescent="0.25">
      <c r="A1257">
        <v>1256</v>
      </c>
      <c r="D1257">
        <v>256.16267499999998</v>
      </c>
      <c r="E1257" s="4">
        <v>2</v>
      </c>
      <c r="F1257">
        <v>241.18651299999999</v>
      </c>
      <c r="G1257" s="5">
        <v>3</v>
      </c>
      <c r="P1257">
        <v>2</v>
      </c>
      <c r="Q1257" t="str">
        <f t="shared" si="20"/>
        <v>23</v>
      </c>
    </row>
    <row r="1258" spans="1:17" x14ac:dyDescent="0.25">
      <c r="A1258">
        <v>1257</v>
      </c>
      <c r="D1258">
        <v>256.18787900000001</v>
      </c>
      <c r="E1258" s="4">
        <v>2</v>
      </c>
      <c r="P1258">
        <v>1</v>
      </c>
      <c r="Q1258" t="str">
        <f t="shared" si="20"/>
        <v>2</v>
      </c>
    </row>
    <row r="1259" spans="1:17" x14ac:dyDescent="0.25">
      <c r="A1259">
        <v>1258</v>
      </c>
      <c r="D1259">
        <v>256.19009899999998</v>
      </c>
      <c r="E1259" s="4">
        <v>2</v>
      </c>
      <c r="P1259">
        <v>1</v>
      </c>
      <c r="Q1259" t="str">
        <f t="shared" si="20"/>
        <v>2</v>
      </c>
    </row>
    <row r="1260" spans="1:17" x14ac:dyDescent="0.25">
      <c r="A1260">
        <v>1259</v>
      </c>
      <c r="B1260">
        <v>263.58050300000002</v>
      </c>
      <c r="C1260" s="2">
        <v>1</v>
      </c>
      <c r="D1260">
        <v>256.202474</v>
      </c>
      <c r="E1260" s="4">
        <v>2</v>
      </c>
      <c r="P1260">
        <v>2</v>
      </c>
      <c r="Q1260" t="str">
        <f t="shared" si="20"/>
        <v>12</v>
      </c>
    </row>
    <row r="1261" spans="1:17" x14ac:dyDescent="0.25">
      <c r="A1261">
        <v>1260</v>
      </c>
      <c r="B1261">
        <v>263.54873800000001</v>
      </c>
      <c r="C1261" s="2">
        <v>1</v>
      </c>
      <c r="D1261">
        <v>256.266614</v>
      </c>
      <c r="E1261" s="4">
        <v>2</v>
      </c>
      <c r="P1261">
        <v>2</v>
      </c>
      <c r="Q1261" t="str">
        <f t="shared" si="20"/>
        <v>12</v>
      </c>
    </row>
    <row r="1262" spans="1:17" x14ac:dyDescent="0.25">
      <c r="A1262">
        <v>1261</v>
      </c>
      <c r="B1262">
        <v>263.58898599999998</v>
      </c>
      <c r="C1262" s="2">
        <v>1</v>
      </c>
      <c r="D1262">
        <v>256.18095900000003</v>
      </c>
      <c r="E1262" s="4">
        <v>2</v>
      </c>
      <c r="P1262">
        <v>2</v>
      </c>
      <c r="Q1262" t="str">
        <f t="shared" si="20"/>
        <v>12</v>
      </c>
    </row>
    <row r="1263" spans="1:17" x14ac:dyDescent="0.25">
      <c r="A1263">
        <v>1262</v>
      </c>
      <c r="B1263">
        <v>263.57575300000002</v>
      </c>
      <c r="C1263" s="2">
        <v>1</v>
      </c>
      <c r="D1263">
        <v>256.14534900000001</v>
      </c>
      <c r="E1263" s="4">
        <v>2</v>
      </c>
      <c r="P1263">
        <v>2</v>
      </c>
      <c r="Q1263" t="str">
        <f t="shared" si="20"/>
        <v>12</v>
      </c>
    </row>
    <row r="1264" spans="1:17" x14ac:dyDescent="0.25">
      <c r="A1264">
        <v>1263</v>
      </c>
      <c r="B1264">
        <v>263.54908899999998</v>
      </c>
      <c r="C1264" s="2">
        <v>1</v>
      </c>
      <c r="P1264">
        <v>1</v>
      </c>
      <c r="Q1264" t="str">
        <f t="shared" si="20"/>
        <v>1</v>
      </c>
    </row>
    <row r="1265" spans="1:17" x14ac:dyDescent="0.25">
      <c r="A1265">
        <v>1264</v>
      </c>
      <c r="B1265">
        <v>263.55217099999999</v>
      </c>
      <c r="C1265" s="2">
        <v>1</v>
      </c>
      <c r="P1265">
        <v>1</v>
      </c>
      <c r="Q1265" t="str">
        <f t="shared" si="20"/>
        <v>1</v>
      </c>
    </row>
    <row r="1266" spans="1:17" x14ac:dyDescent="0.25">
      <c r="A1266">
        <v>1265</v>
      </c>
      <c r="B1266">
        <v>263.56807800000001</v>
      </c>
      <c r="C1266" s="2">
        <v>1</v>
      </c>
      <c r="H1266">
        <v>258.12328100000002</v>
      </c>
      <c r="I1266" s="3">
        <v>4</v>
      </c>
      <c r="P1266">
        <v>2</v>
      </c>
      <c r="Q1266" t="str">
        <f t="shared" si="20"/>
        <v>14</v>
      </c>
    </row>
    <row r="1267" spans="1:17" x14ac:dyDescent="0.25">
      <c r="A1267">
        <v>1266</v>
      </c>
      <c r="B1267">
        <v>263.57049999999998</v>
      </c>
      <c r="C1267" s="2">
        <v>1</v>
      </c>
      <c r="H1267">
        <v>258.08580499999999</v>
      </c>
      <c r="I1267" s="3">
        <v>4</v>
      </c>
      <c r="P1267">
        <v>2</v>
      </c>
      <c r="Q1267" t="str">
        <f t="shared" si="20"/>
        <v>14</v>
      </c>
    </row>
    <row r="1268" spans="1:17" x14ac:dyDescent="0.25">
      <c r="A1268">
        <v>1267</v>
      </c>
      <c r="B1268">
        <v>263.61686800000001</v>
      </c>
      <c r="C1268" s="2">
        <v>1</v>
      </c>
      <c r="H1268">
        <v>258.10247500000003</v>
      </c>
      <c r="I1268" s="3">
        <v>4</v>
      </c>
      <c r="P1268">
        <v>2</v>
      </c>
      <c r="Q1268" t="str">
        <f t="shared" si="20"/>
        <v>14</v>
      </c>
    </row>
    <row r="1269" spans="1:17" x14ac:dyDescent="0.25">
      <c r="A1269">
        <v>1268</v>
      </c>
      <c r="B1269">
        <v>263.58418799999998</v>
      </c>
      <c r="C1269" s="2">
        <v>1</v>
      </c>
      <c r="H1269">
        <v>258.04949299999998</v>
      </c>
      <c r="I1269" s="3">
        <v>4</v>
      </c>
      <c r="P1269">
        <v>2</v>
      </c>
      <c r="Q1269" t="str">
        <f t="shared" si="20"/>
        <v>14</v>
      </c>
    </row>
    <row r="1270" spans="1:17" x14ac:dyDescent="0.25">
      <c r="A1270">
        <v>1269</v>
      </c>
      <c r="B1270">
        <v>263.52343100000002</v>
      </c>
      <c r="C1270" s="2">
        <v>1</v>
      </c>
      <c r="H1270">
        <v>258.044847</v>
      </c>
      <c r="I1270" s="3">
        <v>4</v>
      </c>
      <c r="P1270">
        <v>2</v>
      </c>
      <c r="Q1270" t="str">
        <f t="shared" si="20"/>
        <v>14</v>
      </c>
    </row>
    <row r="1271" spans="1:17" x14ac:dyDescent="0.25">
      <c r="A1271">
        <v>1270</v>
      </c>
      <c r="B1271">
        <v>263.58050300000002</v>
      </c>
      <c r="C1271" s="2">
        <v>1</v>
      </c>
      <c r="F1271">
        <v>261.44514900000001</v>
      </c>
      <c r="G1271" s="5">
        <v>3</v>
      </c>
      <c r="H1271">
        <v>258.07636000000002</v>
      </c>
      <c r="I1271" s="3">
        <v>4</v>
      </c>
      <c r="P1271">
        <v>3</v>
      </c>
      <c r="Q1271" t="str">
        <f t="shared" si="20"/>
        <v>134</v>
      </c>
    </row>
    <row r="1272" spans="1:17" x14ac:dyDescent="0.25">
      <c r="A1272">
        <v>1271</v>
      </c>
      <c r="B1272">
        <v>263.58050300000002</v>
      </c>
      <c r="C1272" s="2">
        <v>1</v>
      </c>
      <c r="F1272">
        <v>261.44514900000001</v>
      </c>
      <c r="G1272" s="5">
        <v>3</v>
      </c>
      <c r="H1272">
        <v>258.08025099999998</v>
      </c>
      <c r="I1272" s="3">
        <v>4</v>
      </c>
      <c r="P1272">
        <v>3</v>
      </c>
      <c r="Q1272" t="str">
        <f t="shared" si="20"/>
        <v>134</v>
      </c>
    </row>
    <row r="1273" spans="1:17" x14ac:dyDescent="0.25">
      <c r="A1273">
        <v>1272</v>
      </c>
      <c r="D1273">
        <v>272.95898899999997</v>
      </c>
      <c r="E1273" s="4">
        <v>2</v>
      </c>
      <c r="F1273">
        <v>261.44514900000001</v>
      </c>
      <c r="G1273" s="5">
        <v>3</v>
      </c>
      <c r="H1273">
        <v>258.12297899999999</v>
      </c>
      <c r="I1273" s="3">
        <v>4</v>
      </c>
      <c r="P1273">
        <v>3</v>
      </c>
      <c r="Q1273" t="str">
        <f t="shared" si="20"/>
        <v>234</v>
      </c>
    </row>
    <row r="1274" spans="1:17" x14ac:dyDescent="0.25">
      <c r="A1274">
        <v>1273</v>
      </c>
      <c r="D1274">
        <v>272.95898899999997</v>
      </c>
      <c r="E1274" s="4">
        <v>2</v>
      </c>
      <c r="F1274">
        <v>261.45156600000001</v>
      </c>
      <c r="G1274" s="5">
        <v>3</v>
      </c>
      <c r="H1274">
        <v>258.112775</v>
      </c>
      <c r="I1274" s="3">
        <v>4</v>
      </c>
      <c r="J1274">
        <v>235.816766</v>
      </c>
      <c r="K1274" t="s">
        <v>22</v>
      </c>
      <c r="Q1274" t="str">
        <f t="shared" si="20"/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83C1-E3B9-44D9-97E4-9DF62117E26B}">
  <dimension ref="A1:F1274"/>
  <sheetViews>
    <sheetView topLeftCell="A502"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C19" s="4">
        <v>2</v>
      </c>
      <c r="E19" s="3">
        <v>4</v>
      </c>
    </row>
    <row r="20" spans="1:5" x14ac:dyDescent="0.25">
      <c r="A20">
        <v>19</v>
      </c>
      <c r="C20" s="4">
        <v>2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E45" s="3">
        <v>4</v>
      </c>
    </row>
    <row r="46" spans="1:5" x14ac:dyDescent="0.25">
      <c r="A46">
        <v>45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</row>
    <row r="58" spans="1:5" x14ac:dyDescent="0.25">
      <c r="A58">
        <v>57</v>
      </c>
      <c r="C58" s="4">
        <v>2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E70" s="3">
        <v>4</v>
      </c>
    </row>
    <row r="71" spans="1:5" x14ac:dyDescent="0.25">
      <c r="A71">
        <v>70</v>
      </c>
      <c r="E71" s="3">
        <v>4</v>
      </c>
    </row>
    <row r="72" spans="1:5" x14ac:dyDescent="0.25">
      <c r="A72">
        <v>71</v>
      </c>
      <c r="D72" s="5">
        <v>3</v>
      </c>
      <c r="E72" s="3">
        <v>4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  <c r="D81" s="5">
        <v>3</v>
      </c>
    </row>
    <row r="82" spans="1:5" x14ac:dyDescent="0.25">
      <c r="A82">
        <v>81</v>
      </c>
      <c r="C82" s="4">
        <v>2</v>
      </c>
      <c r="D82" s="5">
        <v>3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  <c r="C84" s="4">
        <v>2</v>
      </c>
    </row>
    <row r="85" spans="1:5" x14ac:dyDescent="0.25">
      <c r="A85">
        <v>84</v>
      </c>
      <c r="B85" s="2">
        <v>1</v>
      </c>
    </row>
    <row r="86" spans="1:5" x14ac:dyDescent="0.25">
      <c r="A86">
        <v>85</v>
      </c>
      <c r="B86" s="2">
        <v>1</v>
      </c>
    </row>
    <row r="87" spans="1:5" x14ac:dyDescent="0.25">
      <c r="A87">
        <v>86</v>
      </c>
      <c r="B87" s="2">
        <v>1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  <c r="E95" s="3">
        <v>4</v>
      </c>
    </row>
    <row r="96" spans="1:5" x14ac:dyDescent="0.25">
      <c r="A96">
        <v>95</v>
      </c>
      <c r="E96" s="3">
        <v>4</v>
      </c>
    </row>
    <row r="97" spans="1:5" x14ac:dyDescent="0.25">
      <c r="A97">
        <v>96</v>
      </c>
      <c r="D97" s="5">
        <v>3</v>
      </c>
      <c r="E97" s="3">
        <v>4</v>
      </c>
    </row>
    <row r="98" spans="1:5" x14ac:dyDescent="0.25">
      <c r="A98">
        <v>97</v>
      </c>
      <c r="C98" s="4">
        <v>2</v>
      </c>
      <c r="D98" s="5">
        <v>3</v>
      </c>
      <c r="E98" s="3">
        <v>4</v>
      </c>
    </row>
    <row r="99" spans="1:5" x14ac:dyDescent="0.25">
      <c r="A99">
        <v>98</v>
      </c>
      <c r="C99" s="4">
        <v>2</v>
      </c>
      <c r="D99" s="5">
        <v>3</v>
      </c>
      <c r="E99" s="3">
        <v>4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C108" s="4">
        <v>2</v>
      </c>
    </row>
    <row r="109" spans="1:5" x14ac:dyDescent="0.25">
      <c r="A109">
        <v>108</v>
      </c>
      <c r="B109" s="2">
        <v>1</v>
      </c>
      <c r="C109" s="4">
        <v>2</v>
      </c>
    </row>
    <row r="110" spans="1:5" x14ac:dyDescent="0.25">
      <c r="A110">
        <v>109</v>
      </c>
      <c r="B110" s="2">
        <v>1</v>
      </c>
      <c r="C110" s="4">
        <v>2</v>
      </c>
    </row>
    <row r="111" spans="1:5" x14ac:dyDescent="0.25">
      <c r="A111">
        <v>110</v>
      </c>
      <c r="B111" s="2">
        <v>1</v>
      </c>
    </row>
    <row r="112" spans="1:5" x14ac:dyDescent="0.25">
      <c r="A112">
        <v>111</v>
      </c>
      <c r="B112" s="2">
        <v>1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D120" s="5">
        <v>3</v>
      </c>
      <c r="E120" s="3">
        <v>4</v>
      </c>
    </row>
    <row r="121" spans="1:5" x14ac:dyDescent="0.25">
      <c r="A121">
        <v>120</v>
      </c>
      <c r="D121" s="5">
        <v>3</v>
      </c>
      <c r="E121" s="3">
        <v>4</v>
      </c>
    </row>
    <row r="122" spans="1:5" x14ac:dyDescent="0.25">
      <c r="A122">
        <v>121</v>
      </c>
      <c r="D122" s="5">
        <v>3</v>
      </c>
      <c r="E122" s="3">
        <v>4</v>
      </c>
    </row>
    <row r="123" spans="1:5" x14ac:dyDescent="0.25">
      <c r="A123">
        <v>122</v>
      </c>
      <c r="D123" s="5">
        <v>3</v>
      </c>
      <c r="E123" s="3">
        <v>4</v>
      </c>
    </row>
    <row r="124" spans="1:5" x14ac:dyDescent="0.25">
      <c r="A124">
        <v>123</v>
      </c>
      <c r="D124" s="5">
        <v>3</v>
      </c>
      <c r="E124" s="3">
        <v>4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</row>
    <row r="132" spans="1:5" x14ac:dyDescent="0.25">
      <c r="A132">
        <v>131</v>
      </c>
      <c r="C132" s="4">
        <v>2</v>
      </c>
    </row>
    <row r="133" spans="1:5" x14ac:dyDescent="0.25">
      <c r="A133">
        <v>132</v>
      </c>
      <c r="C133" s="4">
        <v>2</v>
      </c>
    </row>
    <row r="134" spans="1:5" x14ac:dyDescent="0.25">
      <c r="A134">
        <v>133</v>
      </c>
      <c r="C134" s="4">
        <v>2</v>
      </c>
    </row>
    <row r="135" spans="1:5" x14ac:dyDescent="0.25">
      <c r="A135">
        <v>134</v>
      </c>
      <c r="B135" s="2">
        <v>1</v>
      </c>
      <c r="C135" s="4">
        <v>2</v>
      </c>
    </row>
    <row r="136" spans="1:5" x14ac:dyDescent="0.25">
      <c r="A136">
        <v>135</v>
      </c>
      <c r="B136" s="2">
        <v>1</v>
      </c>
      <c r="C136" s="4">
        <v>2</v>
      </c>
    </row>
    <row r="137" spans="1:5" x14ac:dyDescent="0.25">
      <c r="A137">
        <v>136</v>
      </c>
      <c r="B137" s="2">
        <v>1</v>
      </c>
    </row>
    <row r="138" spans="1:5" x14ac:dyDescent="0.25">
      <c r="A138">
        <v>137</v>
      </c>
      <c r="B138" s="2">
        <v>1</v>
      </c>
    </row>
    <row r="139" spans="1:5" x14ac:dyDescent="0.25">
      <c r="A139">
        <v>138</v>
      </c>
      <c r="B139" s="2">
        <v>1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D142" s="5">
        <v>3</v>
      </c>
      <c r="E142" s="3">
        <v>4</v>
      </c>
    </row>
    <row r="143" spans="1:5" x14ac:dyDescent="0.25">
      <c r="A143">
        <v>142</v>
      </c>
      <c r="B143" s="2">
        <v>1</v>
      </c>
      <c r="D143" s="5">
        <v>3</v>
      </c>
      <c r="E143" s="3">
        <v>4</v>
      </c>
    </row>
    <row r="144" spans="1:5" x14ac:dyDescent="0.25">
      <c r="A144">
        <v>143</v>
      </c>
      <c r="D144" s="5">
        <v>3</v>
      </c>
      <c r="E144" s="3">
        <v>4</v>
      </c>
    </row>
    <row r="145" spans="1:5" x14ac:dyDescent="0.25">
      <c r="A145">
        <v>144</v>
      </c>
      <c r="D145" s="5">
        <v>3</v>
      </c>
      <c r="E145" s="3">
        <v>4</v>
      </c>
    </row>
    <row r="146" spans="1:5" x14ac:dyDescent="0.25">
      <c r="A146">
        <v>145</v>
      </c>
      <c r="D146" s="5">
        <v>3</v>
      </c>
      <c r="E146" s="3">
        <v>4</v>
      </c>
    </row>
    <row r="147" spans="1:5" x14ac:dyDescent="0.25">
      <c r="A147">
        <v>146</v>
      </c>
      <c r="D147" s="5">
        <v>3</v>
      </c>
      <c r="E147" s="3">
        <v>4</v>
      </c>
    </row>
    <row r="148" spans="1:5" x14ac:dyDescent="0.25">
      <c r="A148">
        <v>147</v>
      </c>
      <c r="D148" s="5">
        <v>3</v>
      </c>
      <c r="E148" s="3">
        <v>4</v>
      </c>
    </row>
    <row r="149" spans="1:5" x14ac:dyDescent="0.25">
      <c r="A149">
        <v>148</v>
      </c>
      <c r="C149" s="4">
        <v>2</v>
      </c>
      <c r="D149" s="5">
        <v>3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</row>
    <row r="153" spans="1:5" x14ac:dyDescent="0.25">
      <c r="A153">
        <v>152</v>
      </c>
      <c r="C153" s="4">
        <v>2</v>
      </c>
    </row>
    <row r="154" spans="1:5" x14ac:dyDescent="0.25">
      <c r="A154">
        <v>153</v>
      </c>
      <c r="C154" s="4">
        <v>2</v>
      </c>
    </row>
    <row r="155" spans="1:5" x14ac:dyDescent="0.25">
      <c r="A155">
        <v>154</v>
      </c>
      <c r="C155" s="4">
        <v>2</v>
      </c>
    </row>
    <row r="156" spans="1:5" x14ac:dyDescent="0.25">
      <c r="A156">
        <v>155</v>
      </c>
      <c r="C156" s="4">
        <v>2</v>
      </c>
    </row>
    <row r="157" spans="1:5" x14ac:dyDescent="0.25">
      <c r="A157">
        <v>156</v>
      </c>
      <c r="B157" s="2">
        <v>1</v>
      </c>
      <c r="C157" s="4">
        <v>2</v>
      </c>
    </row>
    <row r="158" spans="1:5" x14ac:dyDescent="0.25">
      <c r="A158">
        <v>157</v>
      </c>
      <c r="B158" s="2">
        <v>1</v>
      </c>
      <c r="C158" s="4">
        <v>2</v>
      </c>
    </row>
    <row r="159" spans="1:5" x14ac:dyDescent="0.25">
      <c r="A159">
        <v>158</v>
      </c>
      <c r="B159" s="2">
        <v>1</v>
      </c>
      <c r="C159" s="4">
        <v>2</v>
      </c>
    </row>
    <row r="160" spans="1:5" x14ac:dyDescent="0.25">
      <c r="A160">
        <v>159</v>
      </c>
      <c r="B160" s="2">
        <v>1</v>
      </c>
    </row>
    <row r="161" spans="1:5" x14ac:dyDescent="0.25">
      <c r="A161">
        <v>160</v>
      </c>
      <c r="B161" s="2">
        <v>1</v>
      </c>
    </row>
    <row r="162" spans="1:5" x14ac:dyDescent="0.25">
      <c r="A162">
        <v>161</v>
      </c>
      <c r="B162" s="2">
        <v>1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D166" s="5">
        <v>3</v>
      </c>
      <c r="E166" s="3">
        <v>4</v>
      </c>
    </row>
    <row r="167" spans="1:5" x14ac:dyDescent="0.25">
      <c r="A167">
        <v>166</v>
      </c>
      <c r="D167" s="5">
        <v>3</v>
      </c>
      <c r="E167" s="3">
        <v>4</v>
      </c>
    </row>
    <row r="168" spans="1:5" x14ac:dyDescent="0.25">
      <c r="A168">
        <v>167</v>
      </c>
      <c r="D168" s="5">
        <v>3</v>
      </c>
      <c r="E168" s="3">
        <v>4</v>
      </c>
    </row>
    <row r="169" spans="1:5" x14ac:dyDescent="0.25">
      <c r="A169">
        <v>168</v>
      </c>
      <c r="D169" s="5">
        <v>3</v>
      </c>
      <c r="E169" s="3">
        <v>4</v>
      </c>
    </row>
    <row r="170" spans="1:5" x14ac:dyDescent="0.25">
      <c r="A170">
        <v>169</v>
      </c>
      <c r="D170" s="5">
        <v>3</v>
      </c>
      <c r="E170" s="3">
        <v>4</v>
      </c>
    </row>
    <row r="171" spans="1:5" x14ac:dyDescent="0.25">
      <c r="A171">
        <v>170</v>
      </c>
      <c r="C171" s="4">
        <v>2</v>
      </c>
      <c r="D171" s="5">
        <v>3</v>
      </c>
      <c r="E171" s="3">
        <v>4</v>
      </c>
    </row>
    <row r="172" spans="1:5" x14ac:dyDescent="0.25">
      <c r="A172">
        <v>171</v>
      </c>
      <c r="C172" s="4">
        <v>2</v>
      </c>
      <c r="D172" s="5">
        <v>3</v>
      </c>
      <c r="E172" s="3">
        <v>4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</row>
    <row r="176" spans="1:5" x14ac:dyDescent="0.25">
      <c r="A176">
        <v>175</v>
      </c>
      <c r="C176" s="4">
        <v>2</v>
      </c>
    </row>
    <row r="177" spans="1:5" x14ac:dyDescent="0.25">
      <c r="A177">
        <v>176</v>
      </c>
      <c r="C177" s="4">
        <v>2</v>
      </c>
    </row>
    <row r="178" spans="1:5" x14ac:dyDescent="0.25">
      <c r="A178">
        <v>177</v>
      </c>
      <c r="B178" s="2">
        <v>1</v>
      </c>
      <c r="C178" s="4">
        <v>2</v>
      </c>
    </row>
    <row r="179" spans="1:5" x14ac:dyDescent="0.25">
      <c r="A179">
        <v>178</v>
      </c>
      <c r="B179" s="2">
        <v>1</v>
      </c>
      <c r="C179" s="4">
        <v>2</v>
      </c>
    </row>
    <row r="180" spans="1:5" x14ac:dyDescent="0.25">
      <c r="A180">
        <v>179</v>
      </c>
      <c r="B180" s="2">
        <v>1</v>
      </c>
      <c r="C180" s="4">
        <v>2</v>
      </c>
    </row>
    <row r="181" spans="1:5" x14ac:dyDescent="0.25">
      <c r="A181">
        <v>180</v>
      </c>
      <c r="B181" s="2">
        <v>1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D188" s="5">
        <v>3</v>
      </c>
      <c r="E188" s="3">
        <v>4</v>
      </c>
    </row>
    <row r="189" spans="1:5" x14ac:dyDescent="0.25">
      <c r="A189">
        <v>188</v>
      </c>
      <c r="D189" s="5">
        <v>3</v>
      </c>
      <c r="E189" s="3">
        <v>4</v>
      </c>
    </row>
    <row r="190" spans="1:5" x14ac:dyDescent="0.25">
      <c r="A190">
        <v>189</v>
      </c>
      <c r="D190" s="5">
        <v>3</v>
      </c>
      <c r="E190" s="3">
        <v>4</v>
      </c>
    </row>
    <row r="191" spans="1:5" x14ac:dyDescent="0.25">
      <c r="A191">
        <v>190</v>
      </c>
      <c r="D191" s="5">
        <v>3</v>
      </c>
      <c r="E191" s="3">
        <v>4</v>
      </c>
    </row>
    <row r="192" spans="1:5" x14ac:dyDescent="0.25">
      <c r="A192">
        <v>191</v>
      </c>
      <c r="D192" s="5">
        <v>3</v>
      </c>
      <c r="E192" s="3">
        <v>4</v>
      </c>
    </row>
    <row r="193" spans="1:5" x14ac:dyDescent="0.25">
      <c r="A193">
        <v>192</v>
      </c>
      <c r="C193" s="4">
        <v>2</v>
      </c>
      <c r="D193" s="5">
        <v>3</v>
      </c>
      <c r="E193" s="3">
        <v>4</v>
      </c>
    </row>
    <row r="194" spans="1:5" x14ac:dyDescent="0.25">
      <c r="A194">
        <v>193</v>
      </c>
      <c r="C194" s="4">
        <v>2</v>
      </c>
      <c r="D194" s="5">
        <v>3</v>
      </c>
      <c r="E194" s="3">
        <v>4</v>
      </c>
    </row>
    <row r="195" spans="1:5" x14ac:dyDescent="0.25">
      <c r="A195">
        <v>194</v>
      </c>
      <c r="C195" s="4">
        <v>2</v>
      </c>
      <c r="D195" s="5">
        <v>3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</row>
    <row r="199" spans="1:5" x14ac:dyDescent="0.25">
      <c r="A199">
        <v>198</v>
      </c>
      <c r="C199" s="4">
        <v>2</v>
      </c>
    </row>
    <row r="200" spans="1:5" x14ac:dyDescent="0.25">
      <c r="A200">
        <v>199</v>
      </c>
      <c r="B200" s="2">
        <v>1</v>
      </c>
      <c r="C200" s="4">
        <v>2</v>
      </c>
    </row>
    <row r="201" spans="1:5" x14ac:dyDescent="0.25">
      <c r="A201">
        <v>200</v>
      </c>
      <c r="B201" s="2">
        <v>1</v>
      </c>
      <c r="C201" s="4">
        <v>2</v>
      </c>
    </row>
    <row r="202" spans="1:5" x14ac:dyDescent="0.25">
      <c r="A202">
        <v>201</v>
      </c>
      <c r="B202" s="2">
        <v>1</v>
      </c>
      <c r="C202" s="4">
        <v>2</v>
      </c>
    </row>
    <row r="203" spans="1:5" x14ac:dyDescent="0.25">
      <c r="A203">
        <v>202</v>
      </c>
      <c r="B203" s="2">
        <v>1</v>
      </c>
      <c r="C203" s="4">
        <v>2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D210" s="5">
        <v>3</v>
      </c>
      <c r="E210" s="3">
        <v>4</v>
      </c>
    </row>
    <row r="211" spans="1:5" x14ac:dyDescent="0.25">
      <c r="A211">
        <v>210</v>
      </c>
      <c r="D211" s="5">
        <v>3</v>
      </c>
      <c r="E211" s="3">
        <v>4</v>
      </c>
    </row>
    <row r="212" spans="1:5" x14ac:dyDescent="0.25">
      <c r="A212">
        <v>211</v>
      </c>
      <c r="D212" s="5">
        <v>3</v>
      </c>
      <c r="E212" s="3">
        <v>4</v>
      </c>
    </row>
    <row r="213" spans="1:5" x14ac:dyDescent="0.25">
      <c r="A213">
        <v>212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C215" s="4">
        <v>2</v>
      </c>
      <c r="D215" s="5">
        <v>3</v>
      </c>
      <c r="E215" s="3">
        <v>4</v>
      </c>
    </row>
    <row r="216" spans="1:5" x14ac:dyDescent="0.25">
      <c r="A216">
        <v>215</v>
      </c>
      <c r="C216" s="4">
        <v>2</v>
      </c>
      <c r="D216" s="5">
        <v>3</v>
      </c>
      <c r="E216" s="3">
        <v>4</v>
      </c>
    </row>
    <row r="217" spans="1:5" x14ac:dyDescent="0.25">
      <c r="A217">
        <v>216</v>
      </c>
      <c r="C217" s="4">
        <v>2</v>
      </c>
      <c r="D217" s="5">
        <v>3</v>
      </c>
    </row>
    <row r="218" spans="1:5" x14ac:dyDescent="0.25">
      <c r="A218">
        <v>217</v>
      </c>
      <c r="C218" s="4">
        <v>2</v>
      </c>
      <c r="D218" s="5">
        <v>3</v>
      </c>
    </row>
    <row r="219" spans="1:5" x14ac:dyDescent="0.25">
      <c r="A219">
        <v>218</v>
      </c>
      <c r="C219" s="4">
        <v>2</v>
      </c>
      <c r="D219" s="5">
        <v>3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</row>
    <row r="222" spans="1:5" x14ac:dyDescent="0.25">
      <c r="A222">
        <v>221</v>
      </c>
      <c r="C222" s="4">
        <v>2</v>
      </c>
    </row>
    <row r="223" spans="1:5" x14ac:dyDescent="0.25">
      <c r="A223">
        <v>222</v>
      </c>
      <c r="B223" s="2">
        <v>1</v>
      </c>
      <c r="C223" s="4">
        <v>2</v>
      </c>
    </row>
    <row r="224" spans="1:5" x14ac:dyDescent="0.25">
      <c r="A224">
        <v>223</v>
      </c>
      <c r="B224" s="2">
        <v>1</v>
      </c>
      <c r="C224" s="4">
        <v>2</v>
      </c>
    </row>
    <row r="225" spans="1:5" x14ac:dyDescent="0.25">
      <c r="A225">
        <v>224</v>
      </c>
      <c r="B225" s="2">
        <v>1</v>
      </c>
      <c r="C225" s="4">
        <v>2</v>
      </c>
    </row>
    <row r="226" spans="1:5" x14ac:dyDescent="0.25">
      <c r="A226">
        <v>225</v>
      </c>
      <c r="B226" s="2">
        <v>1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</row>
    <row r="230" spans="1:5" x14ac:dyDescent="0.25">
      <c r="A230">
        <v>229</v>
      </c>
      <c r="B230" s="2">
        <v>1</v>
      </c>
      <c r="E230" s="3">
        <v>4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D234" s="5">
        <v>3</v>
      </c>
      <c r="E234" s="3">
        <v>4</v>
      </c>
    </row>
    <row r="235" spans="1:5" x14ac:dyDescent="0.25">
      <c r="A235">
        <v>234</v>
      </c>
      <c r="D235" s="5">
        <v>3</v>
      </c>
      <c r="E235" s="3">
        <v>4</v>
      </c>
    </row>
    <row r="236" spans="1:5" x14ac:dyDescent="0.25">
      <c r="A236">
        <v>235</v>
      </c>
      <c r="D236" s="5">
        <v>3</v>
      </c>
      <c r="E236" s="3">
        <v>4</v>
      </c>
    </row>
    <row r="237" spans="1:5" x14ac:dyDescent="0.25">
      <c r="A237">
        <v>236</v>
      </c>
      <c r="C237" s="4">
        <v>2</v>
      </c>
      <c r="D237" s="5">
        <v>3</v>
      </c>
      <c r="E237" s="3">
        <v>4</v>
      </c>
    </row>
    <row r="238" spans="1:5" x14ac:dyDescent="0.25">
      <c r="A238">
        <v>237</v>
      </c>
      <c r="C238" s="4">
        <v>2</v>
      </c>
      <c r="D238" s="5">
        <v>3</v>
      </c>
      <c r="E238" s="3">
        <v>4</v>
      </c>
    </row>
    <row r="239" spans="1:5" x14ac:dyDescent="0.25">
      <c r="A239">
        <v>238</v>
      </c>
      <c r="C239" s="4">
        <v>2</v>
      </c>
      <c r="D239" s="5">
        <v>3</v>
      </c>
      <c r="E239" s="3">
        <v>4</v>
      </c>
    </row>
    <row r="240" spans="1:5" x14ac:dyDescent="0.25">
      <c r="A240">
        <v>239</v>
      </c>
      <c r="C240" s="4">
        <v>2</v>
      </c>
      <c r="D240" s="5">
        <v>3</v>
      </c>
      <c r="E240" s="3">
        <v>4</v>
      </c>
    </row>
    <row r="241" spans="1:6" x14ac:dyDescent="0.25">
      <c r="A241">
        <v>240</v>
      </c>
      <c r="C241" s="4">
        <v>2</v>
      </c>
      <c r="D241" s="5">
        <v>3</v>
      </c>
    </row>
    <row r="242" spans="1:6" x14ac:dyDescent="0.25">
      <c r="A242">
        <v>241</v>
      </c>
      <c r="C242" s="4">
        <v>2</v>
      </c>
      <c r="D242" s="5">
        <v>3</v>
      </c>
    </row>
    <row r="243" spans="1:6" x14ac:dyDescent="0.25">
      <c r="A243">
        <v>242</v>
      </c>
      <c r="C243" s="4">
        <v>2</v>
      </c>
      <c r="D243" s="5">
        <v>3</v>
      </c>
    </row>
    <row r="244" spans="1:6" x14ac:dyDescent="0.25">
      <c r="A244">
        <v>243</v>
      </c>
      <c r="C244" s="4">
        <v>2</v>
      </c>
      <c r="D244" s="5">
        <v>3</v>
      </c>
    </row>
    <row r="245" spans="1:6" x14ac:dyDescent="0.25">
      <c r="A245">
        <v>244</v>
      </c>
      <c r="C245" s="4">
        <v>2</v>
      </c>
      <c r="D245" s="5">
        <v>3</v>
      </c>
    </row>
    <row r="246" spans="1:6" x14ac:dyDescent="0.25">
      <c r="A246">
        <v>245</v>
      </c>
      <c r="C246" s="4">
        <v>2</v>
      </c>
      <c r="D246" s="5">
        <v>3</v>
      </c>
    </row>
    <row r="247" spans="1:6" x14ac:dyDescent="0.25">
      <c r="A247">
        <v>246</v>
      </c>
      <c r="B247" s="2">
        <v>1</v>
      </c>
      <c r="C247" s="4">
        <v>2</v>
      </c>
    </row>
    <row r="248" spans="1:6" x14ac:dyDescent="0.25">
      <c r="A248">
        <v>247</v>
      </c>
      <c r="B248" s="2">
        <v>1</v>
      </c>
      <c r="C248" s="4">
        <v>2</v>
      </c>
    </row>
    <row r="249" spans="1:6" x14ac:dyDescent="0.25">
      <c r="A249">
        <v>248</v>
      </c>
      <c r="B249" s="2">
        <v>1</v>
      </c>
      <c r="C249" s="4">
        <v>2</v>
      </c>
    </row>
    <row r="250" spans="1:6" x14ac:dyDescent="0.25">
      <c r="A250">
        <v>249</v>
      </c>
      <c r="B250" s="2">
        <v>1</v>
      </c>
      <c r="C250" s="4">
        <v>2</v>
      </c>
    </row>
    <row r="251" spans="1:6" x14ac:dyDescent="0.25">
      <c r="A251">
        <v>250</v>
      </c>
      <c r="B251" s="2">
        <v>1</v>
      </c>
    </row>
    <row r="252" spans="1:6" x14ac:dyDescent="0.25">
      <c r="A252">
        <v>251</v>
      </c>
      <c r="B252" s="2">
        <v>1</v>
      </c>
      <c r="F252" t="s">
        <v>22</v>
      </c>
    </row>
    <row r="253" spans="1:6" x14ac:dyDescent="0.25">
      <c r="A253">
        <v>252</v>
      </c>
    </row>
    <row r="254" spans="1:6" x14ac:dyDescent="0.25">
      <c r="A254">
        <v>253</v>
      </c>
      <c r="F254" t="s">
        <v>22</v>
      </c>
    </row>
    <row r="255" spans="1:6" x14ac:dyDescent="0.25">
      <c r="A255">
        <v>254</v>
      </c>
      <c r="B255" s="2">
        <v>1</v>
      </c>
      <c r="E255" s="3">
        <v>4</v>
      </c>
    </row>
    <row r="256" spans="1:6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B258" s="2">
        <v>1</v>
      </c>
      <c r="E258" s="3">
        <v>4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  <c r="E261" s="3">
        <v>4</v>
      </c>
    </row>
    <row r="262" spans="1:5" x14ac:dyDescent="0.25">
      <c r="A262">
        <v>261</v>
      </c>
      <c r="B262" s="2">
        <v>1</v>
      </c>
      <c r="E262" s="3">
        <v>4</v>
      </c>
    </row>
    <row r="263" spans="1:5" x14ac:dyDescent="0.25">
      <c r="A263">
        <v>262</v>
      </c>
      <c r="B263" s="2">
        <v>1</v>
      </c>
      <c r="E263" s="3">
        <v>4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E266" s="3">
        <v>4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C270" s="4">
        <v>2</v>
      </c>
      <c r="E270" s="3">
        <v>4</v>
      </c>
    </row>
    <row r="271" spans="1:5" x14ac:dyDescent="0.25">
      <c r="A271">
        <v>270</v>
      </c>
      <c r="C271" s="4">
        <v>2</v>
      </c>
      <c r="D271" s="5">
        <v>3</v>
      </c>
      <c r="E271" s="3">
        <v>4</v>
      </c>
    </row>
    <row r="272" spans="1:5" x14ac:dyDescent="0.25">
      <c r="A272">
        <v>271</v>
      </c>
      <c r="C272" s="4">
        <v>2</v>
      </c>
      <c r="D272" s="5">
        <v>3</v>
      </c>
    </row>
    <row r="273" spans="1:5" x14ac:dyDescent="0.25">
      <c r="A273">
        <v>272</v>
      </c>
      <c r="C273" s="4">
        <v>2</v>
      </c>
      <c r="D273" s="5">
        <v>3</v>
      </c>
    </row>
    <row r="274" spans="1:5" x14ac:dyDescent="0.25">
      <c r="A274">
        <v>273</v>
      </c>
      <c r="C274" s="4">
        <v>2</v>
      </c>
      <c r="D274" s="5">
        <v>3</v>
      </c>
    </row>
    <row r="275" spans="1:5" x14ac:dyDescent="0.25">
      <c r="A275">
        <v>274</v>
      </c>
      <c r="C275" s="4">
        <v>2</v>
      </c>
      <c r="D275" s="5">
        <v>3</v>
      </c>
    </row>
    <row r="276" spans="1:5" x14ac:dyDescent="0.25">
      <c r="A276">
        <v>275</v>
      </c>
      <c r="C276" s="4">
        <v>2</v>
      </c>
      <c r="D276" s="5">
        <v>3</v>
      </c>
    </row>
    <row r="277" spans="1:5" x14ac:dyDescent="0.25">
      <c r="A277">
        <v>276</v>
      </c>
      <c r="C277" s="4">
        <v>2</v>
      </c>
      <c r="D277" s="5">
        <v>3</v>
      </c>
    </row>
    <row r="278" spans="1:5" x14ac:dyDescent="0.25">
      <c r="A278">
        <v>277</v>
      </c>
      <c r="C278" s="4">
        <v>2</v>
      </c>
      <c r="D278" s="5">
        <v>3</v>
      </c>
    </row>
    <row r="279" spans="1:5" x14ac:dyDescent="0.25">
      <c r="A279">
        <v>278</v>
      </c>
      <c r="C279" s="4">
        <v>2</v>
      </c>
      <c r="D279" s="5">
        <v>3</v>
      </c>
    </row>
    <row r="280" spans="1:5" x14ac:dyDescent="0.25">
      <c r="A280">
        <v>279</v>
      </c>
      <c r="C280" s="4">
        <v>2</v>
      </c>
      <c r="D280" s="5">
        <v>3</v>
      </c>
    </row>
    <row r="281" spans="1:5" x14ac:dyDescent="0.25">
      <c r="A281">
        <v>280</v>
      </c>
      <c r="C281" s="4">
        <v>2</v>
      </c>
      <c r="D281" s="5">
        <v>3</v>
      </c>
    </row>
    <row r="282" spans="1:5" x14ac:dyDescent="0.25">
      <c r="A282">
        <v>281</v>
      </c>
      <c r="C282" s="4">
        <v>2</v>
      </c>
      <c r="D282" s="5">
        <v>3</v>
      </c>
    </row>
    <row r="283" spans="1:5" x14ac:dyDescent="0.25">
      <c r="A283">
        <v>282</v>
      </c>
      <c r="C283" s="4">
        <v>2</v>
      </c>
      <c r="D283" s="5">
        <v>3</v>
      </c>
    </row>
    <row r="284" spans="1:5" x14ac:dyDescent="0.25">
      <c r="A284">
        <v>283</v>
      </c>
      <c r="C284" s="4">
        <v>2</v>
      </c>
      <c r="D284" s="5">
        <v>3</v>
      </c>
    </row>
    <row r="285" spans="1:5" x14ac:dyDescent="0.25">
      <c r="A285">
        <v>284</v>
      </c>
      <c r="C285" s="4">
        <v>2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E288" s="3">
        <v>4</v>
      </c>
    </row>
    <row r="289" spans="1:5" x14ac:dyDescent="0.25">
      <c r="A289">
        <v>288</v>
      </c>
      <c r="B289" s="2">
        <v>1</v>
      </c>
      <c r="E289" s="3">
        <v>4</v>
      </c>
    </row>
    <row r="290" spans="1:5" x14ac:dyDescent="0.25">
      <c r="A290">
        <v>289</v>
      </c>
      <c r="B290" s="2">
        <v>1</v>
      </c>
      <c r="E290" s="3">
        <v>4</v>
      </c>
    </row>
    <row r="291" spans="1:5" x14ac:dyDescent="0.25">
      <c r="A291">
        <v>290</v>
      </c>
      <c r="B291" s="2">
        <v>1</v>
      </c>
      <c r="E291" s="3">
        <v>4</v>
      </c>
    </row>
    <row r="292" spans="1:5" x14ac:dyDescent="0.25">
      <c r="A292">
        <v>291</v>
      </c>
      <c r="B292" s="2">
        <v>1</v>
      </c>
      <c r="E292" s="3">
        <v>4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D299" s="5">
        <v>3</v>
      </c>
      <c r="E299" s="3">
        <v>4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C303" s="4">
        <v>2</v>
      </c>
      <c r="D303" s="5">
        <v>3</v>
      </c>
    </row>
    <row r="304" spans="1:5" x14ac:dyDescent="0.25">
      <c r="A304">
        <v>303</v>
      </c>
      <c r="C304" s="4">
        <v>2</v>
      </c>
      <c r="D304" s="5">
        <v>3</v>
      </c>
    </row>
    <row r="305" spans="1:5" x14ac:dyDescent="0.25">
      <c r="A305">
        <v>304</v>
      </c>
      <c r="C305" s="4">
        <v>2</v>
      </c>
      <c r="D305" s="5">
        <v>3</v>
      </c>
    </row>
    <row r="306" spans="1:5" x14ac:dyDescent="0.25">
      <c r="A306">
        <v>305</v>
      </c>
      <c r="C306" s="4">
        <v>2</v>
      </c>
      <c r="D306" s="5">
        <v>3</v>
      </c>
    </row>
    <row r="307" spans="1:5" x14ac:dyDescent="0.25">
      <c r="A307">
        <v>306</v>
      </c>
      <c r="C307" s="4">
        <v>2</v>
      </c>
      <c r="D307" s="5">
        <v>3</v>
      </c>
    </row>
    <row r="308" spans="1:5" x14ac:dyDescent="0.25">
      <c r="A308">
        <v>307</v>
      </c>
      <c r="C308" s="4">
        <v>2</v>
      </c>
      <c r="D308" s="5">
        <v>3</v>
      </c>
    </row>
    <row r="309" spans="1:5" x14ac:dyDescent="0.25">
      <c r="A309">
        <v>308</v>
      </c>
      <c r="C309" s="4">
        <v>2</v>
      </c>
      <c r="D309" s="5">
        <v>3</v>
      </c>
    </row>
    <row r="310" spans="1:5" x14ac:dyDescent="0.25">
      <c r="A310">
        <v>309</v>
      </c>
      <c r="C310" s="4">
        <v>2</v>
      </c>
      <c r="D310" s="5">
        <v>3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B312" s="2">
        <v>1</v>
      </c>
      <c r="C312" s="4">
        <v>2</v>
      </c>
    </row>
    <row r="313" spans="1:5" x14ac:dyDescent="0.25">
      <c r="A313">
        <v>312</v>
      </c>
      <c r="B313" s="2">
        <v>1</v>
      </c>
    </row>
    <row r="314" spans="1:5" x14ac:dyDescent="0.25">
      <c r="A314">
        <v>313</v>
      </c>
      <c r="B314" s="2">
        <v>1</v>
      </c>
      <c r="E314" s="3">
        <v>4</v>
      </c>
    </row>
    <row r="315" spans="1:5" x14ac:dyDescent="0.25">
      <c r="A315">
        <v>314</v>
      </c>
      <c r="B315" s="2">
        <v>1</v>
      </c>
      <c r="E315" s="3">
        <v>4</v>
      </c>
    </row>
    <row r="316" spans="1:5" x14ac:dyDescent="0.25">
      <c r="A316">
        <v>315</v>
      </c>
      <c r="B316" s="2">
        <v>1</v>
      </c>
      <c r="E316" s="3">
        <v>4</v>
      </c>
    </row>
    <row r="317" spans="1:5" x14ac:dyDescent="0.25">
      <c r="A317">
        <v>316</v>
      </c>
      <c r="B317" s="2">
        <v>1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E325" s="3">
        <v>4</v>
      </c>
    </row>
    <row r="326" spans="1:5" x14ac:dyDescent="0.25">
      <c r="A326">
        <v>325</v>
      </c>
      <c r="D326" s="5">
        <v>3</v>
      </c>
    </row>
    <row r="327" spans="1:5" x14ac:dyDescent="0.25">
      <c r="A327">
        <v>326</v>
      </c>
      <c r="C327" s="4">
        <v>2</v>
      </c>
      <c r="D327" s="5">
        <v>3</v>
      </c>
    </row>
    <row r="328" spans="1:5" x14ac:dyDescent="0.25">
      <c r="A328">
        <v>327</v>
      </c>
      <c r="C328" s="4">
        <v>2</v>
      </c>
      <c r="D328" s="5">
        <v>3</v>
      </c>
    </row>
    <row r="329" spans="1:5" x14ac:dyDescent="0.25">
      <c r="A329">
        <v>328</v>
      </c>
      <c r="C329" s="4">
        <v>2</v>
      </c>
      <c r="D329" s="5">
        <v>3</v>
      </c>
    </row>
    <row r="330" spans="1:5" x14ac:dyDescent="0.25">
      <c r="A330">
        <v>329</v>
      </c>
      <c r="C330" s="4">
        <v>2</v>
      </c>
      <c r="D330" s="5">
        <v>3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</row>
    <row r="337" spans="1:5" x14ac:dyDescent="0.25">
      <c r="A337">
        <v>336</v>
      </c>
      <c r="C337" s="4">
        <v>2</v>
      </c>
    </row>
    <row r="338" spans="1:5" x14ac:dyDescent="0.25">
      <c r="A338">
        <v>337</v>
      </c>
      <c r="B338" s="2">
        <v>1</v>
      </c>
    </row>
    <row r="339" spans="1:5" x14ac:dyDescent="0.25">
      <c r="A339">
        <v>338</v>
      </c>
      <c r="B339" s="2">
        <v>1</v>
      </c>
    </row>
    <row r="340" spans="1:5" x14ac:dyDescent="0.25">
      <c r="A340">
        <v>339</v>
      </c>
      <c r="B340" s="2">
        <v>1</v>
      </c>
      <c r="E340" s="3">
        <v>4</v>
      </c>
    </row>
    <row r="341" spans="1:5" x14ac:dyDescent="0.25">
      <c r="A341">
        <v>340</v>
      </c>
      <c r="B341" s="2">
        <v>1</v>
      </c>
      <c r="E341" s="3">
        <v>4</v>
      </c>
    </row>
    <row r="342" spans="1:5" x14ac:dyDescent="0.25">
      <c r="A342">
        <v>341</v>
      </c>
      <c r="B342" s="2">
        <v>1</v>
      </c>
      <c r="E342" s="3">
        <v>4</v>
      </c>
    </row>
    <row r="343" spans="1:5" x14ac:dyDescent="0.25">
      <c r="A343">
        <v>342</v>
      </c>
      <c r="B343" s="2">
        <v>1</v>
      </c>
      <c r="E343" s="3">
        <v>4</v>
      </c>
    </row>
    <row r="344" spans="1:5" x14ac:dyDescent="0.25">
      <c r="A344">
        <v>343</v>
      </c>
      <c r="B344" s="2">
        <v>1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E349" s="3">
        <v>4</v>
      </c>
    </row>
    <row r="350" spans="1:5" x14ac:dyDescent="0.25">
      <c r="A350">
        <v>349</v>
      </c>
      <c r="E350" s="3">
        <v>4</v>
      </c>
    </row>
    <row r="351" spans="1:5" x14ac:dyDescent="0.25">
      <c r="A351">
        <v>350</v>
      </c>
      <c r="C351" s="4">
        <v>2</v>
      </c>
      <c r="D351" s="5">
        <v>3</v>
      </c>
    </row>
    <row r="352" spans="1:5" x14ac:dyDescent="0.25">
      <c r="A352">
        <v>351</v>
      </c>
      <c r="C352" s="4">
        <v>2</v>
      </c>
      <c r="D352" s="5">
        <v>3</v>
      </c>
    </row>
    <row r="353" spans="1:5" x14ac:dyDescent="0.25">
      <c r="A353">
        <v>352</v>
      </c>
      <c r="C353" s="4">
        <v>2</v>
      </c>
      <c r="D353" s="5">
        <v>3</v>
      </c>
    </row>
    <row r="354" spans="1:5" x14ac:dyDescent="0.25">
      <c r="A354">
        <v>353</v>
      </c>
      <c r="C354" s="4">
        <v>2</v>
      </c>
      <c r="D354" s="5">
        <v>3</v>
      </c>
    </row>
    <row r="355" spans="1:5" x14ac:dyDescent="0.25">
      <c r="A355">
        <v>354</v>
      </c>
      <c r="C355" s="4">
        <v>2</v>
      </c>
      <c r="D355" s="5">
        <v>3</v>
      </c>
    </row>
    <row r="356" spans="1:5" x14ac:dyDescent="0.25">
      <c r="A356">
        <v>355</v>
      </c>
      <c r="C356" s="4">
        <v>2</v>
      </c>
      <c r="D356" s="5">
        <v>3</v>
      </c>
    </row>
    <row r="357" spans="1:5" x14ac:dyDescent="0.25">
      <c r="A357">
        <v>356</v>
      </c>
      <c r="C357" s="4">
        <v>2</v>
      </c>
      <c r="D357" s="5">
        <v>3</v>
      </c>
    </row>
    <row r="358" spans="1:5" x14ac:dyDescent="0.25">
      <c r="A358">
        <v>357</v>
      </c>
      <c r="C358" s="4">
        <v>2</v>
      </c>
      <c r="D358" s="5">
        <v>3</v>
      </c>
    </row>
    <row r="359" spans="1:5" x14ac:dyDescent="0.25">
      <c r="A359">
        <v>358</v>
      </c>
      <c r="C359" s="4">
        <v>2</v>
      </c>
      <c r="D359" s="5">
        <v>3</v>
      </c>
    </row>
    <row r="360" spans="1:5" x14ac:dyDescent="0.25">
      <c r="A360">
        <v>359</v>
      </c>
      <c r="C360" s="4">
        <v>2</v>
      </c>
      <c r="D360" s="5">
        <v>3</v>
      </c>
    </row>
    <row r="361" spans="1:5" x14ac:dyDescent="0.25">
      <c r="A361">
        <v>360</v>
      </c>
      <c r="C361" s="4">
        <v>2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  <c r="E364" s="3">
        <v>4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B366" s="2">
        <v>1</v>
      </c>
      <c r="E366" s="3">
        <v>4</v>
      </c>
    </row>
    <row r="367" spans="1:5" x14ac:dyDescent="0.25">
      <c r="A367">
        <v>366</v>
      </c>
      <c r="B367" s="2">
        <v>1</v>
      </c>
      <c r="E367" s="3">
        <v>4</v>
      </c>
    </row>
    <row r="368" spans="1:5" x14ac:dyDescent="0.25">
      <c r="A368">
        <v>367</v>
      </c>
      <c r="B368" s="2">
        <v>1</v>
      </c>
      <c r="E368" s="3">
        <v>4</v>
      </c>
    </row>
    <row r="369" spans="1:5" x14ac:dyDescent="0.25">
      <c r="A369">
        <v>368</v>
      </c>
      <c r="B369" s="2">
        <v>1</v>
      </c>
      <c r="E369" s="3">
        <v>4</v>
      </c>
    </row>
    <row r="370" spans="1:5" x14ac:dyDescent="0.25">
      <c r="A370">
        <v>369</v>
      </c>
      <c r="B370" s="2">
        <v>1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E372" s="3">
        <v>4</v>
      </c>
    </row>
    <row r="373" spans="1:5" x14ac:dyDescent="0.25">
      <c r="A373">
        <v>372</v>
      </c>
      <c r="D373" s="5">
        <v>3</v>
      </c>
      <c r="E373" s="3">
        <v>4</v>
      </c>
    </row>
    <row r="374" spans="1:5" x14ac:dyDescent="0.25">
      <c r="A374">
        <v>373</v>
      </c>
      <c r="D374" s="5">
        <v>3</v>
      </c>
      <c r="E374" s="3">
        <v>4</v>
      </c>
    </row>
    <row r="375" spans="1:5" x14ac:dyDescent="0.25">
      <c r="A375">
        <v>374</v>
      </c>
      <c r="D375" s="5">
        <v>3</v>
      </c>
    </row>
    <row r="376" spans="1:5" x14ac:dyDescent="0.25">
      <c r="A376">
        <v>375</v>
      </c>
      <c r="C376" s="4">
        <v>2</v>
      </c>
      <c r="D376" s="5">
        <v>3</v>
      </c>
    </row>
    <row r="377" spans="1:5" x14ac:dyDescent="0.25">
      <c r="A377">
        <v>376</v>
      </c>
      <c r="C377" s="4">
        <v>2</v>
      </c>
      <c r="D377" s="5">
        <v>3</v>
      </c>
    </row>
    <row r="378" spans="1:5" x14ac:dyDescent="0.25">
      <c r="A378">
        <v>377</v>
      </c>
      <c r="C378" s="4">
        <v>2</v>
      </c>
      <c r="D378" s="5">
        <v>3</v>
      </c>
    </row>
    <row r="379" spans="1:5" x14ac:dyDescent="0.25">
      <c r="A379">
        <v>378</v>
      </c>
      <c r="C379" s="4">
        <v>2</v>
      </c>
      <c r="D379" s="5">
        <v>3</v>
      </c>
    </row>
    <row r="380" spans="1:5" x14ac:dyDescent="0.25">
      <c r="A380">
        <v>379</v>
      </c>
      <c r="C380" s="4">
        <v>2</v>
      </c>
      <c r="D380" s="5">
        <v>3</v>
      </c>
    </row>
    <row r="381" spans="1:5" x14ac:dyDescent="0.25">
      <c r="A381">
        <v>380</v>
      </c>
      <c r="C381" s="4">
        <v>2</v>
      </c>
      <c r="D381" s="5">
        <v>3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B384" s="2">
        <v>1</v>
      </c>
      <c r="C384" s="4">
        <v>2</v>
      </c>
    </row>
    <row r="385" spans="1:5" x14ac:dyDescent="0.25">
      <c r="A385">
        <v>384</v>
      </c>
      <c r="B385" s="2">
        <v>1</v>
      </c>
      <c r="C385" s="4">
        <v>2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</row>
    <row r="388" spans="1:5" x14ac:dyDescent="0.25">
      <c r="A388">
        <v>387</v>
      </c>
      <c r="B388" s="2">
        <v>1</v>
      </c>
    </row>
    <row r="389" spans="1:5" x14ac:dyDescent="0.25">
      <c r="A389">
        <v>388</v>
      </c>
      <c r="B389" s="2">
        <v>1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  <c r="B392" s="2">
        <v>1</v>
      </c>
      <c r="E392" s="3">
        <v>4</v>
      </c>
    </row>
    <row r="393" spans="1:5" x14ac:dyDescent="0.25">
      <c r="A393">
        <v>392</v>
      </c>
      <c r="E393" s="3">
        <v>4</v>
      </c>
    </row>
    <row r="394" spans="1:5" x14ac:dyDescent="0.25">
      <c r="A394">
        <v>393</v>
      </c>
      <c r="D394" s="5">
        <v>3</v>
      </c>
      <c r="E394" s="3">
        <v>4</v>
      </c>
    </row>
    <row r="395" spans="1:5" x14ac:dyDescent="0.25">
      <c r="A395">
        <v>394</v>
      </c>
      <c r="D395" s="5">
        <v>3</v>
      </c>
      <c r="E395" s="3">
        <v>4</v>
      </c>
    </row>
    <row r="396" spans="1:5" x14ac:dyDescent="0.25">
      <c r="A396">
        <v>395</v>
      </c>
      <c r="D396" s="5">
        <v>3</v>
      </c>
      <c r="E396" s="3">
        <v>4</v>
      </c>
    </row>
    <row r="397" spans="1:5" x14ac:dyDescent="0.25">
      <c r="A397">
        <v>396</v>
      </c>
      <c r="D397" s="5">
        <v>3</v>
      </c>
      <c r="E397" s="3">
        <v>4</v>
      </c>
    </row>
    <row r="398" spans="1:5" x14ac:dyDescent="0.25">
      <c r="A398">
        <v>397</v>
      </c>
      <c r="D398" s="5">
        <v>3</v>
      </c>
      <c r="E398" s="3">
        <v>4</v>
      </c>
    </row>
    <row r="399" spans="1:5" x14ac:dyDescent="0.25">
      <c r="A399">
        <v>398</v>
      </c>
      <c r="C399" s="4">
        <v>2</v>
      </c>
      <c r="D399" s="5">
        <v>3</v>
      </c>
    </row>
    <row r="400" spans="1:5" x14ac:dyDescent="0.25">
      <c r="A400">
        <v>399</v>
      </c>
      <c r="C400" s="4">
        <v>2</v>
      </c>
      <c r="D400" s="5">
        <v>3</v>
      </c>
    </row>
    <row r="401" spans="1:5" x14ac:dyDescent="0.25">
      <c r="A401">
        <v>400</v>
      </c>
      <c r="C401" s="4">
        <v>2</v>
      </c>
      <c r="D401" s="5">
        <v>3</v>
      </c>
    </row>
    <row r="402" spans="1:5" x14ac:dyDescent="0.25">
      <c r="A402">
        <v>401</v>
      </c>
      <c r="C402" s="4">
        <v>2</v>
      </c>
    </row>
    <row r="403" spans="1:5" x14ac:dyDescent="0.25">
      <c r="A403">
        <v>402</v>
      </c>
      <c r="C403" s="4">
        <v>2</v>
      </c>
    </row>
    <row r="404" spans="1:5" x14ac:dyDescent="0.25">
      <c r="A404">
        <v>403</v>
      </c>
      <c r="C404" s="4">
        <v>2</v>
      </c>
    </row>
    <row r="405" spans="1:5" x14ac:dyDescent="0.25">
      <c r="A405">
        <v>404</v>
      </c>
      <c r="B405" s="2">
        <v>1</v>
      </c>
      <c r="C405" s="4">
        <v>2</v>
      </c>
    </row>
    <row r="406" spans="1:5" x14ac:dyDescent="0.25">
      <c r="A406">
        <v>405</v>
      </c>
      <c r="B406" s="2">
        <v>1</v>
      </c>
      <c r="C406" s="4">
        <v>2</v>
      </c>
    </row>
    <row r="407" spans="1:5" x14ac:dyDescent="0.25">
      <c r="A407">
        <v>406</v>
      </c>
      <c r="B407" s="2">
        <v>1</v>
      </c>
      <c r="C407" s="4">
        <v>2</v>
      </c>
    </row>
    <row r="408" spans="1:5" x14ac:dyDescent="0.25">
      <c r="A408">
        <v>407</v>
      </c>
      <c r="B408" s="2">
        <v>1</v>
      </c>
      <c r="C408" s="4">
        <v>2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B412" s="2">
        <v>1</v>
      </c>
      <c r="E412" s="3">
        <v>4</v>
      </c>
    </row>
    <row r="413" spans="1:5" x14ac:dyDescent="0.25">
      <c r="A413">
        <v>412</v>
      </c>
      <c r="B413" s="2">
        <v>1</v>
      </c>
      <c r="E413" s="3">
        <v>4</v>
      </c>
    </row>
    <row r="414" spans="1:5" x14ac:dyDescent="0.25">
      <c r="A414">
        <v>413</v>
      </c>
      <c r="D414" s="5">
        <v>3</v>
      </c>
      <c r="E414" s="3">
        <v>4</v>
      </c>
    </row>
    <row r="415" spans="1:5" x14ac:dyDescent="0.25">
      <c r="A415">
        <v>414</v>
      </c>
      <c r="D415" s="5">
        <v>3</v>
      </c>
      <c r="E415" s="3">
        <v>4</v>
      </c>
    </row>
    <row r="416" spans="1:5" x14ac:dyDescent="0.25">
      <c r="A416">
        <v>415</v>
      </c>
      <c r="D416" s="5">
        <v>3</v>
      </c>
      <c r="E416" s="3">
        <v>4</v>
      </c>
    </row>
    <row r="417" spans="1:5" x14ac:dyDescent="0.25">
      <c r="A417">
        <v>416</v>
      </c>
      <c r="D417" s="5">
        <v>3</v>
      </c>
      <c r="E417" s="3">
        <v>4</v>
      </c>
    </row>
    <row r="418" spans="1:5" x14ac:dyDescent="0.25">
      <c r="A418">
        <v>417</v>
      </c>
      <c r="D418" s="5">
        <v>3</v>
      </c>
      <c r="E418" s="3">
        <v>4</v>
      </c>
    </row>
    <row r="419" spans="1:5" x14ac:dyDescent="0.25">
      <c r="A419">
        <v>418</v>
      </c>
      <c r="D419" s="5">
        <v>3</v>
      </c>
      <c r="E419" s="3">
        <v>4</v>
      </c>
    </row>
    <row r="420" spans="1:5" x14ac:dyDescent="0.25">
      <c r="A420">
        <v>419</v>
      </c>
      <c r="C420" s="4">
        <v>2</v>
      </c>
      <c r="D420" s="5">
        <v>3</v>
      </c>
      <c r="E420" s="3">
        <v>4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C423" s="4">
        <v>2</v>
      </c>
    </row>
    <row r="424" spans="1:5" x14ac:dyDescent="0.25">
      <c r="A424">
        <v>423</v>
      </c>
      <c r="C424" s="4">
        <v>2</v>
      </c>
    </row>
    <row r="425" spans="1:5" x14ac:dyDescent="0.25">
      <c r="A425">
        <v>424</v>
      </c>
      <c r="C425" s="4">
        <v>2</v>
      </c>
    </row>
    <row r="426" spans="1:5" x14ac:dyDescent="0.25">
      <c r="A426">
        <v>425</v>
      </c>
      <c r="C426" s="4">
        <v>2</v>
      </c>
    </row>
    <row r="427" spans="1:5" x14ac:dyDescent="0.25">
      <c r="A427">
        <v>426</v>
      </c>
      <c r="B427" s="2">
        <v>1</v>
      </c>
      <c r="C427" s="4">
        <v>2</v>
      </c>
    </row>
    <row r="428" spans="1:5" x14ac:dyDescent="0.25">
      <c r="A428">
        <v>427</v>
      </c>
      <c r="B428" s="2">
        <v>1</v>
      </c>
      <c r="C428" s="4">
        <v>2</v>
      </c>
    </row>
    <row r="429" spans="1:5" x14ac:dyDescent="0.25">
      <c r="A429">
        <v>428</v>
      </c>
      <c r="B429" s="2">
        <v>1</v>
      </c>
      <c r="C429" s="4">
        <v>2</v>
      </c>
    </row>
    <row r="430" spans="1:5" x14ac:dyDescent="0.25">
      <c r="A430">
        <v>429</v>
      </c>
      <c r="B430" s="2">
        <v>1</v>
      </c>
    </row>
    <row r="431" spans="1:5" x14ac:dyDescent="0.25">
      <c r="A431">
        <v>430</v>
      </c>
      <c r="B431" s="2">
        <v>1</v>
      </c>
    </row>
    <row r="432" spans="1:5" x14ac:dyDescent="0.25">
      <c r="A432">
        <v>431</v>
      </c>
      <c r="B432" s="2">
        <v>1</v>
      </c>
    </row>
    <row r="433" spans="1:5" x14ac:dyDescent="0.25">
      <c r="A433">
        <v>432</v>
      </c>
      <c r="B433" s="2">
        <v>1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D435" s="5">
        <v>3</v>
      </c>
      <c r="E435" s="3">
        <v>4</v>
      </c>
    </row>
    <row r="436" spans="1:5" x14ac:dyDescent="0.25">
      <c r="A436">
        <v>435</v>
      </c>
      <c r="D436" s="5">
        <v>3</v>
      </c>
      <c r="E436" s="3">
        <v>4</v>
      </c>
    </row>
    <row r="437" spans="1:5" x14ac:dyDescent="0.25">
      <c r="A437">
        <v>436</v>
      </c>
      <c r="D437" s="5">
        <v>3</v>
      </c>
      <c r="E437" s="3">
        <v>4</v>
      </c>
    </row>
    <row r="438" spans="1:5" x14ac:dyDescent="0.25">
      <c r="A438">
        <v>437</v>
      </c>
      <c r="D438" s="5">
        <v>3</v>
      </c>
      <c r="E438" s="3">
        <v>4</v>
      </c>
    </row>
    <row r="439" spans="1:5" x14ac:dyDescent="0.25">
      <c r="A439">
        <v>438</v>
      </c>
      <c r="D439" s="5">
        <v>3</v>
      </c>
      <c r="E439" s="3">
        <v>4</v>
      </c>
    </row>
    <row r="440" spans="1:5" x14ac:dyDescent="0.25">
      <c r="A440">
        <v>439</v>
      </c>
      <c r="D440" s="5">
        <v>3</v>
      </c>
      <c r="E440" s="3">
        <v>4</v>
      </c>
    </row>
    <row r="441" spans="1:5" x14ac:dyDescent="0.25">
      <c r="A441">
        <v>440</v>
      </c>
      <c r="C441" s="4">
        <v>2</v>
      </c>
      <c r="D441" s="5">
        <v>3</v>
      </c>
      <c r="E441" s="3">
        <v>4</v>
      </c>
    </row>
    <row r="442" spans="1:5" x14ac:dyDescent="0.25">
      <c r="A442">
        <v>441</v>
      </c>
      <c r="C442" s="4">
        <v>2</v>
      </c>
      <c r="D442" s="5">
        <v>3</v>
      </c>
      <c r="E442" s="3">
        <v>4</v>
      </c>
    </row>
    <row r="443" spans="1:5" x14ac:dyDescent="0.25">
      <c r="A443">
        <v>442</v>
      </c>
      <c r="C443" s="4">
        <v>2</v>
      </c>
      <c r="D443" s="5">
        <v>3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</row>
    <row r="446" spans="1:5" x14ac:dyDescent="0.25">
      <c r="A446">
        <v>445</v>
      </c>
      <c r="C446" s="4">
        <v>2</v>
      </c>
    </row>
    <row r="447" spans="1:5" x14ac:dyDescent="0.25">
      <c r="A447">
        <v>446</v>
      </c>
      <c r="C447" s="4">
        <v>2</v>
      </c>
    </row>
    <row r="448" spans="1:5" x14ac:dyDescent="0.25">
      <c r="A448">
        <v>447</v>
      </c>
      <c r="C448" s="4">
        <v>2</v>
      </c>
    </row>
    <row r="449" spans="1:5" x14ac:dyDescent="0.25">
      <c r="A449">
        <v>448</v>
      </c>
      <c r="B449" s="2">
        <v>1</v>
      </c>
      <c r="C449" s="4">
        <v>2</v>
      </c>
    </row>
    <row r="450" spans="1:5" x14ac:dyDescent="0.25">
      <c r="A450">
        <v>449</v>
      </c>
      <c r="B450" s="2">
        <v>1</v>
      </c>
      <c r="C450" s="4">
        <v>2</v>
      </c>
    </row>
    <row r="451" spans="1:5" x14ac:dyDescent="0.25">
      <c r="A451">
        <v>450</v>
      </c>
      <c r="B451" s="2">
        <v>1</v>
      </c>
    </row>
    <row r="452" spans="1:5" x14ac:dyDescent="0.25">
      <c r="A452">
        <v>451</v>
      </c>
      <c r="B452" s="2">
        <v>1</v>
      </c>
    </row>
    <row r="453" spans="1:5" x14ac:dyDescent="0.25">
      <c r="A453">
        <v>452</v>
      </c>
      <c r="B453" s="2">
        <v>1</v>
      </c>
    </row>
    <row r="454" spans="1:5" x14ac:dyDescent="0.25">
      <c r="A454">
        <v>453</v>
      </c>
      <c r="B454" s="2">
        <v>1</v>
      </c>
      <c r="E454" s="3">
        <v>4</v>
      </c>
    </row>
    <row r="455" spans="1:5" x14ac:dyDescent="0.25">
      <c r="A455">
        <v>454</v>
      </c>
      <c r="B455" s="2">
        <v>1</v>
      </c>
      <c r="E455" s="3">
        <v>4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D458" s="5">
        <v>3</v>
      </c>
      <c r="E458" s="3">
        <v>4</v>
      </c>
    </row>
    <row r="459" spans="1:5" x14ac:dyDescent="0.25">
      <c r="A459">
        <v>458</v>
      </c>
      <c r="D459" s="5">
        <v>3</v>
      </c>
      <c r="E459" s="3">
        <v>4</v>
      </c>
    </row>
    <row r="460" spans="1:5" x14ac:dyDescent="0.25">
      <c r="A460">
        <v>459</v>
      </c>
      <c r="D460" s="5">
        <v>3</v>
      </c>
      <c r="E460" s="3">
        <v>4</v>
      </c>
    </row>
    <row r="461" spans="1:5" x14ac:dyDescent="0.25">
      <c r="A461">
        <v>460</v>
      </c>
      <c r="D461" s="5">
        <v>3</v>
      </c>
      <c r="E461" s="3">
        <v>4</v>
      </c>
    </row>
    <row r="462" spans="1:5" x14ac:dyDescent="0.25">
      <c r="A462">
        <v>461</v>
      </c>
      <c r="C462" s="4">
        <v>2</v>
      </c>
      <c r="D462" s="5">
        <v>3</v>
      </c>
      <c r="E462" s="3">
        <v>4</v>
      </c>
    </row>
    <row r="463" spans="1:5" x14ac:dyDescent="0.25">
      <c r="A463">
        <v>462</v>
      </c>
      <c r="C463" s="4">
        <v>2</v>
      </c>
      <c r="D463" s="5">
        <v>3</v>
      </c>
      <c r="E463" s="3">
        <v>4</v>
      </c>
    </row>
    <row r="464" spans="1:5" x14ac:dyDescent="0.25">
      <c r="A464">
        <v>463</v>
      </c>
      <c r="C464" s="4">
        <v>2</v>
      </c>
      <c r="D464" s="5">
        <v>3</v>
      </c>
      <c r="E464" s="3">
        <v>4</v>
      </c>
    </row>
    <row r="465" spans="1:5" x14ac:dyDescent="0.25">
      <c r="A465">
        <v>464</v>
      </c>
      <c r="C465" s="4">
        <v>2</v>
      </c>
      <c r="D465" s="5">
        <v>3</v>
      </c>
    </row>
    <row r="466" spans="1:5" x14ac:dyDescent="0.25">
      <c r="A466">
        <v>465</v>
      </c>
      <c r="C466" s="4">
        <v>2</v>
      </c>
      <c r="D466" s="5">
        <v>3</v>
      </c>
    </row>
    <row r="467" spans="1:5" x14ac:dyDescent="0.25">
      <c r="A467">
        <v>466</v>
      </c>
      <c r="C467" s="4">
        <v>2</v>
      </c>
      <c r="D467" s="5">
        <v>3</v>
      </c>
    </row>
    <row r="468" spans="1:5" x14ac:dyDescent="0.25">
      <c r="A468">
        <v>467</v>
      </c>
      <c r="C468" s="4">
        <v>2</v>
      </c>
    </row>
    <row r="469" spans="1:5" x14ac:dyDescent="0.25">
      <c r="A469">
        <v>468</v>
      </c>
      <c r="C469" s="4">
        <v>2</v>
      </c>
    </row>
    <row r="470" spans="1:5" x14ac:dyDescent="0.25">
      <c r="A470">
        <v>469</v>
      </c>
      <c r="C470" s="4">
        <v>2</v>
      </c>
    </row>
    <row r="471" spans="1:5" x14ac:dyDescent="0.25">
      <c r="A471">
        <v>470</v>
      </c>
      <c r="B471" s="2">
        <v>1</v>
      </c>
      <c r="C471" s="4">
        <v>2</v>
      </c>
    </row>
    <row r="472" spans="1:5" x14ac:dyDescent="0.25">
      <c r="A472">
        <v>471</v>
      </c>
      <c r="B472" s="2">
        <v>1</v>
      </c>
      <c r="C472" s="4">
        <v>2</v>
      </c>
    </row>
    <row r="473" spans="1:5" x14ac:dyDescent="0.25">
      <c r="A473">
        <v>472</v>
      </c>
      <c r="B473" s="2">
        <v>1</v>
      </c>
      <c r="C473" s="4">
        <v>2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</row>
    <row r="477" spans="1:5" x14ac:dyDescent="0.25">
      <c r="A477">
        <v>476</v>
      </c>
      <c r="B477" s="2">
        <v>1</v>
      </c>
      <c r="E477" s="3">
        <v>4</v>
      </c>
    </row>
    <row r="478" spans="1:5" x14ac:dyDescent="0.25">
      <c r="A478">
        <v>477</v>
      </c>
      <c r="B478" s="2">
        <v>1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B480" s="2">
        <v>1</v>
      </c>
      <c r="E480" s="3">
        <v>4</v>
      </c>
    </row>
    <row r="481" spans="1:5" x14ac:dyDescent="0.25">
      <c r="A481">
        <v>480</v>
      </c>
      <c r="E481" s="3">
        <v>4</v>
      </c>
    </row>
    <row r="482" spans="1:5" x14ac:dyDescent="0.25">
      <c r="A482">
        <v>481</v>
      </c>
      <c r="D482" s="5">
        <v>3</v>
      </c>
      <c r="E482" s="3">
        <v>4</v>
      </c>
    </row>
    <row r="483" spans="1:5" x14ac:dyDescent="0.25">
      <c r="A483">
        <v>482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C485" s="4">
        <v>2</v>
      </c>
      <c r="D485" s="5">
        <v>3</v>
      </c>
      <c r="E485" s="3">
        <v>4</v>
      </c>
    </row>
    <row r="486" spans="1:5" x14ac:dyDescent="0.25">
      <c r="A486">
        <v>485</v>
      </c>
      <c r="C486" s="4">
        <v>2</v>
      </c>
      <c r="D486" s="5">
        <v>3</v>
      </c>
      <c r="E486" s="3">
        <v>4</v>
      </c>
    </row>
    <row r="487" spans="1:5" x14ac:dyDescent="0.25">
      <c r="A487">
        <v>486</v>
      </c>
      <c r="C487" s="4">
        <v>2</v>
      </c>
      <c r="D487" s="5">
        <v>3</v>
      </c>
      <c r="E487" s="3">
        <v>4</v>
      </c>
    </row>
    <row r="488" spans="1:5" x14ac:dyDescent="0.25">
      <c r="A488">
        <v>487</v>
      </c>
      <c r="C488" s="4">
        <v>2</v>
      </c>
      <c r="D488" s="5">
        <v>3</v>
      </c>
      <c r="E488" s="3">
        <v>4</v>
      </c>
    </row>
    <row r="489" spans="1:5" x14ac:dyDescent="0.25">
      <c r="A489">
        <v>488</v>
      </c>
      <c r="C489" s="4">
        <v>2</v>
      </c>
      <c r="D489" s="5">
        <v>3</v>
      </c>
    </row>
    <row r="490" spans="1:5" x14ac:dyDescent="0.25">
      <c r="A490">
        <v>489</v>
      </c>
      <c r="C490" s="4">
        <v>2</v>
      </c>
      <c r="D490" s="5">
        <v>3</v>
      </c>
    </row>
    <row r="491" spans="1:5" x14ac:dyDescent="0.25">
      <c r="A491">
        <v>490</v>
      </c>
      <c r="C491" s="4">
        <v>2</v>
      </c>
      <c r="D491" s="5">
        <v>3</v>
      </c>
    </row>
    <row r="492" spans="1:5" x14ac:dyDescent="0.25">
      <c r="A492">
        <v>491</v>
      </c>
      <c r="C492" s="4">
        <v>2</v>
      </c>
      <c r="D492" s="5">
        <v>3</v>
      </c>
    </row>
    <row r="493" spans="1:5" x14ac:dyDescent="0.25">
      <c r="A493">
        <v>492</v>
      </c>
      <c r="C493" s="4">
        <v>2</v>
      </c>
      <c r="D493" s="5">
        <v>3</v>
      </c>
    </row>
    <row r="494" spans="1:5" x14ac:dyDescent="0.25">
      <c r="A494">
        <v>493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6" x14ac:dyDescent="0.25">
      <c r="A497">
        <v>496</v>
      </c>
      <c r="B497" s="2">
        <v>1</v>
      </c>
      <c r="C497" s="4">
        <v>2</v>
      </c>
    </row>
    <row r="498" spans="1:6" x14ac:dyDescent="0.25">
      <c r="A498">
        <v>497</v>
      </c>
      <c r="B498" s="2">
        <v>1</v>
      </c>
    </row>
    <row r="499" spans="1:6" x14ac:dyDescent="0.25">
      <c r="A499">
        <v>498</v>
      </c>
      <c r="B499" s="2">
        <v>1</v>
      </c>
      <c r="E499" s="3">
        <v>4</v>
      </c>
      <c r="F499" t="s">
        <v>22</v>
      </c>
    </row>
    <row r="500" spans="1:6" x14ac:dyDescent="0.25">
      <c r="A500">
        <v>499</v>
      </c>
    </row>
    <row r="501" spans="1:6" x14ac:dyDescent="0.25">
      <c r="A501">
        <v>500</v>
      </c>
      <c r="F501" t="s">
        <v>22</v>
      </c>
    </row>
    <row r="502" spans="1:6" x14ac:dyDescent="0.25">
      <c r="A502">
        <v>501</v>
      </c>
      <c r="C502" s="4">
        <v>2</v>
      </c>
    </row>
    <row r="503" spans="1:6" x14ac:dyDescent="0.25">
      <c r="A503">
        <v>502</v>
      </c>
      <c r="C503" s="4">
        <v>2</v>
      </c>
    </row>
    <row r="504" spans="1:6" x14ac:dyDescent="0.25">
      <c r="A504">
        <v>503</v>
      </c>
      <c r="C504" s="4">
        <v>2</v>
      </c>
      <c r="D504" s="5">
        <v>3</v>
      </c>
    </row>
    <row r="505" spans="1:6" x14ac:dyDescent="0.25">
      <c r="A505">
        <v>504</v>
      </c>
      <c r="C505" s="4">
        <v>2</v>
      </c>
      <c r="D505" s="5">
        <v>3</v>
      </c>
    </row>
    <row r="506" spans="1:6" x14ac:dyDescent="0.25">
      <c r="A506">
        <v>505</v>
      </c>
      <c r="C506" s="4">
        <v>2</v>
      </c>
      <c r="D506" s="5">
        <v>3</v>
      </c>
    </row>
    <row r="507" spans="1:6" x14ac:dyDescent="0.25">
      <c r="A507">
        <v>506</v>
      </c>
      <c r="C507" s="4">
        <v>2</v>
      </c>
      <c r="D507" s="5">
        <v>3</v>
      </c>
    </row>
    <row r="508" spans="1:6" x14ac:dyDescent="0.25">
      <c r="A508">
        <v>507</v>
      </c>
      <c r="C508" s="4">
        <v>2</v>
      </c>
      <c r="D508" s="5">
        <v>3</v>
      </c>
    </row>
    <row r="509" spans="1:6" x14ac:dyDescent="0.25">
      <c r="A509">
        <v>508</v>
      </c>
      <c r="C509" s="4">
        <v>2</v>
      </c>
      <c r="D509" s="5">
        <v>3</v>
      </c>
    </row>
    <row r="510" spans="1:6" x14ac:dyDescent="0.25">
      <c r="A510">
        <v>509</v>
      </c>
      <c r="C510" s="4">
        <v>2</v>
      </c>
      <c r="D510" s="5">
        <v>3</v>
      </c>
    </row>
    <row r="511" spans="1:6" x14ac:dyDescent="0.25">
      <c r="A511">
        <v>510</v>
      </c>
      <c r="C511" s="4">
        <v>2</v>
      </c>
      <c r="D511" s="5">
        <v>3</v>
      </c>
    </row>
    <row r="512" spans="1:6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  <c r="D513" s="5">
        <v>3</v>
      </c>
    </row>
    <row r="514" spans="1:5" x14ac:dyDescent="0.25">
      <c r="A514">
        <v>513</v>
      </c>
      <c r="C514" s="4">
        <v>2</v>
      </c>
      <c r="D514" s="5">
        <v>3</v>
      </c>
    </row>
    <row r="515" spans="1:5" x14ac:dyDescent="0.25">
      <c r="A515">
        <v>514</v>
      </c>
      <c r="B515" s="2">
        <v>1</v>
      </c>
      <c r="D515" s="5">
        <v>3</v>
      </c>
    </row>
    <row r="516" spans="1:5" x14ac:dyDescent="0.25">
      <c r="A516">
        <v>515</v>
      </c>
      <c r="B516" s="2">
        <v>1</v>
      </c>
      <c r="E516" s="3">
        <v>4</v>
      </c>
    </row>
    <row r="517" spans="1:5" x14ac:dyDescent="0.25">
      <c r="A517">
        <v>516</v>
      </c>
      <c r="B517" s="2">
        <v>1</v>
      </c>
      <c r="E517" s="3">
        <v>4</v>
      </c>
    </row>
    <row r="518" spans="1:5" x14ac:dyDescent="0.25">
      <c r="A518">
        <v>517</v>
      </c>
      <c r="B518" s="2">
        <v>1</v>
      </c>
      <c r="E518" s="3">
        <v>4</v>
      </c>
    </row>
    <row r="519" spans="1:5" x14ac:dyDescent="0.25">
      <c r="A519">
        <v>518</v>
      </c>
      <c r="B519" s="2">
        <v>1</v>
      </c>
      <c r="E519" s="3">
        <v>4</v>
      </c>
    </row>
    <row r="520" spans="1:5" x14ac:dyDescent="0.25">
      <c r="A520">
        <v>519</v>
      </c>
      <c r="B520" s="2">
        <v>1</v>
      </c>
      <c r="E520" s="3">
        <v>4</v>
      </c>
    </row>
    <row r="521" spans="1:5" x14ac:dyDescent="0.25">
      <c r="A521">
        <v>520</v>
      </c>
      <c r="B521" s="2">
        <v>1</v>
      </c>
      <c r="E521" s="3">
        <v>4</v>
      </c>
    </row>
    <row r="522" spans="1:5" x14ac:dyDescent="0.25">
      <c r="A522">
        <v>521</v>
      </c>
      <c r="B522" s="2">
        <v>1</v>
      </c>
      <c r="E522" s="3">
        <v>4</v>
      </c>
    </row>
    <row r="523" spans="1:5" x14ac:dyDescent="0.25">
      <c r="A523">
        <v>522</v>
      </c>
      <c r="B523" s="2">
        <v>1</v>
      </c>
      <c r="E523" s="3">
        <v>4</v>
      </c>
    </row>
    <row r="524" spans="1:5" x14ac:dyDescent="0.25">
      <c r="A524">
        <v>523</v>
      </c>
      <c r="B524" s="2">
        <v>1</v>
      </c>
      <c r="E524" s="3">
        <v>4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E527" s="3">
        <v>4</v>
      </c>
    </row>
    <row r="528" spans="1:5" x14ac:dyDescent="0.25">
      <c r="A528">
        <v>527</v>
      </c>
      <c r="C528" s="4">
        <v>2</v>
      </c>
      <c r="D528" s="5">
        <v>3</v>
      </c>
      <c r="E528" s="3">
        <v>4</v>
      </c>
    </row>
    <row r="529" spans="1:5" x14ac:dyDescent="0.25">
      <c r="A529">
        <v>528</v>
      </c>
      <c r="C529" s="4">
        <v>2</v>
      </c>
      <c r="D529" s="5">
        <v>3</v>
      </c>
    </row>
    <row r="530" spans="1:5" x14ac:dyDescent="0.25">
      <c r="A530">
        <v>529</v>
      </c>
      <c r="C530" s="4">
        <v>2</v>
      </c>
      <c r="D530" s="5">
        <v>3</v>
      </c>
    </row>
    <row r="531" spans="1:5" x14ac:dyDescent="0.25">
      <c r="A531">
        <v>530</v>
      </c>
      <c r="C531" s="4">
        <v>2</v>
      </c>
      <c r="D531" s="5">
        <v>3</v>
      </c>
    </row>
    <row r="532" spans="1:5" x14ac:dyDescent="0.25">
      <c r="A532">
        <v>531</v>
      </c>
      <c r="C532" s="4">
        <v>2</v>
      </c>
      <c r="D532" s="5">
        <v>3</v>
      </c>
    </row>
    <row r="533" spans="1:5" x14ac:dyDescent="0.25">
      <c r="A533">
        <v>532</v>
      </c>
      <c r="C533" s="4">
        <v>2</v>
      </c>
      <c r="D533" s="5">
        <v>3</v>
      </c>
    </row>
    <row r="534" spans="1:5" x14ac:dyDescent="0.25">
      <c r="A534">
        <v>533</v>
      </c>
      <c r="C534" s="4">
        <v>2</v>
      </c>
      <c r="D534" s="5">
        <v>3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  <c r="D536" s="5">
        <v>3</v>
      </c>
    </row>
    <row r="537" spans="1:5" x14ac:dyDescent="0.25">
      <c r="A537">
        <v>536</v>
      </c>
      <c r="C537" s="4">
        <v>2</v>
      </c>
      <c r="D537" s="5">
        <v>3</v>
      </c>
    </row>
    <row r="538" spans="1:5" x14ac:dyDescent="0.25">
      <c r="A538">
        <v>537</v>
      </c>
      <c r="C538" s="4">
        <v>2</v>
      </c>
      <c r="D538" s="5">
        <v>3</v>
      </c>
    </row>
    <row r="539" spans="1:5" x14ac:dyDescent="0.25">
      <c r="A539">
        <v>538</v>
      </c>
      <c r="C539" s="4">
        <v>2</v>
      </c>
    </row>
    <row r="540" spans="1:5" x14ac:dyDescent="0.25">
      <c r="A540">
        <v>539</v>
      </c>
    </row>
    <row r="541" spans="1:5" x14ac:dyDescent="0.25">
      <c r="A541">
        <v>540</v>
      </c>
      <c r="B541" s="2">
        <v>1</v>
      </c>
      <c r="E541" s="3">
        <v>4</v>
      </c>
    </row>
    <row r="542" spans="1:5" x14ac:dyDescent="0.25">
      <c r="A542">
        <v>541</v>
      </c>
      <c r="B542" s="2">
        <v>1</v>
      </c>
      <c r="E542" s="3">
        <v>4</v>
      </c>
    </row>
    <row r="543" spans="1:5" x14ac:dyDescent="0.25">
      <c r="A543">
        <v>542</v>
      </c>
      <c r="B543" s="2">
        <v>1</v>
      </c>
      <c r="E543" s="3">
        <v>4</v>
      </c>
    </row>
    <row r="544" spans="1:5" x14ac:dyDescent="0.25">
      <c r="A544">
        <v>543</v>
      </c>
      <c r="B544" s="2">
        <v>1</v>
      </c>
      <c r="E544" s="3">
        <v>4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E552" s="3">
        <v>4</v>
      </c>
    </row>
    <row r="553" spans="1:5" x14ac:dyDescent="0.25">
      <c r="A553">
        <v>552</v>
      </c>
      <c r="C553" s="4">
        <v>2</v>
      </c>
      <c r="D553" s="5">
        <v>3</v>
      </c>
    </row>
    <row r="554" spans="1:5" x14ac:dyDescent="0.25">
      <c r="A554">
        <v>553</v>
      </c>
      <c r="C554" s="4">
        <v>2</v>
      </c>
      <c r="D554" s="5">
        <v>3</v>
      </c>
    </row>
    <row r="555" spans="1:5" x14ac:dyDescent="0.25">
      <c r="A555">
        <v>554</v>
      </c>
      <c r="C555" s="4">
        <v>2</v>
      </c>
      <c r="D555" s="5">
        <v>3</v>
      </c>
    </row>
    <row r="556" spans="1:5" x14ac:dyDescent="0.25">
      <c r="A556">
        <v>555</v>
      </c>
      <c r="C556" s="4">
        <v>2</v>
      </c>
      <c r="D556" s="5">
        <v>3</v>
      </c>
    </row>
    <row r="557" spans="1:5" x14ac:dyDescent="0.25">
      <c r="A557">
        <v>556</v>
      </c>
      <c r="C557" s="4">
        <v>2</v>
      </c>
      <c r="D557" s="5">
        <v>3</v>
      </c>
    </row>
    <row r="558" spans="1:5" x14ac:dyDescent="0.25">
      <c r="A558">
        <v>557</v>
      </c>
      <c r="C558" s="4">
        <v>2</v>
      </c>
      <c r="D558" s="5">
        <v>3</v>
      </c>
    </row>
    <row r="559" spans="1:5" x14ac:dyDescent="0.25">
      <c r="A559">
        <v>558</v>
      </c>
      <c r="C559" s="4">
        <v>2</v>
      </c>
      <c r="D559" s="5">
        <v>3</v>
      </c>
    </row>
    <row r="560" spans="1:5" x14ac:dyDescent="0.25">
      <c r="A560">
        <v>559</v>
      </c>
      <c r="C560" s="4">
        <v>2</v>
      </c>
      <c r="D560" s="5">
        <v>3</v>
      </c>
    </row>
    <row r="561" spans="1:5" x14ac:dyDescent="0.25">
      <c r="A561">
        <v>560</v>
      </c>
      <c r="C561" s="4">
        <v>2</v>
      </c>
      <c r="D561" s="5">
        <v>3</v>
      </c>
    </row>
    <row r="562" spans="1:5" x14ac:dyDescent="0.25">
      <c r="A562">
        <v>561</v>
      </c>
      <c r="C562" s="4">
        <v>2</v>
      </c>
    </row>
    <row r="563" spans="1:5" x14ac:dyDescent="0.25">
      <c r="A563">
        <v>562</v>
      </c>
      <c r="C563" s="4">
        <v>2</v>
      </c>
    </row>
    <row r="564" spans="1:5" x14ac:dyDescent="0.25">
      <c r="A564">
        <v>563</v>
      </c>
      <c r="B564" s="2">
        <v>1</v>
      </c>
      <c r="C564" s="4">
        <v>2</v>
      </c>
    </row>
    <row r="565" spans="1:5" x14ac:dyDescent="0.25">
      <c r="A565">
        <v>564</v>
      </c>
      <c r="B565" s="2">
        <v>1</v>
      </c>
    </row>
    <row r="566" spans="1:5" x14ac:dyDescent="0.25">
      <c r="A566">
        <v>565</v>
      </c>
      <c r="B566" s="2">
        <v>1</v>
      </c>
    </row>
    <row r="567" spans="1:5" x14ac:dyDescent="0.25">
      <c r="A567">
        <v>566</v>
      </c>
      <c r="B567" s="2">
        <v>1</v>
      </c>
      <c r="E567" s="3">
        <v>4</v>
      </c>
    </row>
    <row r="568" spans="1:5" x14ac:dyDescent="0.25">
      <c r="A568">
        <v>567</v>
      </c>
      <c r="B568" s="2">
        <v>1</v>
      </c>
      <c r="E568" s="3">
        <v>4</v>
      </c>
    </row>
    <row r="569" spans="1:5" x14ac:dyDescent="0.25">
      <c r="A569">
        <v>568</v>
      </c>
      <c r="B569" s="2">
        <v>1</v>
      </c>
      <c r="E569" s="3">
        <v>4</v>
      </c>
    </row>
    <row r="570" spans="1:5" x14ac:dyDescent="0.25">
      <c r="A570">
        <v>569</v>
      </c>
      <c r="B570" s="2">
        <v>1</v>
      </c>
      <c r="E570" s="3">
        <v>4</v>
      </c>
    </row>
    <row r="571" spans="1:5" x14ac:dyDescent="0.25">
      <c r="A571">
        <v>570</v>
      </c>
      <c r="B571" s="2">
        <v>1</v>
      </c>
      <c r="E571" s="3">
        <v>4</v>
      </c>
    </row>
    <row r="572" spans="1:5" x14ac:dyDescent="0.25">
      <c r="A572">
        <v>571</v>
      </c>
      <c r="B572" s="2">
        <v>1</v>
      </c>
      <c r="E572" s="3">
        <v>4</v>
      </c>
    </row>
    <row r="573" spans="1:5" x14ac:dyDescent="0.25">
      <c r="A573">
        <v>572</v>
      </c>
      <c r="B573" s="2">
        <v>1</v>
      </c>
      <c r="E573" s="3">
        <v>4</v>
      </c>
    </row>
    <row r="574" spans="1:5" x14ac:dyDescent="0.25">
      <c r="A574">
        <v>573</v>
      </c>
      <c r="B574" s="2">
        <v>1</v>
      </c>
      <c r="E574" s="3">
        <v>4</v>
      </c>
    </row>
    <row r="575" spans="1:5" x14ac:dyDescent="0.25">
      <c r="A575">
        <v>574</v>
      </c>
      <c r="D575" s="5">
        <v>3</v>
      </c>
      <c r="E575" s="3">
        <v>4</v>
      </c>
    </row>
    <row r="576" spans="1:5" x14ac:dyDescent="0.25">
      <c r="A576">
        <v>575</v>
      </c>
      <c r="D576" s="5">
        <v>3</v>
      </c>
      <c r="E576" s="3">
        <v>4</v>
      </c>
    </row>
    <row r="577" spans="1:5" x14ac:dyDescent="0.25">
      <c r="A577">
        <v>576</v>
      </c>
      <c r="D577" s="5">
        <v>3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  <c r="E578" s="3">
        <v>4</v>
      </c>
    </row>
    <row r="579" spans="1:5" x14ac:dyDescent="0.25">
      <c r="A579">
        <v>578</v>
      </c>
      <c r="C579" s="4">
        <v>2</v>
      </c>
      <c r="D579" s="5">
        <v>3</v>
      </c>
    </row>
    <row r="580" spans="1:5" x14ac:dyDescent="0.25">
      <c r="A580">
        <v>579</v>
      </c>
      <c r="C580" s="4">
        <v>2</v>
      </c>
      <c r="D580" s="5">
        <v>3</v>
      </c>
    </row>
    <row r="581" spans="1:5" x14ac:dyDescent="0.25">
      <c r="A581">
        <v>580</v>
      </c>
      <c r="C581" s="4">
        <v>2</v>
      </c>
      <c r="D581" s="5">
        <v>3</v>
      </c>
    </row>
    <row r="582" spans="1:5" x14ac:dyDescent="0.25">
      <c r="A582">
        <v>581</v>
      </c>
      <c r="C582" s="4">
        <v>2</v>
      </c>
      <c r="D582" s="5">
        <v>3</v>
      </c>
    </row>
    <row r="583" spans="1:5" x14ac:dyDescent="0.25">
      <c r="A583">
        <v>582</v>
      </c>
      <c r="C583" s="4">
        <v>2</v>
      </c>
      <c r="D583" s="5">
        <v>3</v>
      </c>
    </row>
    <row r="584" spans="1:5" x14ac:dyDescent="0.25">
      <c r="A584">
        <v>583</v>
      </c>
      <c r="C584" s="4">
        <v>2</v>
      </c>
      <c r="D584" s="5">
        <v>3</v>
      </c>
    </row>
    <row r="585" spans="1:5" x14ac:dyDescent="0.25">
      <c r="A585">
        <v>584</v>
      </c>
      <c r="C585" s="4">
        <v>2</v>
      </c>
    </row>
    <row r="586" spans="1:5" x14ac:dyDescent="0.25">
      <c r="A586">
        <v>585</v>
      </c>
      <c r="C586" s="4">
        <v>2</v>
      </c>
    </row>
    <row r="587" spans="1:5" x14ac:dyDescent="0.25">
      <c r="A587">
        <v>586</v>
      </c>
      <c r="B587" s="2">
        <v>1</v>
      </c>
      <c r="C587" s="4">
        <v>2</v>
      </c>
    </row>
    <row r="588" spans="1:5" x14ac:dyDescent="0.25">
      <c r="A588">
        <v>587</v>
      </c>
      <c r="B588" s="2">
        <v>1</v>
      </c>
      <c r="C588" s="4">
        <v>2</v>
      </c>
    </row>
    <row r="589" spans="1:5" x14ac:dyDescent="0.25">
      <c r="A589">
        <v>588</v>
      </c>
      <c r="B589" s="2">
        <v>1</v>
      </c>
      <c r="C589" s="4">
        <v>2</v>
      </c>
    </row>
    <row r="590" spans="1:5" x14ac:dyDescent="0.25">
      <c r="A590">
        <v>589</v>
      </c>
      <c r="B590" s="2">
        <v>1</v>
      </c>
    </row>
    <row r="591" spans="1:5" x14ac:dyDescent="0.25">
      <c r="A591">
        <v>590</v>
      </c>
      <c r="B591" s="2">
        <v>1</v>
      </c>
    </row>
    <row r="592" spans="1:5" x14ac:dyDescent="0.25">
      <c r="A592">
        <v>591</v>
      </c>
      <c r="B592" s="2">
        <v>1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B595" s="2">
        <v>1</v>
      </c>
      <c r="E595" s="3">
        <v>4</v>
      </c>
    </row>
    <row r="596" spans="1:5" x14ac:dyDescent="0.25">
      <c r="A596">
        <v>595</v>
      </c>
      <c r="B596" s="2">
        <v>1</v>
      </c>
      <c r="E596" s="3">
        <v>4</v>
      </c>
    </row>
    <row r="597" spans="1:5" x14ac:dyDescent="0.25">
      <c r="A597">
        <v>596</v>
      </c>
      <c r="B597" s="2">
        <v>1</v>
      </c>
      <c r="D597" s="5">
        <v>3</v>
      </c>
      <c r="E597" s="3">
        <v>4</v>
      </c>
    </row>
    <row r="598" spans="1:5" x14ac:dyDescent="0.25">
      <c r="A598">
        <v>597</v>
      </c>
      <c r="D598" s="5">
        <v>3</v>
      </c>
      <c r="E598" s="3">
        <v>4</v>
      </c>
    </row>
    <row r="599" spans="1:5" x14ac:dyDescent="0.25">
      <c r="A599">
        <v>598</v>
      </c>
      <c r="D599" s="5">
        <v>3</v>
      </c>
      <c r="E599" s="3">
        <v>4</v>
      </c>
    </row>
    <row r="600" spans="1:5" x14ac:dyDescent="0.25">
      <c r="A600">
        <v>599</v>
      </c>
      <c r="D600" s="5">
        <v>3</v>
      </c>
      <c r="E600" s="3">
        <v>4</v>
      </c>
    </row>
    <row r="601" spans="1:5" x14ac:dyDescent="0.25">
      <c r="A601">
        <v>600</v>
      </c>
      <c r="D601" s="5">
        <v>3</v>
      </c>
      <c r="E601" s="3">
        <v>4</v>
      </c>
    </row>
    <row r="602" spans="1:5" x14ac:dyDescent="0.25">
      <c r="A602">
        <v>601</v>
      </c>
      <c r="C602" s="4">
        <v>2</v>
      </c>
      <c r="D602" s="5">
        <v>3</v>
      </c>
      <c r="E602" s="3">
        <v>4</v>
      </c>
    </row>
    <row r="603" spans="1:5" x14ac:dyDescent="0.25">
      <c r="A603">
        <v>602</v>
      </c>
      <c r="C603" s="4">
        <v>2</v>
      </c>
      <c r="D603" s="5">
        <v>3</v>
      </c>
      <c r="E603" s="3">
        <v>4</v>
      </c>
    </row>
    <row r="604" spans="1:5" x14ac:dyDescent="0.25">
      <c r="A604">
        <v>603</v>
      </c>
      <c r="C604" s="4">
        <v>2</v>
      </c>
      <c r="D604" s="5">
        <v>3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</row>
    <row r="609" spans="1:5" x14ac:dyDescent="0.25">
      <c r="A609">
        <v>608</v>
      </c>
      <c r="C609" s="4">
        <v>2</v>
      </c>
    </row>
    <row r="610" spans="1:5" x14ac:dyDescent="0.25">
      <c r="A610">
        <v>609</v>
      </c>
      <c r="B610" s="2">
        <v>1</v>
      </c>
      <c r="C610" s="4">
        <v>2</v>
      </c>
    </row>
    <row r="611" spans="1:5" x14ac:dyDescent="0.25">
      <c r="A611">
        <v>610</v>
      </c>
      <c r="B611" s="2">
        <v>1</v>
      </c>
      <c r="C611" s="4">
        <v>2</v>
      </c>
    </row>
    <row r="612" spans="1:5" x14ac:dyDescent="0.25">
      <c r="A612">
        <v>611</v>
      </c>
      <c r="B612" s="2">
        <v>1</v>
      </c>
      <c r="C612" s="4">
        <v>2</v>
      </c>
    </row>
    <row r="613" spans="1:5" x14ac:dyDescent="0.25">
      <c r="A613">
        <v>612</v>
      </c>
      <c r="B613" s="2">
        <v>1</v>
      </c>
      <c r="C613" s="4">
        <v>2</v>
      </c>
    </row>
    <row r="614" spans="1:5" x14ac:dyDescent="0.25">
      <c r="A614">
        <v>613</v>
      </c>
      <c r="B614" s="2">
        <v>1</v>
      </c>
    </row>
    <row r="615" spans="1:5" x14ac:dyDescent="0.25">
      <c r="A615">
        <v>614</v>
      </c>
      <c r="B615" s="2">
        <v>1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D618" s="5">
        <v>3</v>
      </c>
      <c r="E618" s="3">
        <v>4</v>
      </c>
    </row>
    <row r="619" spans="1:5" x14ac:dyDescent="0.25">
      <c r="A619">
        <v>618</v>
      </c>
      <c r="B619" s="2">
        <v>1</v>
      </c>
      <c r="D619" s="5">
        <v>3</v>
      </c>
      <c r="E619" s="3">
        <v>4</v>
      </c>
    </row>
    <row r="620" spans="1:5" x14ac:dyDescent="0.25">
      <c r="A620">
        <v>619</v>
      </c>
      <c r="D620" s="5">
        <v>3</v>
      </c>
      <c r="E620" s="3">
        <v>4</v>
      </c>
    </row>
    <row r="621" spans="1:5" x14ac:dyDescent="0.25">
      <c r="A621">
        <v>620</v>
      </c>
      <c r="D621" s="5">
        <v>3</v>
      </c>
      <c r="E621" s="3">
        <v>4</v>
      </c>
    </row>
    <row r="622" spans="1:5" x14ac:dyDescent="0.25">
      <c r="A622">
        <v>621</v>
      </c>
      <c r="D622" s="5">
        <v>3</v>
      </c>
      <c r="E622" s="3">
        <v>4</v>
      </c>
    </row>
    <row r="623" spans="1:5" x14ac:dyDescent="0.25">
      <c r="A623">
        <v>622</v>
      </c>
      <c r="D623" s="5">
        <v>3</v>
      </c>
      <c r="E623" s="3">
        <v>4</v>
      </c>
    </row>
    <row r="624" spans="1:5" x14ac:dyDescent="0.25">
      <c r="A624">
        <v>623</v>
      </c>
      <c r="D624" s="5">
        <v>3</v>
      </c>
      <c r="E624" s="3">
        <v>4</v>
      </c>
    </row>
    <row r="625" spans="1:5" x14ac:dyDescent="0.25">
      <c r="A625">
        <v>624</v>
      </c>
      <c r="D625" s="5">
        <v>3</v>
      </c>
      <c r="E625" s="3">
        <v>4</v>
      </c>
    </row>
    <row r="626" spans="1:5" x14ac:dyDescent="0.25">
      <c r="A626">
        <v>625</v>
      </c>
      <c r="D626" s="5">
        <v>3</v>
      </c>
      <c r="E626" s="3">
        <v>4</v>
      </c>
    </row>
    <row r="627" spans="1:5" x14ac:dyDescent="0.25">
      <c r="A627">
        <v>626</v>
      </c>
    </row>
    <row r="628" spans="1:5" x14ac:dyDescent="0.25">
      <c r="A628">
        <v>627</v>
      </c>
      <c r="C628" s="4">
        <v>2</v>
      </c>
    </row>
    <row r="629" spans="1:5" x14ac:dyDescent="0.25">
      <c r="A629">
        <v>628</v>
      </c>
      <c r="C629" s="4">
        <v>2</v>
      </c>
    </row>
    <row r="630" spans="1:5" x14ac:dyDescent="0.25">
      <c r="A630">
        <v>629</v>
      </c>
      <c r="C630" s="4">
        <v>2</v>
      </c>
    </row>
    <row r="631" spans="1:5" x14ac:dyDescent="0.25">
      <c r="A631">
        <v>630</v>
      </c>
      <c r="C631" s="4">
        <v>2</v>
      </c>
    </row>
    <row r="632" spans="1:5" x14ac:dyDescent="0.25">
      <c r="A632">
        <v>631</v>
      </c>
      <c r="C632" s="4">
        <v>2</v>
      </c>
    </row>
    <row r="633" spans="1:5" x14ac:dyDescent="0.25">
      <c r="A633">
        <v>632</v>
      </c>
      <c r="C633" s="4">
        <v>2</v>
      </c>
    </row>
    <row r="634" spans="1:5" x14ac:dyDescent="0.25">
      <c r="A634">
        <v>633</v>
      </c>
      <c r="B634" s="2">
        <v>1</v>
      </c>
      <c r="C634" s="4">
        <v>2</v>
      </c>
    </row>
    <row r="635" spans="1:5" x14ac:dyDescent="0.25">
      <c r="A635">
        <v>634</v>
      </c>
      <c r="B635" s="2">
        <v>1</v>
      </c>
      <c r="C635" s="4">
        <v>2</v>
      </c>
    </row>
    <row r="636" spans="1:5" x14ac:dyDescent="0.25">
      <c r="A636">
        <v>635</v>
      </c>
      <c r="B636" s="2">
        <v>1</v>
      </c>
      <c r="C636" s="4">
        <v>2</v>
      </c>
    </row>
    <row r="637" spans="1:5" x14ac:dyDescent="0.25">
      <c r="A637">
        <v>636</v>
      </c>
      <c r="B637" s="2">
        <v>1</v>
      </c>
      <c r="C637" s="4">
        <v>2</v>
      </c>
    </row>
    <row r="638" spans="1:5" x14ac:dyDescent="0.25">
      <c r="A638">
        <v>637</v>
      </c>
      <c r="B638" s="2">
        <v>1</v>
      </c>
    </row>
    <row r="639" spans="1:5" x14ac:dyDescent="0.25">
      <c r="A639">
        <v>638</v>
      </c>
      <c r="B639" s="2">
        <v>1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D641" s="5">
        <v>3</v>
      </c>
      <c r="E641" s="3">
        <v>4</v>
      </c>
    </row>
    <row r="642" spans="1:5" x14ac:dyDescent="0.25">
      <c r="A642">
        <v>641</v>
      </c>
      <c r="B642" s="2">
        <v>1</v>
      </c>
      <c r="D642" s="5">
        <v>3</v>
      </c>
      <c r="E642" s="3">
        <v>4</v>
      </c>
    </row>
    <row r="643" spans="1:5" x14ac:dyDescent="0.25">
      <c r="A643">
        <v>642</v>
      </c>
      <c r="D643" s="5">
        <v>3</v>
      </c>
      <c r="E643" s="3">
        <v>4</v>
      </c>
    </row>
    <row r="644" spans="1:5" x14ac:dyDescent="0.25">
      <c r="A644">
        <v>643</v>
      </c>
      <c r="D644" s="5">
        <v>3</v>
      </c>
      <c r="E644" s="3">
        <v>4</v>
      </c>
    </row>
    <row r="645" spans="1:5" x14ac:dyDescent="0.25">
      <c r="A645">
        <v>644</v>
      </c>
      <c r="D645" s="5">
        <v>3</v>
      </c>
      <c r="E645" s="3">
        <v>4</v>
      </c>
    </row>
    <row r="646" spans="1:5" x14ac:dyDescent="0.25">
      <c r="A646">
        <v>645</v>
      </c>
      <c r="D646" s="5">
        <v>3</v>
      </c>
      <c r="E646" s="3">
        <v>4</v>
      </c>
    </row>
    <row r="647" spans="1:5" x14ac:dyDescent="0.25">
      <c r="A647">
        <v>646</v>
      </c>
      <c r="D647" s="5">
        <v>3</v>
      </c>
      <c r="E647" s="3">
        <v>4</v>
      </c>
    </row>
    <row r="648" spans="1:5" x14ac:dyDescent="0.25">
      <c r="A648">
        <v>647</v>
      </c>
      <c r="D648" s="5">
        <v>3</v>
      </c>
      <c r="E648" s="3">
        <v>4</v>
      </c>
    </row>
    <row r="649" spans="1:5" x14ac:dyDescent="0.25">
      <c r="A649">
        <v>648</v>
      </c>
      <c r="C649" s="4">
        <v>2</v>
      </c>
      <c r="D649" s="5">
        <v>3</v>
      </c>
      <c r="E649" s="3">
        <v>4</v>
      </c>
    </row>
    <row r="650" spans="1:5" x14ac:dyDescent="0.25">
      <c r="A650">
        <v>649</v>
      </c>
      <c r="C650" s="4">
        <v>2</v>
      </c>
      <c r="D650" s="5">
        <v>3</v>
      </c>
    </row>
    <row r="651" spans="1:5" x14ac:dyDescent="0.25">
      <c r="A651">
        <v>650</v>
      </c>
      <c r="C651" s="4">
        <v>2</v>
      </c>
    </row>
    <row r="652" spans="1:5" x14ac:dyDescent="0.25">
      <c r="A652">
        <v>651</v>
      </c>
      <c r="C652" s="4">
        <v>2</v>
      </c>
    </row>
    <row r="653" spans="1:5" x14ac:dyDescent="0.25">
      <c r="A653">
        <v>652</v>
      </c>
      <c r="C653" s="4">
        <v>2</v>
      </c>
    </row>
    <row r="654" spans="1:5" x14ac:dyDescent="0.25">
      <c r="A654">
        <v>653</v>
      </c>
      <c r="C654" s="4">
        <v>2</v>
      </c>
    </row>
    <row r="655" spans="1:5" x14ac:dyDescent="0.25">
      <c r="A655">
        <v>654</v>
      </c>
      <c r="B655" s="2">
        <v>1</v>
      </c>
      <c r="C655" s="4">
        <v>2</v>
      </c>
    </row>
    <row r="656" spans="1:5" x14ac:dyDescent="0.25">
      <c r="A656">
        <v>655</v>
      </c>
      <c r="B656" s="2">
        <v>1</v>
      </c>
      <c r="C656" s="4">
        <v>2</v>
      </c>
    </row>
    <row r="657" spans="1:5" x14ac:dyDescent="0.25">
      <c r="A657">
        <v>656</v>
      </c>
      <c r="B657" s="2">
        <v>1</v>
      </c>
      <c r="C657" s="4">
        <v>2</v>
      </c>
    </row>
    <row r="658" spans="1:5" x14ac:dyDescent="0.25">
      <c r="A658">
        <v>657</v>
      </c>
      <c r="B658" s="2">
        <v>1</v>
      </c>
      <c r="C658" s="4">
        <v>2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</row>
    <row r="661" spans="1:5" x14ac:dyDescent="0.25">
      <c r="A661">
        <v>660</v>
      </c>
      <c r="B661" s="2">
        <v>1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  <c r="D663" s="5">
        <v>3</v>
      </c>
      <c r="E663" s="3">
        <v>4</v>
      </c>
    </row>
    <row r="664" spans="1:5" x14ac:dyDescent="0.25">
      <c r="A664">
        <v>663</v>
      </c>
      <c r="D664" s="5">
        <v>3</v>
      </c>
      <c r="E664" s="3">
        <v>4</v>
      </c>
    </row>
    <row r="665" spans="1:5" x14ac:dyDescent="0.25">
      <c r="A665">
        <v>664</v>
      </c>
      <c r="D665" s="5">
        <v>3</v>
      </c>
      <c r="E665" s="3">
        <v>4</v>
      </c>
    </row>
    <row r="666" spans="1:5" x14ac:dyDescent="0.25">
      <c r="A666">
        <v>665</v>
      </c>
      <c r="D666" s="5">
        <v>3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D668" s="5">
        <v>3</v>
      </c>
      <c r="E668" s="3">
        <v>4</v>
      </c>
    </row>
    <row r="669" spans="1:5" x14ac:dyDescent="0.25">
      <c r="A669">
        <v>668</v>
      </c>
      <c r="C669" s="4">
        <v>2</v>
      </c>
      <c r="D669" s="5">
        <v>3</v>
      </c>
      <c r="E669" s="3">
        <v>4</v>
      </c>
    </row>
    <row r="670" spans="1:5" x14ac:dyDescent="0.25">
      <c r="A670">
        <v>669</v>
      </c>
      <c r="C670" s="4">
        <v>2</v>
      </c>
      <c r="D670" s="5">
        <v>3</v>
      </c>
      <c r="E670" s="3">
        <v>4</v>
      </c>
    </row>
    <row r="671" spans="1:5" x14ac:dyDescent="0.25">
      <c r="A671">
        <v>670</v>
      </c>
      <c r="C671" s="4">
        <v>2</v>
      </c>
      <c r="D671" s="5">
        <v>3</v>
      </c>
    </row>
    <row r="672" spans="1:5" x14ac:dyDescent="0.25">
      <c r="A672">
        <v>671</v>
      </c>
      <c r="C672" s="4">
        <v>2</v>
      </c>
      <c r="D672" s="5">
        <v>3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</row>
    <row r="675" spans="1:5" x14ac:dyDescent="0.25">
      <c r="A675">
        <v>674</v>
      </c>
      <c r="B675" s="2">
        <v>1</v>
      </c>
      <c r="C675" s="4">
        <v>2</v>
      </c>
    </row>
    <row r="676" spans="1:5" x14ac:dyDescent="0.25">
      <c r="A676">
        <v>675</v>
      </c>
      <c r="B676" s="2">
        <v>1</v>
      </c>
      <c r="C676" s="4">
        <v>2</v>
      </c>
    </row>
    <row r="677" spans="1:5" x14ac:dyDescent="0.25">
      <c r="A677">
        <v>676</v>
      </c>
      <c r="B677" s="2">
        <v>1</v>
      </c>
      <c r="C677" s="4">
        <v>2</v>
      </c>
    </row>
    <row r="678" spans="1:5" x14ac:dyDescent="0.25">
      <c r="A678">
        <v>677</v>
      </c>
      <c r="B678" s="2">
        <v>1</v>
      </c>
      <c r="C678" s="4">
        <v>2</v>
      </c>
    </row>
    <row r="679" spans="1:5" x14ac:dyDescent="0.25">
      <c r="A679">
        <v>678</v>
      </c>
      <c r="B679" s="2">
        <v>1</v>
      </c>
      <c r="C679" s="4">
        <v>2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B683" s="2">
        <v>1</v>
      </c>
      <c r="D683" s="5">
        <v>3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  <c r="D685" s="5">
        <v>3</v>
      </c>
      <c r="E685" s="3">
        <v>4</v>
      </c>
    </row>
    <row r="686" spans="1:5" x14ac:dyDescent="0.25">
      <c r="A686">
        <v>685</v>
      </c>
      <c r="D686" s="5">
        <v>3</v>
      </c>
      <c r="E686" s="3">
        <v>4</v>
      </c>
    </row>
    <row r="687" spans="1:5" x14ac:dyDescent="0.25">
      <c r="A687">
        <v>686</v>
      </c>
      <c r="D687" s="5">
        <v>3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D689" s="5">
        <v>3</v>
      </c>
      <c r="E689" s="3">
        <v>4</v>
      </c>
    </row>
    <row r="690" spans="1:5" x14ac:dyDescent="0.25">
      <c r="A690">
        <v>689</v>
      </c>
      <c r="D690" s="5">
        <v>3</v>
      </c>
      <c r="E690" s="3">
        <v>4</v>
      </c>
    </row>
    <row r="691" spans="1:5" x14ac:dyDescent="0.25">
      <c r="A691">
        <v>690</v>
      </c>
      <c r="C691" s="4">
        <v>2</v>
      </c>
      <c r="D691" s="5">
        <v>3</v>
      </c>
      <c r="E691" s="3">
        <v>4</v>
      </c>
    </row>
    <row r="692" spans="1:5" x14ac:dyDescent="0.25">
      <c r="A692">
        <v>691</v>
      </c>
      <c r="C692" s="4">
        <v>2</v>
      </c>
      <c r="D692" s="5">
        <v>3</v>
      </c>
    </row>
    <row r="693" spans="1:5" x14ac:dyDescent="0.25">
      <c r="A693">
        <v>692</v>
      </c>
      <c r="C693" s="4">
        <v>2</v>
      </c>
      <c r="D693" s="5">
        <v>3</v>
      </c>
    </row>
    <row r="694" spans="1:5" x14ac:dyDescent="0.25">
      <c r="A694">
        <v>693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C696" s="4">
        <v>2</v>
      </c>
    </row>
    <row r="697" spans="1:5" x14ac:dyDescent="0.25">
      <c r="A697">
        <v>696</v>
      </c>
      <c r="B697" s="2">
        <v>1</v>
      </c>
      <c r="C697" s="4">
        <v>2</v>
      </c>
    </row>
    <row r="698" spans="1:5" x14ac:dyDescent="0.25">
      <c r="A698">
        <v>697</v>
      </c>
      <c r="B698" s="2">
        <v>1</v>
      </c>
      <c r="C698" s="4">
        <v>2</v>
      </c>
    </row>
    <row r="699" spans="1:5" x14ac:dyDescent="0.25">
      <c r="A699">
        <v>698</v>
      </c>
      <c r="B699" s="2">
        <v>1</v>
      </c>
      <c r="C699" s="4">
        <v>2</v>
      </c>
    </row>
    <row r="700" spans="1:5" x14ac:dyDescent="0.25">
      <c r="A700">
        <v>699</v>
      </c>
      <c r="B700" s="2">
        <v>1</v>
      </c>
      <c r="C700" s="4">
        <v>2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</row>
    <row r="704" spans="1:5" x14ac:dyDescent="0.25">
      <c r="A704">
        <v>703</v>
      </c>
      <c r="B704" s="2">
        <v>1</v>
      </c>
    </row>
    <row r="705" spans="1:5" x14ac:dyDescent="0.25">
      <c r="A705">
        <v>704</v>
      </c>
      <c r="B705" s="2">
        <v>1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  <c r="E707" s="3">
        <v>4</v>
      </c>
    </row>
    <row r="708" spans="1:5" x14ac:dyDescent="0.25">
      <c r="A708">
        <v>707</v>
      </c>
      <c r="D708" s="5">
        <v>3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C711" s="4">
        <v>2</v>
      </c>
      <c r="D711" s="5">
        <v>3</v>
      </c>
      <c r="E711" s="3">
        <v>4</v>
      </c>
    </row>
    <row r="712" spans="1:5" x14ac:dyDescent="0.25">
      <c r="A712">
        <v>711</v>
      </c>
      <c r="C712" s="4">
        <v>2</v>
      </c>
      <c r="D712" s="5">
        <v>3</v>
      </c>
      <c r="E712" s="3">
        <v>4</v>
      </c>
    </row>
    <row r="713" spans="1:5" x14ac:dyDescent="0.25">
      <c r="A713">
        <v>712</v>
      </c>
      <c r="C713" s="4">
        <v>2</v>
      </c>
      <c r="D713" s="5">
        <v>3</v>
      </c>
      <c r="E713" s="3">
        <v>4</v>
      </c>
    </row>
    <row r="714" spans="1:5" x14ac:dyDescent="0.25">
      <c r="A714">
        <v>713</v>
      </c>
      <c r="C714" s="4">
        <v>2</v>
      </c>
      <c r="D714" s="5">
        <v>3</v>
      </c>
      <c r="E714" s="3">
        <v>4</v>
      </c>
    </row>
    <row r="715" spans="1:5" x14ac:dyDescent="0.25">
      <c r="A715">
        <v>714</v>
      </c>
      <c r="C715" s="4">
        <v>2</v>
      </c>
      <c r="D715" s="5">
        <v>3</v>
      </c>
    </row>
    <row r="716" spans="1:5" x14ac:dyDescent="0.25">
      <c r="A716">
        <v>715</v>
      </c>
      <c r="C716" s="4">
        <v>2</v>
      </c>
      <c r="D716" s="5">
        <v>3</v>
      </c>
    </row>
    <row r="717" spans="1:5" x14ac:dyDescent="0.25">
      <c r="A717">
        <v>716</v>
      </c>
      <c r="C717" s="4">
        <v>2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B719" s="2">
        <v>1</v>
      </c>
      <c r="C719" s="4">
        <v>2</v>
      </c>
    </row>
    <row r="720" spans="1:5" x14ac:dyDescent="0.25">
      <c r="A720">
        <v>719</v>
      </c>
      <c r="B720" s="2">
        <v>1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B726" s="2">
        <v>1</v>
      </c>
      <c r="E726" s="3">
        <v>4</v>
      </c>
    </row>
    <row r="727" spans="1:5" x14ac:dyDescent="0.25">
      <c r="A727">
        <v>726</v>
      </c>
      <c r="B727" s="2">
        <v>1</v>
      </c>
      <c r="E727" s="3">
        <v>4</v>
      </c>
    </row>
    <row r="728" spans="1:5" x14ac:dyDescent="0.25">
      <c r="A728">
        <v>727</v>
      </c>
      <c r="B728" s="2">
        <v>1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  <c r="E733" s="3">
        <v>4</v>
      </c>
    </row>
    <row r="734" spans="1:5" x14ac:dyDescent="0.25">
      <c r="A734">
        <v>733</v>
      </c>
      <c r="C734" s="4">
        <v>2</v>
      </c>
      <c r="D734" s="5">
        <v>3</v>
      </c>
      <c r="E734" s="3">
        <v>4</v>
      </c>
    </row>
    <row r="735" spans="1:5" x14ac:dyDescent="0.25">
      <c r="A735">
        <v>734</v>
      </c>
      <c r="C735" s="4">
        <v>2</v>
      </c>
      <c r="D735" s="5">
        <v>3</v>
      </c>
      <c r="E735" s="3">
        <v>4</v>
      </c>
    </row>
    <row r="736" spans="1:5" x14ac:dyDescent="0.25">
      <c r="A736">
        <v>735</v>
      </c>
      <c r="C736" s="4">
        <v>2</v>
      </c>
      <c r="D736" s="5">
        <v>3</v>
      </c>
      <c r="E736" s="3">
        <v>4</v>
      </c>
    </row>
    <row r="737" spans="1:6" x14ac:dyDescent="0.25">
      <c r="A737">
        <v>736</v>
      </c>
      <c r="C737" s="4">
        <v>2</v>
      </c>
      <c r="D737" s="5">
        <v>3</v>
      </c>
      <c r="E737" s="3">
        <v>4</v>
      </c>
    </row>
    <row r="738" spans="1:6" x14ac:dyDescent="0.25">
      <c r="A738">
        <v>737</v>
      </c>
      <c r="C738" s="4">
        <v>2</v>
      </c>
      <c r="D738" s="5">
        <v>3</v>
      </c>
    </row>
    <row r="739" spans="1:6" x14ac:dyDescent="0.25">
      <c r="A739">
        <v>738</v>
      </c>
      <c r="C739" s="4">
        <v>2</v>
      </c>
      <c r="D739" s="5">
        <v>3</v>
      </c>
    </row>
    <row r="740" spans="1:6" x14ac:dyDescent="0.25">
      <c r="A740">
        <v>739</v>
      </c>
      <c r="C740" s="4">
        <v>2</v>
      </c>
      <c r="D740" s="5">
        <v>3</v>
      </c>
    </row>
    <row r="741" spans="1:6" x14ac:dyDescent="0.25">
      <c r="A741">
        <v>740</v>
      </c>
      <c r="C741" s="4">
        <v>2</v>
      </c>
      <c r="D741" s="5">
        <v>3</v>
      </c>
    </row>
    <row r="742" spans="1:6" x14ac:dyDescent="0.25">
      <c r="A742">
        <v>741</v>
      </c>
      <c r="C742" s="4">
        <v>2</v>
      </c>
      <c r="D742" s="5">
        <v>3</v>
      </c>
    </row>
    <row r="743" spans="1:6" x14ac:dyDescent="0.25">
      <c r="A743">
        <v>742</v>
      </c>
      <c r="B743" s="2">
        <v>1</v>
      </c>
      <c r="C743" s="4">
        <v>2</v>
      </c>
    </row>
    <row r="744" spans="1:6" x14ac:dyDescent="0.25">
      <c r="A744">
        <v>743</v>
      </c>
      <c r="B744" s="2">
        <v>1</v>
      </c>
      <c r="C744" s="4">
        <v>2</v>
      </c>
    </row>
    <row r="745" spans="1:6" x14ac:dyDescent="0.25">
      <c r="A745">
        <v>744</v>
      </c>
      <c r="B745" s="2">
        <v>1</v>
      </c>
      <c r="C745" s="4">
        <v>2</v>
      </c>
    </row>
    <row r="746" spans="1:6" x14ac:dyDescent="0.25">
      <c r="A746">
        <v>745</v>
      </c>
      <c r="B746" s="2">
        <v>1</v>
      </c>
      <c r="C746" s="4">
        <v>2</v>
      </c>
    </row>
    <row r="747" spans="1:6" x14ac:dyDescent="0.25">
      <c r="A747">
        <v>746</v>
      </c>
      <c r="B747" s="2">
        <v>1</v>
      </c>
      <c r="C747" s="4">
        <v>2</v>
      </c>
    </row>
    <row r="748" spans="1:6" x14ac:dyDescent="0.25">
      <c r="A748">
        <v>747</v>
      </c>
      <c r="B748" s="2">
        <v>1</v>
      </c>
    </row>
    <row r="749" spans="1:6" x14ac:dyDescent="0.25">
      <c r="A749">
        <v>748</v>
      </c>
      <c r="B749" s="2">
        <v>1</v>
      </c>
      <c r="E749" s="3">
        <v>4</v>
      </c>
      <c r="F749" t="s">
        <v>22</v>
      </c>
    </row>
    <row r="750" spans="1:6" x14ac:dyDescent="0.25">
      <c r="A750">
        <v>749</v>
      </c>
    </row>
    <row r="751" spans="1:6" x14ac:dyDescent="0.25">
      <c r="A751">
        <v>750</v>
      </c>
      <c r="F751" t="s">
        <v>22</v>
      </c>
    </row>
    <row r="752" spans="1:6" x14ac:dyDescent="0.25">
      <c r="A752">
        <v>751</v>
      </c>
      <c r="C752" s="4">
        <v>2</v>
      </c>
    </row>
    <row r="753" spans="1:5" x14ac:dyDescent="0.25">
      <c r="A753">
        <v>752</v>
      </c>
      <c r="C753" s="4">
        <v>2</v>
      </c>
      <c r="D753" s="5">
        <v>3</v>
      </c>
    </row>
    <row r="754" spans="1:5" x14ac:dyDescent="0.25">
      <c r="A754">
        <v>753</v>
      </c>
      <c r="C754" s="4">
        <v>2</v>
      </c>
      <c r="D754" s="5">
        <v>3</v>
      </c>
    </row>
    <row r="755" spans="1:5" x14ac:dyDescent="0.25">
      <c r="A755">
        <v>754</v>
      </c>
      <c r="C755" s="4">
        <v>2</v>
      </c>
      <c r="D755" s="5">
        <v>3</v>
      </c>
    </row>
    <row r="756" spans="1:5" x14ac:dyDescent="0.25">
      <c r="A756">
        <v>755</v>
      </c>
      <c r="C756" s="4">
        <v>2</v>
      </c>
      <c r="D756" s="5">
        <v>3</v>
      </c>
    </row>
    <row r="757" spans="1:5" x14ac:dyDescent="0.25">
      <c r="A757">
        <v>756</v>
      </c>
      <c r="C757" s="4">
        <v>2</v>
      </c>
      <c r="D757" s="5">
        <v>3</v>
      </c>
    </row>
    <row r="758" spans="1:5" x14ac:dyDescent="0.25">
      <c r="A758">
        <v>757</v>
      </c>
      <c r="C758" s="4">
        <v>2</v>
      </c>
      <c r="D758" s="5">
        <v>3</v>
      </c>
    </row>
    <row r="759" spans="1:5" x14ac:dyDescent="0.25">
      <c r="A759">
        <v>758</v>
      </c>
      <c r="C759" s="4">
        <v>2</v>
      </c>
      <c r="D759" s="5">
        <v>3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C763" s="4">
        <v>2</v>
      </c>
      <c r="D763" s="5">
        <v>3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C765" s="4">
        <v>2</v>
      </c>
      <c r="D765" s="5">
        <v>3</v>
      </c>
    </row>
    <row r="766" spans="1:5" x14ac:dyDescent="0.25">
      <c r="A766">
        <v>765</v>
      </c>
      <c r="C766" s="4">
        <v>2</v>
      </c>
      <c r="D766" s="5">
        <v>3</v>
      </c>
    </row>
    <row r="767" spans="1:5" x14ac:dyDescent="0.25">
      <c r="A767">
        <v>766</v>
      </c>
      <c r="B767" s="2">
        <v>1</v>
      </c>
      <c r="E767" s="3">
        <v>4</v>
      </c>
    </row>
    <row r="768" spans="1:5" x14ac:dyDescent="0.25">
      <c r="A768">
        <v>767</v>
      </c>
      <c r="B768" s="2">
        <v>1</v>
      </c>
      <c r="E768" s="3">
        <v>4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  <c r="E770" s="3">
        <v>4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B774" s="2">
        <v>1</v>
      </c>
      <c r="E774" s="3">
        <v>4</v>
      </c>
    </row>
    <row r="775" spans="1:5" x14ac:dyDescent="0.25">
      <c r="A775">
        <v>774</v>
      </c>
      <c r="B775" s="2">
        <v>1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B779" s="2">
        <v>1</v>
      </c>
      <c r="E779" s="3">
        <v>4</v>
      </c>
    </row>
    <row r="780" spans="1:5" x14ac:dyDescent="0.25">
      <c r="A780">
        <v>779</v>
      </c>
      <c r="C780" s="4">
        <v>2</v>
      </c>
    </row>
    <row r="781" spans="1:5" x14ac:dyDescent="0.25">
      <c r="A781">
        <v>780</v>
      </c>
      <c r="C781" s="4">
        <v>2</v>
      </c>
      <c r="D781" s="5">
        <v>3</v>
      </c>
    </row>
    <row r="782" spans="1:5" x14ac:dyDescent="0.25">
      <c r="A782">
        <v>781</v>
      </c>
      <c r="C782" s="4">
        <v>2</v>
      </c>
      <c r="D782" s="5">
        <v>3</v>
      </c>
    </row>
    <row r="783" spans="1:5" x14ac:dyDescent="0.25">
      <c r="A783">
        <v>782</v>
      </c>
      <c r="C783" s="4">
        <v>2</v>
      </c>
      <c r="D783" s="5">
        <v>3</v>
      </c>
    </row>
    <row r="784" spans="1:5" x14ac:dyDescent="0.25">
      <c r="A784">
        <v>783</v>
      </c>
      <c r="C784" s="4">
        <v>2</v>
      </c>
      <c r="D784" s="5">
        <v>3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C786" s="4">
        <v>2</v>
      </c>
      <c r="D786" s="5">
        <v>3</v>
      </c>
    </row>
    <row r="787" spans="1:5" x14ac:dyDescent="0.25">
      <c r="A787">
        <v>786</v>
      </c>
      <c r="C787" s="4">
        <v>2</v>
      </c>
      <c r="D787" s="5">
        <v>3</v>
      </c>
    </row>
    <row r="788" spans="1:5" x14ac:dyDescent="0.25">
      <c r="A788">
        <v>787</v>
      </c>
      <c r="C788" s="4">
        <v>2</v>
      </c>
      <c r="D788" s="5">
        <v>3</v>
      </c>
    </row>
    <row r="789" spans="1:5" x14ac:dyDescent="0.25">
      <c r="A789">
        <v>788</v>
      </c>
      <c r="C789" s="4">
        <v>2</v>
      </c>
      <c r="D789" s="5">
        <v>3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B792" s="2">
        <v>1</v>
      </c>
    </row>
    <row r="793" spans="1:5" x14ac:dyDescent="0.25">
      <c r="A793">
        <v>792</v>
      </c>
      <c r="B793" s="2">
        <v>1</v>
      </c>
    </row>
    <row r="794" spans="1:5" x14ac:dyDescent="0.25">
      <c r="A794">
        <v>793</v>
      </c>
      <c r="B794" s="2">
        <v>1</v>
      </c>
      <c r="E794" s="3">
        <v>4</v>
      </c>
    </row>
    <row r="795" spans="1:5" x14ac:dyDescent="0.25">
      <c r="A795">
        <v>794</v>
      </c>
      <c r="B795" s="2">
        <v>1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B801" s="2">
        <v>1</v>
      </c>
      <c r="E801" s="3">
        <v>4</v>
      </c>
    </row>
    <row r="802" spans="1:5" x14ac:dyDescent="0.25">
      <c r="A802">
        <v>801</v>
      </c>
      <c r="B802" s="2">
        <v>1</v>
      </c>
      <c r="E802" s="3">
        <v>4</v>
      </c>
    </row>
    <row r="803" spans="1:5" x14ac:dyDescent="0.25">
      <c r="A803">
        <v>802</v>
      </c>
      <c r="B803" s="2">
        <v>1</v>
      </c>
      <c r="D803" s="5">
        <v>3</v>
      </c>
      <c r="E803" s="3">
        <v>4</v>
      </c>
    </row>
    <row r="804" spans="1:5" x14ac:dyDescent="0.25">
      <c r="A804">
        <v>803</v>
      </c>
      <c r="D804" s="5">
        <v>3</v>
      </c>
      <c r="E804" s="3">
        <v>4</v>
      </c>
    </row>
    <row r="805" spans="1:5" x14ac:dyDescent="0.25">
      <c r="A805">
        <v>804</v>
      </c>
      <c r="C805" s="4">
        <v>2</v>
      </c>
      <c r="D805" s="5">
        <v>3</v>
      </c>
    </row>
    <row r="806" spans="1:5" x14ac:dyDescent="0.25">
      <c r="A806">
        <v>805</v>
      </c>
      <c r="C806" s="4">
        <v>2</v>
      </c>
      <c r="D806" s="5">
        <v>3</v>
      </c>
    </row>
    <row r="807" spans="1:5" x14ac:dyDescent="0.25">
      <c r="A807">
        <v>806</v>
      </c>
      <c r="C807" s="4">
        <v>2</v>
      </c>
      <c r="D807" s="5">
        <v>3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  <c r="D812" s="5">
        <v>3</v>
      </c>
    </row>
    <row r="813" spans="1:5" x14ac:dyDescent="0.25">
      <c r="A813">
        <v>812</v>
      </c>
      <c r="C813" s="4">
        <v>2</v>
      </c>
    </row>
    <row r="814" spans="1:5" x14ac:dyDescent="0.25">
      <c r="A814">
        <v>813</v>
      </c>
      <c r="C814" s="4">
        <v>2</v>
      </c>
    </row>
    <row r="815" spans="1:5" x14ac:dyDescent="0.25">
      <c r="A815">
        <v>814</v>
      </c>
      <c r="C815" s="4">
        <v>2</v>
      </c>
    </row>
    <row r="816" spans="1:5" x14ac:dyDescent="0.25">
      <c r="A816">
        <v>815</v>
      </c>
      <c r="B816" s="2">
        <v>1</v>
      </c>
      <c r="C816" s="4">
        <v>2</v>
      </c>
    </row>
    <row r="817" spans="1:5" x14ac:dyDescent="0.25">
      <c r="A817">
        <v>816</v>
      </c>
      <c r="B817" s="2">
        <v>1</v>
      </c>
    </row>
    <row r="818" spans="1:5" x14ac:dyDescent="0.25">
      <c r="A818">
        <v>817</v>
      </c>
      <c r="B818" s="2">
        <v>1</v>
      </c>
    </row>
    <row r="819" spans="1:5" x14ac:dyDescent="0.25">
      <c r="A819">
        <v>818</v>
      </c>
      <c r="B819" s="2">
        <v>1</v>
      </c>
      <c r="E819" s="3">
        <v>4</v>
      </c>
    </row>
    <row r="820" spans="1:5" x14ac:dyDescent="0.25">
      <c r="A820">
        <v>819</v>
      </c>
      <c r="B820" s="2">
        <v>1</v>
      </c>
      <c r="E820" s="3">
        <v>4</v>
      </c>
    </row>
    <row r="821" spans="1:5" x14ac:dyDescent="0.25">
      <c r="A821">
        <v>820</v>
      </c>
      <c r="B821" s="2">
        <v>1</v>
      </c>
      <c r="E821" s="3">
        <v>4</v>
      </c>
    </row>
    <row r="822" spans="1:5" x14ac:dyDescent="0.25">
      <c r="A822">
        <v>821</v>
      </c>
      <c r="B822" s="2">
        <v>1</v>
      </c>
      <c r="E822" s="3">
        <v>4</v>
      </c>
    </row>
    <row r="823" spans="1:5" x14ac:dyDescent="0.25">
      <c r="A823">
        <v>822</v>
      </c>
      <c r="B823" s="2">
        <v>1</v>
      </c>
      <c r="E823" s="3">
        <v>4</v>
      </c>
    </row>
    <row r="824" spans="1:5" x14ac:dyDescent="0.25">
      <c r="A824">
        <v>823</v>
      </c>
      <c r="B824" s="2">
        <v>1</v>
      </c>
      <c r="E824" s="3">
        <v>4</v>
      </c>
    </row>
    <row r="825" spans="1:5" x14ac:dyDescent="0.25">
      <c r="A825">
        <v>824</v>
      </c>
      <c r="D825" s="5">
        <v>3</v>
      </c>
      <c r="E825" s="3">
        <v>4</v>
      </c>
    </row>
    <row r="826" spans="1:5" x14ac:dyDescent="0.25">
      <c r="A826">
        <v>825</v>
      </c>
      <c r="D826" s="5">
        <v>3</v>
      </c>
      <c r="E826" s="3">
        <v>4</v>
      </c>
    </row>
    <row r="827" spans="1:5" x14ac:dyDescent="0.25">
      <c r="A827">
        <v>826</v>
      </c>
      <c r="D827" s="5">
        <v>3</v>
      </c>
      <c r="E827" s="3">
        <v>4</v>
      </c>
    </row>
    <row r="828" spans="1:5" x14ac:dyDescent="0.25">
      <c r="A828">
        <v>827</v>
      </c>
      <c r="D828" s="5">
        <v>3</v>
      </c>
      <c r="E828" s="3">
        <v>4</v>
      </c>
    </row>
    <row r="829" spans="1:5" x14ac:dyDescent="0.25">
      <c r="A829">
        <v>828</v>
      </c>
      <c r="C829" s="4">
        <v>2</v>
      </c>
      <c r="D829" s="5">
        <v>3</v>
      </c>
    </row>
    <row r="830" spans="1:5" x14ac:dyDescent="0.25">
      <c r="A830">
        <v>829</v>
      </c>
      <c r="C830" s="4">
        <v>2</v>
      </c>
      <c r="D830" s="5">
        <v>3</v>
      </c>
    </row>
    <row r="831" spans="1:5" x14ac:dyDescent="0.25">
      <c r="A831">
        <v>830</v>
      </c>
      <c r="C831" s="4">
        <v>2</v>
      </c>
      <c r="D831" s="5">
        <v>3</v>
      </c>
    </row>
    <row r="832" spans="1:5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</row>
    <row r="835" spans="1:5" x14ac:dyDescent="0.25">
      <c r="A835">
        <v>834</v>
      </c>
      <c r="C835" s="4">
        <v>2</v>
      </c>
    </row>
    <row r="836" spans="1:5" x14ac:dyDescent="0.25">
      <c r="A836">
        <v>835</v>
      </c>
      <c r="C836" s="4">
        <v>2</v>
      </c>
    </row>
    <row r="837" spans="1:5" x14ac:dyDescent="0.25">
      <c r="A837">
        <v>836</v>
      </c>
      <c r="B837" s="2">
        <v>1</v>
      </c>
      <c r="C837" s="4">
        <v>2</v>
      </c>
    </row>
    <row r="838" spans="1:5" x14ac:dyDescent="0.25">
      <c r="A838">
        <v>837</v>
      </c>
      <c r="B838" s="2">
        <v>1</v>
      </c>
      <c r="C838" s="4">
        <v>2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</row>
    <row r="841" spans="1:5" x14ac:dyDescent="0.25">
      <c r="A841">
        <v>840</v>
      </c>
      <c r="B841" s="2">
        <v>1</v>
      </c>
    </row>
    <row r="842" spans="1:5" x14ac:dyDescent="0.25">
      <c r="A842">
        <v>841</v>
      </c>
      <c r="B842" s="2">
        <v>1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D845" s="5">
        <v>3</v>
      </c>
      <c r="E845" s="3">
        <v>4</v>
      </c>
    </row>
    <row r="846" spans="1:5" x14ac:dyDescent="0.25">
      <c r="A846">
        <v>845</v>
      </c>
      <c r="B846" s="2">
        <v>1</v>
      </c>
      <c r="D846" s="5">
        <v>3</v>
      </c>
      <c r="E846" s="3">
        <v>4</v>
      </c>
    </row>
    <row r="847" spans="1:5" x14ac:dyDescent="0.25">
      <c r="A847">
        <v>846</v>
      </c>
      <c r="D847" s="5">
        <v>3</v>
      </c>
      <c r="E847" s="3">
        <v>4</v>
      </c>
    </row>
    <row r="848" spans="1:5" x14ac:dyDescent="0.25">
      <c r="A848">
        <v>847</v>
      </c>
      <c r="D848" s="5">
        <v>3</v>
      </c>
      <c r="E848" s="3">
        <v>4</v>
      </c>
    </row>
    <row r="849" spans="1:5" x14ac:dyDescent="0.25">
      <c r="A849">
        <v>848</v>
      </c>
      <c r="D849" s="5">
        <v>3</v>
      </c>
      <c r="E849" s="3">
        <v>4</v>
      </c>
    </row>
    <row r="850" spans="1:5" x14ac:dyDescent="0.25">
      <c r="A850">
        <v>849</v>
      </c>
      <c r="D850" s="5">
        <v>3</v>
      </c>
      <c r="E850" s="3">
        <v>4</v>
      </c>
    </row>
    <row r="851" spans="1:5" x14ac:dyDescent="0.25">
      <c r="A851">
        <v>850</v>
      </c>
      <c r="C851" s="4">
        <v>2</v>
      </c>
      <c r="D851" s="5">
        <v>3</v>
      </c>
      <c r="E851" s="3">
        <v>4</v>
      </c>
    </row>
    <row r="852" spans="1:5" x14ac:dyDescent="0.25">
      <c r="A852">
        <v>851</v>
      </c>
      <c r="C852" s="4">
        <v>2</v>
      </c>
      <c r="D852" s="5">
        <v>3</v>
      </c>
    </row>
    <row r="853" spans="1:5" x14ac:dyDescent="0.25">
      <c r="A853">
        <v>852</v>
      </c>
      <c r="C853" s="4">
        <v>2</v>
      </c>
      <c r="D853" s="5">
        <v>3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</row>
    <row r="856" spans="1:5" x14ac:dyDescent="0.25">
      <c r="A856">
        <v>855</v>
      </c>
      <c r="C856" s="4">
        <v>2</v>
      </c>
    </row>
    <row r="857" spans="1:5" x14ac:dyDescent="0.25">
      <c r="A857">
        <v>856</v>
      </c>
      <c r="C857" s="4">
        <v>2</v>
      </c>
    </row>
    <row r="858" spans="1:5" x14ac:dyDescent="0.25">
      <c r="A858">
        <v>857</v>
      </c>
      <c r="B858" s="2">
        <v>1</v>
      </c>
      <c r="C858" s="4">
        <v>2</v>
      </c>
    </row>
    <row r="859" spans="1:5" x14ac:dyDescent="0.25">
      <c r="A859">
        <v>858</v>
      </c>
      <c r="B859" s="2">
        <v>1</v>
      </c>
      <c r="C859" s="4">
        <v>2</v>
      </c>
    </row>
    <row r="860" spans="1:5" x14ac:dyDescent="0.25">
      <c r="A860">
        <v>859</v>
      </c>
      <c r="B860" s="2">
        <v>1</v>
      </c>
      <c r="C860" s="4">
        <v>2</v>
      </c>
    </row>
    <row r="861" spans="1:5" x14ac:dyDescent="0.25">
      <c r="A861">
        <v>860</v>
      </c>
      <c r="B861" s="2">
        <v>1</v>
      </c>
    </row>
    <row r="862" spans="1:5" x14ac:dyDescent="0.25">
      <c r="A862">
        <v>861</v>
      </c>
      <c r="B862" s="2">
        <v>1</v>
      </c>
    </row>
    <row r="863" spans="1:5" x14ac:dyDescent="0.25">
      <c r="A863">
        <v>862</v>
      </c>
      <c r="B863" s="2">
        <v>1</v>
      </c>
    </row>
    <row r="864" spans="1:5" x14ac:dyDescent="0.25">
      <c r="A864">
        <v>863</v>
      </c>
      <c r="B864" s="2">
        <v>1</v>
      </c>
      <c r="E864" s="3">
        <v>4</v>
      </c>
    </row>
    <row r="865" spans="1:5" x14ac:dyDescent="0.25">
      <c r="A865">
        <v>864</v>
      </c>
      <c r="B865" s="2">
        <v>1</v>
      </c>
      <c r="E865" s="3">
        <v>4</v>
      </c>
    </row>
    <row r="866" spans="1:5" x14ac:dyDescent="0.25">
      <c r="A866">
        <v>865</v>
      </c>
      <c r="D866" s="5">
        <v>3</v>
      </c>
      <c r="E866" s="3">
        <v>4</v>
      </c>
    </row>
    <row r="867" spans="1:5" x14ac:dyDescent="0.25">
      <c r="A867">
        <v>866</v>
      </c>
      <c r="D867" s="5">
        <v>3</v>
      </c>
      <c r="E867" s="3">
        <v>4</v>
      </c>
    </row>
    <row r="868" spans="1:5" x14ac:dyDescent="0.25">
      <c r="A868">
        <v>867</v>
      </c>
      <c r="D868" s="5">
        <v>3</v>
      </c>
      <c r="E868" s="3">
        <v>4</v>
      </c>
    </row>
    <row r="869" spans="1:5" x14ac:dyDescent="0.25">
      <c r="A869">
        <v>868</v>
      </c>
      <c r="D869" s="5">
        <v>3</v>
      </c>
      <c r="E869" s="3">
        <v>4</v>
      </c>
    </row>
    <row r="870" spans="1:5" x14ac:dyDescent="0.25">
      <c r="A870">
        <v>869</v>
      </c>
      <c r="D870" s="5">
        <v>3</v>
      </c>
      <c r="E870" s="3">
        <v>4</v>
      </c>
    </row>
    <row r="871" spans="1:5" x14ac:dyDescent="0.25">
      <c r="A871">
        <v>870</v>
      </c>
      <c r="D871" s="5">
        <v>3</v>
      </c>
      <c r="E871" s="3">
        <v>4</v>
      </c>
    </row>
    <row r="872" spans="1:5" x14ac:dyDescent="0.25">
      <c r="A872">
        <v>871</v>
      </c>
      <c r="C872" s="4">
        <v>2</v>
      </c>
      <c r="D872" s="5">
        <v>3</v>
      </c>
      <c r="E872" s="3">
        <v>4</v>
      </c>
    </row>
    <row r="873" spans="1:5" x14ac:dyDescent="0.25">
      <c r="A873">
        <v>872</v>
      </c>
      <c r="C873" s="4">
        <v>2</v>
      </c>
      <c r="D873" s="5">
        <v>3</v>
      </c>
    </row>
    <row r="874" spans="1:5" x14ac:dyDescent="0.25">
      <c r="A874">
        <v>873</v>
      </c>
      <c r="C874" s="4">
        <v>2</v>
      </c>
      <c r="D874" s="5">
        <v>3</v>
      </c>
    </row>
    <row r="875" spans="1:5" x14ac:dyDescent="0.25">
      <c r="A875">
        <v>874</v>
      </c>
      <c r="C875" s="4">
        <v>2</v>
      </c>
    </row>
    <row r="876" spans="1:5" x14ac:dyDescent="0.25">
      <c r="A876">
        <v>875</v>
      </c>
      <c r="C876" s="4">
        <v>2</v>
      </c>
    </row>
    <row r="877" spans="1:5" x14ac:dyDescent="0.25">
      <c r="A877">
        <v>876</v>
      </c>
      <c r="C877" s="4">
        <v>2</v>
      </c>
    </row>
    <row r="878" spans="1:5" x14ac:dyDescent="0.25">
      <c r="A878">
        <v>877</v>
      </c>
      <c r="B878" s="2">
        <v>1</v>
      </c>
      <c r="C878" s="4">
        <v>2</v>
      </c>
    </row>
    <row r="879" spans="1:5" x14ac:dyDescent="0.25">
      <c r="A879">
        <v>878</v>
      </c>
      <c r="B879" s="2">
        <v>1</v>
      </c>
      <c r="C879" s="4">
        <v>2</v>
      </c>
    </row>
    <row r="880" spans="1:5" x14ac:dyDescent="0.25">
      <c r="A880">
        <v>879</v>
      </c>
      <c r="B880" s="2">
        <v>1</v>
      </c>
      <c r="C880" s="4">
        <v>2</v>
      </c>
    </row>
    <row r="881" spans="1:5" x14ac:dyDescent="0.25">
      <c r="A881">
        <v>880</v>
      </c>
      <c r="B881" s="2">
        <v>1</v>
      </c>
      <c r="C881" s="4">
        <v>2</v>
      </c>
    </row>
    <row r="882" spans="1:5" x14ac:dyDescent="0.25">
      <c r="A882">
        <v>881</v>
      </c>
      <c r="B882" s="2">
        <v>1</v>
      </c>
    </row>
    <row r="883" spans="1:5" x14ac:dyDescent="0.25">
      <c r="A883">
        <v>882</v>
      </c>
      <c r="B883" s="2">
        <v>1</v>
      </c>
    </row>
    <row r="884" spans="1:5" x14ac:dyDescent="0.25">
      <c r="A884">
        <v>883</v>
      </c>
      <c r="B884" s="2">
        <v>1</v>
      </c>
    </row>
    <row r="885" spans="1:5" x14ac:dyDescent="0.25">
      <c r="A885">
        <v>884</v>
      </c>
      <c r="B885" s="2">
        <v>1</v>
      </c>
      <c r="E885" s="3">
        <v>4</v>
      </c>
    </row>
    <row r="886" spans="1:5" x14ac:dyDescent="0.25">
      <c r="A886">
        <v>885</v>
      </c>
      <c r="B886" s="2">
        <v>1</v>
      </c>
      <c r="E886" s="3">
        <v>4</v>
      </c>
    </row>
    <row r="887" spans="1:5" x14ac:dyDescent="0.25">
      <c r="A887">
        <v>886</v>
      </c>
      <c r="D887" s="5">
        <v>3</v>
      </c>
      <c r="E887" s="3">
        <v>4</v>
      </c>
    </row>
    <row r="888" spans="1:5" x14ac:dyDescent="0.25">
      <c r="A888">
        <v>887</v>
      </c>
      <c r="D888" s="5">
        <v>3</v>
      </c>
      <c r="E888" s="3">
        <v>4</v>
      </c>
    </row>
    <row r="889" spans="1:5" x14ac:dyDescent="0.25">
      <c r="A889">
        <v>888</v>
      </c>
      <c r="D889" s="5">
        <v>3</v>
      </c>
      <c r="E889" s="3">
        <v>4</v>
      </c>
    </row>
    <row r="890" spans="1:5" x14ac:dyDescent="0.25">
      <c r="A890">
        <v>889</v>
      </c>
      <c r="D890" s="5">
        <v>3</v>
      </c>
      <c r="E890" s="3">
        <v>4</v>
      </c>
    </row>
    <row r="891" spans="1:5" x14ac:dyDescent="0.25">
      <c r="A891">
        <v>890</v>
      </c>
      <c r="D891" s="5">
        <v>3</v>
      </c>
      <c r="E891" s="3">
        <v>4</v>
      </c>
    </row>
    <row r="892" spans="1:5" x14ac:dyDescent="0.25">
      <c r="A892">
        <v>891</v>
      </c>
      <c r="D892" s="5">
        <v>3</v>
      </c>
      <c r="E892" s="3">
        <v>4</v>
      </c>
    </row>
    <row r="893" spans="1:5" x14ac:dyDescent="0.25">
      <c r="A893">
        <v>892</v>
      </c>
      <c r="C893" s="4">
        <v>2</v>
      </c>
      <c r="D893" s="5">
        <v>3</v>
      </c>
      <c r="E893" s="3">
        <v>4</v>
      </c>
    </row>
    <row r="894" spans="1:5" x14ac:dyDescent="0.25">
      <c r="A894">
        <v>893</v>
      </c>
      <c r="C894" s="4">
        <v>2</v>
      </c>
      <c r="D894" s="5">
        <v>3</v>
      </c>
      <c r="E894" s="3">
        <v>4</v>
      </c>
    </row>
    <row r="895" spans="1:5" x14ac:dyDescent="0.25">
      <c r="A895">
        <v>894</v>
      </c>
      <c r="C895" s="4">
        <v>2</v>
      </c>
      <c r="D895" s="5">
        <v>3</v>
      </c>
    </row>
    <row r="896" spans="1:5" x14ac:dyDescent="0.25">
      <c r="A896">
        <v>895</v>
      </c>
      <c r="C896" s="4">
        <v>2</v>
      </c>
      <c r="D896" s="5">
        <v>3</v>
      </c>
    </row>
    <row r="897" spans="1:5" x14ac:dyDescent="0.25">
      <c r="A897">
        <v>896</v>
      </c>
      <c r="C897" s="4">
        <v>2</v>
      </c>
    </row>
    <row r="898" spans="1:5" x14ac:dyDescent="0.25">
      <c r="A898">
        <v>897</v>
      </c>
      <c r="C898" s="4">
        <v>2</v>
      </c>
    </row>
    <row r="899" spans="1:5" x14ac:dyDescent="0.25">
      <c r="A899">
        <v>898</v>
      </c>
      <c r="C899" s="4">
        <v>2</v>
      </c>
    </row>
    <row r="900" spans="1:5" x14ac:dyDescent="0.25">
      <c r="A900">
        <v>899</v>
      </c>
      <c r="B900" s="2">
        <v>1</v>
      </c>
      <c r="C900" s="4">
        <v>2</v>
      </c>
    </row>
    <row r="901" spans="1:5" x14ac:dyDescent="0.25">
      <c r="A901">
        <v>900</v>
      </c>
      <c r="B901" s="2">
        <v>1</v>
      </c>
      <c r="C901" s="4">
        <v>2</v>
      </c>
    </row>
    <row r="902" spans="1:5" x14ac:dyDescent="0.25">
      <c r="A902">
        <v>901</v>
      </c>
      <c r="B902" s="2">
        <v>1</v>
      </c>
      <c r="C902" s="4">
        <v>2</v>
      </c>
    </row>
    <row r="903" spans="1:5" x14ac:dyDescent="0.25">
      <c r="A903">
        <v>902</v>
      </c>
      <c r="B903" s="2">
        <v>1</v>
      </c>
    </row>
    <row r="904" spans="1:5" x14ac:dyDescent="0.25">
      <c r="A904">
        <v>903</v>
      </c>
      <c r="B904" s="2">
        <v>1</v>
      </c>
    </row>
    <row r="905" spans="1:5" x14ac:dyDescent="0.25">
      <c r="A905">
        <v>904</v>
      </c>
      <c r="B905" s="2">
        <v>1</v>
      </c>
    </row>
    <row r="906" spans="1:5" x14ac:dyDescent="0.25">
      <c r="A906">
        <v>905</v>
      </c>
      <c r="B906" s="2">
        <v>1</v>
      </c>
    </row>
    <row r="907" spans="1:5" x14ac:dyDescent="0.25">
      <c r="A907">
        <v>906</v>
      </c>
      <c r="B907" s="2">
        <v>1</v>
      </c>
    </row>
    <row r="908" spans="1:5" x14ac:dyDescent="0.25">
      <c r="A908">
        <v>907</v>
      </c>
      <c r="B908" s="2">
        <v>1</v>
      </c>
      <c r="E908" s="3">
        <v>4</v>
      </c>
    </row>
    <row r="909" spans="1:5" x14ac:dyDescent="0.25">
      <c r="A909">
        <v>908</v>
      </c>
      <c r="B909" s="2">
        <v>1</v>
      </c>
      <c r="D909" s="5">
        <v>3</v>
      </c>
      <c r="E909" s="3">
        <v>4</v>
      </c>
    </row>
    <row r="910" spans="1:5" x14ac:dyDescent="0.25">
      <c r="A910">
        <v>909</v>
      </c>
      <c r="D910" s="5">
        <v>3</v>
      </c>
      <c r="E910" s="3">
        <v>4</v>
      </c>
    </row>
    <row r="911" spans="1:5" x14ac:dyDescent="0.25">
      <c r="A911">
        <v>910</v>
      </c>
      <c r="D911" s="5">
        <v>3</v>
      </c>
      <c r="E911" s="3">
        <v>4</v>
      </c>
    </row>
    <row r="912" spans="1:5" x14ac:dyDescent="0.25">
      <c r="A912">
        <v>911</v>
      </c>
      <c r="D912" s="5">
        <v>3</v>
      </c>
      <c r="E912" s="3">
        <v>4</v>
      </c>
    </row>
    <row r="913" spans="1:5" x14ac:dyDescent="0.25">
      <c r="A913">
        <v>912</v>
      </c>
      <c r="D913" s="5">
        <v>3</v>
      </c>
      <c r="E913" s="3">
        <v>4</v>
      </c>
    </row>
    <row r="914" spans="1:5" x14ac:dyDescent="0.25">
      <c r="A914">
        <v>913</v>
      </c>
      <c r="D914" s="5">
        <v>3</v>
      </c>
      <c r="E914" s="3">
        <v>4</v>
      </c>
    </row>
    <row r="915" spans="1:5" x14ac:dyDescent="0.25">
      <c r="A915">
        <v>914</v>
      </c>
      <c r="C915" s="4">
        <v>2</v>
      </c>
      <c r="D915" s="5">
        <v>3</v>
      </c>
      <c r="E915" s="3">
        <v>4</v>
      </c>
    </row>
    <row r="916" spans="1:5" x14ac:dyDescent="0.25">
      <c r="A916">
        <v>915</v>
      </c>
      <c r="C916" s="4">
        <v>2</v>
      </c>
      <c r="D916" s="5">
        <v>3</v>
      </c>
      <c r="E916" s="3">
        <v>4</v>
      </c>
    </row>
    <row r="917" spans="1:5" x14ac:dyDescent="0.25">
      <c r="A917">
        <v>916</v>
      </c>
      <c r="C917" s="4">
        <v>2</v>
      </c>
      <c r="D917" s="5">
        <v>3</v>
      </c>
    </row>
    <row r="918" spans="1:5" x14ac:dyDescent="0.25">
      <c r="A918">
        <v>917</v>
      </c>
      <c r="C918" s="4">
        <v>2</v>
      </c>
    </row>
    <row r="919" spans="1:5" x14ac:dyDescent="0.25">
      <c r="A919">
        <v>918</v>
      </c>
      <c r="C919" s="4">
        <v>2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B923" s="2">
        <v>1</v>
      </c>
      <c r="C923" s="4">
        <v>2</v>
      </c>
    </row>
    <row r="924" spans="1:5" x14ac:dyDescent="0.25">
      <c r="A924">
        <v>923</v>
      </c>
      <c r="B924" s="2">
        <v>1</v>
      </c>
      <c r="C924" s="4">
        <v>2</v>
      </c>
    </row>
    <row r="925" spans="1:5" x14ac:dyDescent="0.25">
      <c r="A925">
        <v>924</v>
      </c>
      <c r="B925" s="2">
        <v>1</v>
      </c>
      <c r="C925" s="4">
        <v>2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D932" s="5">
        <v>3</v>
      </c>
      <c r="E932" s="3">
        <v>4</v>
      </c>
    </row>
    <row r="933" spans="1:5" x14ac:dyDescent="0.25">
      <c r="A933">
        <v>932</v>
      </c>
      <c r="D933" s="5">
        <v>3</v>
      </c>
      <c r="E933" s="3">
        <v>4</v>
      </c>
    </row>
    <row r="934" spans="1:5" x14ac:dyDescent="0.25">
      <c r="A934">
        <v>933</v>
      </c>
      <c r="D934" s="5">
        <v>3</v>
      </c>
      <c r="E934" s="3">
        <v>4</v>
      </c>
    </row>
    <row r="935" spans="1:5" x14ac:dyDescent="0.25">
      <c r="A935">
        <v>934</v>
      </c>
      <c r="D935" s="5">
        <v>3</v>
      </c>
      <c r="E935" s="3">
        <v>4</v>
      </c>
    </row>
    <row r="936" spans="1:5" x14ac:dyDescent="0.25">
      <c r="A936">
        <v>935</v>
      </c>
      <c r="C936" s="4">
        <v>2</v>
      </c>
      <c r="D936" s="5">
        <v>3</v>
      </c>
      <c r="E936" s="3">
        <v>4</v>
      </c>
    </row>
    <row r="937" spans="1:5" x14ac:dyDescent="0.25">
      <c r="A937">
        <v>936</v>
      </c>
      <c r="C937" s="4">
        <v>2</v>
      </c>
      <c r="D937" s="5">
        <v>3</v>
      </c>
      <c r="E937" s="3">
        <v>4</v>
      </c>
    </row>
    <row r="938" spans="1:5" x14ac:dyDescent="0.25">
      <c r="A938">
        <v>937</v>
      </c>
      <c r="C938" s="4">
        <v>2</v>
      </c>
      <c r="D938" s="5">
        <v>3</v>
      </c>
      <c r="E938" s="3">
        <v>4</v>
      </c>
    </row>
    <row r="939" spans="1:5" x14ac:dyDescent="0.25">
      <c r="A939">
        <v>938</v>
      </c>
      <c r="C939" s="4">
        <v>2</v>
      </c>
      <c r="D939" s="5">
        <v>3</v>
      </c>
    </row>
    <row r="940" spans="1:5" x14ac:dyDescent="0.25">
      <c r="A940">
        <v>939</v>
      </c>
      <c r="C940" s="4">
        <v>2</v>
      </c>
      <c r="D940" s="5">
        <v>3</v>
      </c>
    </row>
    <row r="941" spans="1:5" x14ac:dyDescent="0.25">
      <c r="A941">
        <v>940</v>
      </c>
      <c r="C941" s="4">
        <v>2</v>
      </c>
    </row>
    <row r="942" spans="1:5" x14ac:dyDescent="0.25">
      <c r="A942">
        <v>941</v>
      </c>
      <c r="C942" s="4">
        <v>2</v>
      </c>
    </row>
    <row r="943" spans="1:5" x14ac:dyDescent="0.25">
      <c r="A943">
        <v>942</v>
      </c>
      <c r="C943" s="4">
        <v>2</v>
      </c>
    </row>
    <row r="944" spans="1:5" x14ac:dyDescent="0.25">
      <c r="A944">
        <v>943</v>
      </c>
      <c r="B944" s="2">
        <v>1</v>
      </c>
      <c r="C944" s="4">
        <v>2</v>
      </c>
    </row>
    <row r="945" spans="1:5" x14ac:dyDescent="0.25">
      <c r="A945">
        <v>944</v>
      </c>
      <c r="B945" s="2">
        <v>1</v>
      </c>
      <c r="C945" s="4">
        <v>2</v>
      </c>
    </row>
    <row r="946" spans="1:5" x14ac:dyDescent="0.25">
      <c r="A946">
        <v>945</v>
      </c>
      <c r="B946" s="2">
        <v>1</v>
      </c>
      <c r="C946" s="4">
        <v>2</v>
      </c>
    </row>
    <row r="947" spans="1:5" x14ac:dyDescent="0.25">
      <c r="A947">
        <v>946</v>
      </c>
      <c r="B947" s="2">
        <v>1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  <c r="E951" s="3">
        <v>4</v>
      </c>
    </row>
    <row r="952" spans="1:5" x14ac:dyDescent="0.25">
      <c r="A952">
        <v>951</v>
      </c>
      <c r="B952" s="2">
        <v>1</v>
      </c>
      <c r="E952" s="3">
        <v>4</v>
      </c>
    </row>
    <row r="953" spans="1:5" x14ac:dyDescent="0.25">
      <c r="A953">
        <v>952</v>
      </c>
      <c r="B953" s="2">
        <v>1</v>
      </c>
      <c r="D953" s="5">
        <v>3</v>
      </c>
      <c r="E953" s="3">
        <v>4</v>
      </c>
    </row>
    <row r="954" spans="1:5" x14ac:dyDescent="0.25">
      <c r="A954">
        <v>953</v>
      </c>
      <c r="D954" s="5">
        <v>3</v>
      </c>
      <c r="E954" s="3">
        <v>4</v>
      </c>
    </row>
    <row r="955" spans="1:5" x14ac:dyDescent="0.25">
      <c r="A955">
        <v>954</v>
      </c>
      <c r="D955" s="5">
        <v>3</v>
      </c>
      <c r="E955" s="3">
        <v>4</v>
      </c>
    </row>
    <row r="956" spans="1:5" x14ac:dyDescent="0.25">
      <c r="A956">
        <v>955</v>
      </c>
      <c r="D956" s="5">
        <v>3</v>
      </c>
      <c r="E956" s="3">
        <v>4</v>
      </c>
    </row>
    <row r="957" spans="1:5" x14ac:dyDescent="0.25">
      <c r="A957">
        <v>956</v>
      </c>
      <c r="D957" s="5">
        <v>3</v>
      </c>
      <c r="E957" s="3">
        <v>4</v>
      </c>
    </row>
    <row r="958" spans="1:5" x14ac:dyDescent="0.25">
      <c r="A958">
        <v>957</v>
      </c>
      <c r="C958" s="4">
        <v>2</v>
      </c>
      <c r="D958" s="5">
        <v>3</v>
      </c>
      <c r="E958" s="3">
        <v>4</v>
      </c>
    </row>
    <row r="959" spans="1:5" x14ac:dyDescent="0.25">
      <c r="A959">
        <v>958</v>
      </c>
      <c r="C959" s="4">
        <v>2</v>
      </c>
      <c r="D959" s="5">
        <v>3</v>
      </c>
      <c r="E959" s="3">
        <v>4</v>
      </c>
    </row>
    <row r="960" spans="1:5" x14ac:dyDescent="0.25">
      <c r="A960">
        <v>959</v>
      </c>
      <c r="C960" s="4">
        <v>2</v>
      </c>
      <c r="D960" s="5">
        <v>3</v>
      </c>
      <c r="E960" s="3">
        <v>4</v>
      </c>
    </row>
    <row r="961" spans="1:5" x14ac:dyDescent="0.25">
      <c r="A961">
        <v>960</v>
      </c>
      <c r="C961" s="4">
        <v>2</v>
      </c>
      <c r="D961" s="5">
        <v>3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C963" s="4">
        <v>2</v>
      </c>
      <c r="D963" s="5">
        <v>3</v>
      </c>
    </row>
    <row r="964" spans="1:5" x14ac:dyDescent="0.25">
      <c r="A964">
        <v>963</v>
      </c>
      <c r="C964" s="4">
        <v>2</v>
      </c>
    </row>
    <row r="965" spans="1:5" x14ac:dyDescent="0.25">
      <c r="A965">
        <v>964</v>
      </c>
      <c r="C965" s="4">
        <v>2</v>
      </c>
    </row>
    <row r="966" spans="1:5" x14ac:dyDescent="0.25">
      <c r="A966">
        <v>965</v>
      </c>
      <c r="B966" s="2">
        <v>1</v>
      </c>
      <c r="C966" s="4">
        <v>2</v>
      </c>
    </row>
    <row r="967" spans="1:5" x14ac:dyDescent="0.25">
      <c r="A967">
        <v>966</v>
      </c>
      <c r="B967" s="2">
        <v>1</v>
      </c>
      <c r="C967" s="4">
        <v>2</v>
      </c>
    </row>
    <row r="968" spans="1:5" x14ac:dyDescent="0.25">
      <c r="A968">
        <v>967</v>
      </c>
      <c r="B968" s="2">
        <v>1</v>
      </c>
      <c r="C968" s="4">
        <v>2</v>
      </c>
    </row>
    <row r="969" spans="1:5" x14ac:dyDescent="0.25">
      <c r="A969">
        <v>968</v>
      </c>
      <c r="B969" s="2">
        <v>1</v>
      </c>
      <c r="C969" s="4">
        <v>2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  <c r="B971" s="2">
        <v>1</v>
      </c>
    </row>
    <row r="972" spans="1:5" x14ac:dyDescent="0.25">
      <c r="A972">
        <v>971</v>
      </c>
      <c r="B972" s="2">
        <v>1</v>
      </c>
    </row>
    <row r="973" spans="1:5" x14ac:dyDescent="0.25">
      <c r="A973">
        <v>972</v>
      </c>
      <c r="B973" s="2">
        <v>1</v>
      </c>
      <c r="E973" s="3">
        <v>4</v>
      </c>
    </row>
    <row r="974" spans="1:5" x14ac:dyDescent="0.25">
      <c r="A974">
        <v>973</v>
      </c>
      <c r="B974" s="2">
        <v>1</v>
      </c>
      <c r="E974" s="3">
        <v>4</v>
      </c>
    </row>
    <row r="975" spans="1:5" x14ac:dyDescent="0.25">
      <c r="A975">
        <v>974</v>
      </c>
      <c r="B975" s="2">
        <v>1</v>
      </c>
      <c r="E975" s="3">
        <v>4</v>
      </c>
    </row>
    <row r="976" spans="1:5" x14ac:dyDescent="0.25">
      <c r="A976">
        <v>975</v>
      </c>
      <c r="B976" s="2">
        <v>1</v>
      </c>
      <c r="D976" s="5">
        <v>3</v>
      </c>
      <c r="E976" s="3">
        <v>4</v>
      </c>
    </row>
    <row r="977" spans="1:5" x14ac:dyDescent="0.25">
      <c r="A977">
        <v>976</v>
      </c>
      <c r="D977" s="5">
        <v>3</v>
      </c>
      <c r="E977" s="3">
        <v>4</v>
      </c>
    </row>
    <row r="978" spans="1:5" x14ac:dyDescent="0.25">
      <c r="A978">
        <v>977</v>
      </c>
      <c r="D978" s="5">
        <v>3</v>
      </c>
      <c r="E978" s="3">
        <v>4</v>
      </c>
    </row>
    <row r="979" spans="1:5" x14ac:dyDescent="0.25">
      <c r="A979">
        <v>978</v>
      </c>
      <c r="D979" s="5">
        <v>3</v>
      </c>
      <c r="E979" s="3">
        <v>4</v>
      </c>
    </row>
    <row r="980" spans="1:5" x14ac:dyDescent="0.25">
      <c r="A980">
        <v>979</v>
      </c>
      <c r="C980" s="4">
        <v>2</v>
      </c>
      <c r="D980" s="5">
        <v>3</v>
      </c>
      <c r="E980" s="3">
        <v>4</v>
      </c>
    </row>
    <row r="981" spans="1:5" x14ac:dyDescent="0.25">
      <c r="A981">
        <v>980</v>
      </c>
      <c r="C981" s="4">
        <v>2</v>
      </c>
      <c r="D981" s="5">
        <v>3</v>
      </c>
      <c r="E981" s="3">
        <v>4</v>
      </c>
    </row>
    <row r="982" spans="1:5" x14ac:dyDescent="0.25">
      <c r="A982">
        <v>981</v>
      </c>
      <c r="C982" s="4">
        <v>2</v>
      </c>
      <c r="D982" s="5">
        <v>3</v>
      </c>
      <c r="E982" s="3">
        <v>4</v>
      </c>
    </row>
    <row r="983" spans="1:5" x14ac:dyDescent="0.25">
      <c r="A983">
        <v>982</v>
      </c>
      <c r="C983" s="4">
        <v>2</v>
      </c>
      <c r="D983" s="5">
        <v>3</v>
      </c>
      <c r="E983" s="3">
        <v>4</v>
      </c>
    </row>
    <row r="984" spans="1:5" x14ac:dyDescent="0.25">
      <c r="A984">
        <v>983</v>
      </c>
      <c r="C984" s="4">
        <v>2</v>
      </c>
      <c r="D984" s="5">
        <v>3</v>
      </c>
    </row>
    <row r="985" spans="1:5" x14ac:dyDescent="0.25">
      <c r="A985">
        <v>984</v>
      </c>
      <c r="C985" s="4">
        <v>2</v>
      </c>
      <c r="D985" s="5">
        <v>3</v>
      </c>
    </row>
    <row r="986" spans="1:5" x14ac:dyDescent="0.25">
      <c r="A986">
        <v>985</v>
      </c>
      <c r="C986" s="4">
        <v>2</v>
      </c>
      <c r="D986" s="5">
        <v>3</v>
      </c>
    </row>
    <row r="987" spans="1:5" x14ac:dyDescent="0.25">
      <c r="A987">
        <v>986</v>
      </c>
      <c r="C987" s="4">
        <v>2</v>
      </c>
      <c r="D987" s="5">
        <v>3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B989" s="2">
        <v>1</v>
      </c>
      <c r="C989" s="4">
        <v>2</v>
      </c>
    </row>
    <row r="990" spans="1:5" x14ac:dyDescent="0.25">
      <c r="A990">
        <v>989</v>
      </c>
      <c r="B990" s="2">
        <v>1</v>
      </c>
      <c r="C990" s="4">
        <v>2</v>
      </c>
    </row>
    <row r="991" spans="1:5" x14ac:dyDescent="0.25">
      <c r="A991">
        <v>990</v>
      </c>
      <c r="B991" s="2">
        <v>1</v>
      </c>
      <c r="C991" s="4">
        <v>2</v>
      </c>
    </row>
    <row r="992" spans="1:5" x14ac:dyDescent="0.25">
      <c r="A992">
        <v>991</v>
      </c>
      <c r="B992" s="2">
        <v>1</v>
      </c>
      <c r="C992" s="4">
        <v>2</v>
      </c>
    </row>
    <row r="993" spans="1:6" x14ac:dyDescent="0.25">
      <c r="A993">
        <v>992</v>
      </c>
      <c r="B993" s="2">
        <v>1</v>
      </c>
      <c r="C993" s="4">
        <v>2</v>
      </c>
    </row>
    <row r="994" spans="1:6" x14ac:dyDescent="0.25">
      <c r="A994">
        <v>993</v>
      </c>
      <c r="B994" s="2">
        <v>1</v>
      </c>
    </row>
    <row r="995" spans="1:6" x14ac:dyDescent="0.25">
      <c r="A995">
        <v>994</v>
      </c>
      <c r="B995" s="2">
        <v>1</v>
      </c>
      <c r="F995" t="s">
        <v>22</v>
      </c>
    </row>
    <row r="996" spans="1:6" x14ac:dyDescent="0.25">
      <c r="A996">
        <v>995</v>
      </c>
    </row>
    <row r="997" spans="1:6" x14ac:dyDescent="0.25">
      <c r="A997">
        <v>996</v>
      </c>
      <c r="F997" t="s">
        <v>22</v>
      </c>
    </row>
    <row r="998" spans="1:6" x14ac:dyDescent="0.25">
      <c r="A998">
        <v>997</v>
      </c>
      <c r="B998" s="2">
        <v>1</v>
      </c>
    </row>
    <row r="999" spans="1:6" x14ac:dyDescent="0.25">
      <c r="A999">
        <v>998</v>
      </c>
      <c r="B999" s="2">
        <v>1</v>
      </c>
    </row>
    <row r="1000" spans="1:6" x14ac:dyDescent="0.25">
      <c r="A1000">
        <v>999</v>
      </c>
      <c r="B1000" s="2">
        <v>1</v>
      </c>
    </row>
    <row r="1001" spans="1:6" x14ac:dyDescent="0.25">
      <c r="A1001">
        <v>1000</v>
      </c>
      <c r="B1001" s="2">
        <v>1</v>
      </c>
      <c r="E1001" s="3">
        <v>4</v>
      </c>
    </row>
    <row r="1002" spans="1:6" x14ac:dyDescent="0.25">
      <c r="A1002">
        <v>1001</v>
      </c>
      <c r="B1002" s="2">
        <v>1</v>
      </c>
      <c r="E1002" s="3">
        <v>4</v>
      </c>
    </row>
    <row r="1003" spans="1:6" x14ac:dyDescent="0.25">
      <c r="A1003">
        <v>1002</v>
      </c>
      <c r="B1003" s="2">
        <v>1</v>
      </c>
      <c r="E1003" s="3">
        <v>4</v>
      </c>
    </row>
    <row r="1004" spans="1:6" x14ac:dyDescent="0.25">
      <c r="A1004">
        <v>1003</v>
      </c>
      <c r="B1004" s="2">
        <v>1</v>
      </c>
      <c r="E1004" s="3">
        <v>4</v>
      </c>
    </row>
    <row r="1005" spans="1:6" x14ac:dyDescent="0.25">
      <c r="A1005">
        <v>1004</v>
      </c>
      <c r="B1005" s="2">
        <v>1</v>
      </c>
      <c r="E1005" s="3">
        <v>4</v>
      </c>
    </row>
    <row r="1006" spans="1:6" x14ac:dyDescent="0.25">
      <c r="A1006">
        <v>1005</v>
      </c>
      <c r="B1006" s="2">
        <v>1</v>
      </c>
      <c r="E1006" s="3">
        <v>4</v>
      </c>
    </row>
    <row r="1007" spans="1:6" x14ac:dyDescent="0.25">
      <c r="A1007">
        <v>1006</v>
      </c>
      <c r="B1007" s="2">
        <v>1</v>
      </c>
      <c r="E1007" s="3">
        <v>4</v>
      </c>
    </row>
    <row r="1008" spans="1:6" x14ac:dyDescent="0.25">
      <c r="A1008">
        <v>1007</v>
      </c>
      <c r="B1008" s="2">
        <v>1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  <c r="E1011" s="3">
        <v>4</v>
      </c>
    </row>
    <row r="1012" spans="1:5" x14ac:dyDescent="0.25">
      <c r="A1012">
        <v>1011</v>
      </c>
      <c r="B1012" s="2">
        <v>1</v>
      </c>
      <c r="E1012" s="3">
        <v>4</v>
      </c>
    </row>
    <row r="1013" spans="1:5" x14ac:dyDescent="0.25">
      <c r="A1013">
        <v>1012</v>
      </c>
      <c r="B1013" s="2">
        <v>1</v>
      </c>
      <c r="E1013" s="3">
        <v>4</v>
      </c>
    </row>
    <row r="1014" spans="1:5" x14ac:dyDescent="0.25">
      <c r="A1014">
        <v>1013</v>
      </c>
      <c r="B1014" s="2">
        <v>1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C1017" s="4">
        <v>2</v>
      </c>
      <c r="D1017" s="5">
        <v>3</v>
      </c>
      <c r="E1017" s="3">
        <v>4</v>
      </c>
    </row>
    <row r="1018" spans="1:5" x14ac:dyDescent="0.25">
      <c r="A1018">
        <v>1017</v>
      </c>
      <c r="C1018" s="4">
        <v>2</v>
      </c>
      <c r="D1018" s="5">
        <v>3</v>
      </c>
      <c r="E1018" s="3">
        <v>4</v>
      </c>
    </row>
    <row r="1019" spans="1:5" x14ac:dyDescent="0.25">
      <c r="A1019">
        <v>1018</v>
      </c>
      <c r="C1019" s="4">
        <v>2</v>
      </c>
      <c r="D1019" s="5">
        <v>3</v>
      </c>
      <c r="E1019" s="3">
        <v>4</v>
      </c>
    </row>
    <row r="1020" spans="1:5" x14ac:dyDescent="0.25">
      <c r="A1020">
        <v>1019</v>
      </c>
      <c r="C1020" s="4">
        <v>2</v>
      </c>
      <c r="D1020" s="5">
        <v>3</v>
      </c>
      <c r="E1020" s="3">
        <v>4</v>
      </c>
    </row>
    <row r="1021" spans="1:5" x14ac:dyDescent="0.25">
      <c r="A1021">
        <v>1020</v>
      </c>
      <c r="C1021" s="4">
        <v>2</v>
      </c>
      <c r="D1021" s="5">
        <v>3</v>
      </c>
    </row>
    <row r="1022" spans="1:5" x14ac:dyDescent="0.25">
      <c r="A1022">
        <v>1021</v>
      </c>
      <c r="C1022" s="4">
        <v>2</v>
      </c>
      <c r="D1022" s="5">
        <v>3</v>
      </c>
    </row>
    <row r="1023" spans="1:5" x14ac:dyDescent="0.25">
      <c r="A1023">
        <v>1022</v>
      </c>
      <c r="C1023" s="4">
        <v>2</v>
      </c>
      <c r="D1023" s="5">
        <v>3</v>
      </c>
    </row>
    <row r="1024" spans="1:5" x14ac:dyDescent="0.25">
      <c r="A1024">
        <v>1023</v>
      </c>
      <c r="C1024" s="4">
        <v>2</v>
      </c>
      <c r="D1024" s="5">
        <v>3</v>
      </c>
    </row>
    <row r="1025" spans="1:5" x14ac:dyDescent="0.25">
      <c r="A1025">
        <v>1024</v>
      </c>
      <c r="C1025" s="4">
        <v>2</v>
      </c>
      <c r="D1025" s="5">
        <v>3</v>
      </c>
    </row>
    <row r="1026" spans="1:5" x14ac:dyDescent="0.25">
      <c r="A1026">
        <v>1025</v>
      </c>
      <c r="C1026" s="4">
        <v>2</v>
      </c>
      <c r="D1026" s="5">
        <v>3</v>
      </c>
    </row>
    <row r="1027" spans="1:5" x14ac:dyDescent="0.25">
      <c r="A1027">
        <v>1026</v>
      </c>
      <c r="C1027" s="4">
        <v>2</v>
      </c>
      <c r="D1027" s="5">
        <v>3</v>
      </c>
    </row>
    <row r="1028" spans="1:5" x14ac:dyDescent="0.25">
      <c r="A1028">
        <v>1027</v>
      </c>
      <c r="C1028" s="4">
        <v>2</v>
      </c>
      <c r="D1028" s="5">
        <v>3</v>
      </c>
    </row>
    <row r="1029" spans="1:5" x14ac:dyDescent="0.25">
      <c r="A1029">
        <v>1028</v>
      </c>
      <c r="C1029" s="4">
        <v>2</v>
      </c>
      <c r="D1029" s="5">
        <v>3</v>
      </c>
    </row>
    <row r="1030" spans="1:5" x14ac:dyDescent="0.25">
      <c r="A1030">
        <v>1029</v>
      </c>
      <c r="C1030" s="4">
        <v>2</v>
      </c>
      <c r="D1030" s="5">
        <v>3</v>
      </c>
    </row>
    <row r="1031" spans="1:5" x14ac:dyDescent="0.25">
      <c r="A1031">
        <v>1030</v>
      </c>
      <c r="C1031" s="4">
        <v>2</v>
      </c>
      <c r="D1031" s="5">
        <v>3</v>
      </c>
    </row>
    <row r="1032" spans="1:5" x14ac:dyDescent="0.25">
      <c r="A1032">
        <v>1031</v>
      </c>
      <c r="B1032" s="2">
        <v>1</v>
      </c>
      <c r="C1032" s="4">
        <v>2</v>
      </c>
    </row>
    <row r="1033" spans="1:5" x14ac:dyDescent="0.25">
      <c r="A1033">
        <v>1032</v>
      </c>
      <c r="B1033" s="2">
        <v>1</v>
      </c>
      <c r="C1033" s="4">
        <v>2</v>
      </c>
      <c r="E1033" s="3">
        <v>4</v>
      </c>
    </row>
    <row r="1034" spans="1:5" x14ac:dyDescent="0.25">
      <c r="A1034">
        <v>1033</v>
      </c>
      <c r="B1034" s="2">
        <v>1</v>
      </c>
      <c r="E1034" s="3">
        <v>4</v>
      </c>
    </row>
    <row r="1035" spans="1:5" x14ac:dyDescent="0.25">
      <c r="A1035">
        <v>1034</v>
      </c>
      <c r="B1035" s="2">
        <v>1</v>
      </c>
      <c r="E1035" s="3">
        <v>4</v>
      </c>
    </row>
    <row r="1036" spans="1:5" x14ac:dyDescent="0.25">
      <c r="A1036">
        <v>1035</v>
      </c>
      <c r="B1036" s="2">
        <v>1</v>
      </c>
      <c r="E1036" s="3">
        <v>4</v>
      </c>
    </row>
    <row r="1037" spans="1:5" x14ac:dyDescent="0.25">
      <c r="A1037">
        <v>1036</v>
      </c>
      <c r="B1037" s="2">
        <v>1</v>
      </c>
      <c r="E1037" s="3">
        <v>4</v>
      </c>
    </row>
    <row r="1038" spans="1:5" x14ac:dyDescent="0.25">
      <c r="A1038">
        <v>1037</v>
      </c>
      <c r="B1038" s="2">
        <v>1</v>
      </c>
      <c r="E1038" s="3">
        <v>4</v>
      </c>
    </row>
    <row r="1039" spans="1:5" x14ac:dyDescent="0.25">
      <c r="A1039">
        <v>1038</v>
      </c>
      <c r="B1039" s="2">
        <v>1</v>
      </c>
      <c r="E1039" s="3">
        <v>4</v>
      </c>
    </row>
    <row r="1040" spans="1:5" x14ac:dyDescent="0.25">
      <c r="A1040">
        <v>1039</v>
      </c>
      <c r="B1040" s="2">
        <v>1</v>
      </c>
      <c r="E1040" s="3">
        <v>4</v>
      </c>
    </row>
    <row r="1041" spans="1:5" x14ac:dyDescent="0.25">
      <c r="A1041">
        <v>1040</v>
      </c>
      <c r="B1041" s="2">
        <v>1</v>
      </c>
      <c r="E1041" s="3">
        <v>4</v>
      </c>
    </row>
    <row r="1042" spans="1:5" x14ac:dyDescent="0.25">
      <c r="A1042">
        <v>1041</v>
      </c>
      <c r="B1042" s="2">
        <v>1</v>
      </c>
      <c r="E1042" s="3">
        <v>4</v>
      </c>
    </row>
    <row r="1043" spans="1:5" x14ac:dyDescent="0.25">
      <c r="A1043">
        <v>1042</v>
      </c>
      <c r="B1043" s="2">
        <v>1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B1046" s="2">
        <v>1</v>
      </c>
      <c r="E1046" s="3">
        <v>4</v>
      </c>
    </row>
    <row r="1047" spans="1:5" x14ac:dyDescent="0.25">
      <c r="A1047">
        <v>1046</v>
      </c>
      <c r="C1047" s="4">
        <v>2</v>
      </c>
      <c r="D1047" s="5">
        <v>3</v>
      </c>
      <c r="E1047" s="3">
        <v>4</v>
      </c>
    </row>
    <row r="1048" spans="1:5" x14ac:dyDescent="0.25">
      <c r="A1048">
        <v>1047</v>
      </c>
      <c r="C1048" s="4">
        <v>2</v>
      </c>
      <c r="D1048" s="5">
        <v>3</v>
      </c>
    </row>
    <row r="1049" spans="1:5" x14ac:dyDescent="0.25">
      <c r="A1049">
        <v>1048</v>
      </c>
      <c r="C1049" s="4">
        <v>2</v>
      </c>
      <c r="D1049" s="5">
        <v>3</v>
      </c>
    </row>
    <row r="1050" spans="1:5" x14ac:dyDescent="0.25">
      <c r="A1050">
        <v>1049</v>
      </c>
      <c r="C1050" s="4">
        <v>2</v>
      </c>
      <c r="D1050" s="5">
        <v>3</v>
      </c>
    </row>
    <row r="1051" spans="1:5" x14ac:dyDescent="0.25">
      <c r="A1051">
        <v>1050</v>
      </c>
      <c r="C1051" s="4">
        <v>2</v>
      </c>
      <c r="D1051" s="5">
        <v>3</v>
      </c>
    </row>
    <row r="1052" spans="1:5" x14ac:dyDescent="0.25">
      <c r="A1052">
        <v>1051</v>
      </c>
      <c r="C1052" s="4">
        <v>2</v>
      </c>
      <c r="D1052" s="5">
        <v>3</v>
      </c>
    </row>
    <row r="1053" spans="1:5" x14ac:dyDescent="0.25">
      <c r="A1053">
        <v>1052</v>
      </c>
      <c r="C1053" s="4">
        <v>2</v>
      </c>
      <c r="D1053" s="5">
        <v>3</v>
      </c>
    </row>
    <row r="1054" spans="1:5" x14ac:dyDescent="0.25">
      <c r="A1054">
        <v>1053</v>
      </c>
      <c r="C1054" s="4">
        <v>2</v>
      </c>
      <c r="D1054" s="5">
        <v>3</v>
      </c>
    </row>
    <row r="1055" spans="1:5" x14ac:dyDescent="0.25">
      <c r="A1055">
        <v>1054</v>
      </c>
      <c r="C1055" s="4">
        <v>2</v>
      </c>
      <c r="D1055" s="5">
        <v>3</v>
      </c>
    </row>
    <row r="1056" spans="1:5" x14ac:dyDescent="0.25">
      <c r="A1056">
        <v>1055</v>
      </c>
      <c r="C1056" s="4">
        <v>2</v>
      </c>
      <c r="D1056" s="5">
        <v>3</v>
      </c>
    </row>
    <row r="1057" spans="1:5" x14ac:dyDescent="0.25">
      <c r="A1057">
        <v>1056</v>
      </c>
      <c r="C1057" s="4">
        <v>2</v>
      </c>
      <c r="D1057" s="5">
        <v>3</v>
      </c>
    </row>
    <row r="1058" spans="1:5" x14ac:dyDescent="0.25">
      <c r="A1058">
        <v>1057</v>
      </c>
      <c r="C1058" s="4">
        <v>2</v>
      </c>
      <c r="D1058" s="5">
        <v>3</v>
      </c>
    </row>
    <row r="1059" spans="1:5" x14ac:dyDescent="0.25">
      <c r="A1059">
        <v>1058</v>
      </c>
      <c r="C1059" s="4">
        <v>2</v>
      </c>
      <c r="D1059" s="5">
        <v>3</v>
      </c>
    </row>
    <row r="1060" spans="1:5" x14ac:dyDescent="0.25">
      <c r="A1060">
        <v>1059</v>
      </c>
      <c r="B1060" s="2">
        <v>1</v>
      </c>
      <c r="C1060" s="4">
        <v>2</v>
      </c>
    </row>
    <row r="1061" spans="1:5" x14ac:dyDescent="0.25">
      <c r="A1061">
        <v>1060</v>
      </c>
      <c r="B1061" s="2">
        <v>1</v>
      </c>
      <c r="E1061" s="3">
        <v>4</v>
      </c>
    </row>
    <row r="1062" spans="1:5" x14ac:dyDescent="0.25">
      <c r="A1062">
        <v>1061</v>
      </c>
      <c r="B1062" s="2">
        <v>1</v>
      </c>
      <c r="E1062" s="3">
        <v>4</v>
      </c>
    </row>
    <row r="1063" spans="1:5" x14ac:dyDescent="0.25">
      <c r="A1063">
        <v>1062</v>
      </c>
      <c r="B1063" s="2">
        <v>1</v>
      </c>
      <c r="E1063" s="3">
        <v>4</v>
      </c>
    </row>
    <row r="1064" spans="1:5" x14ac:dyDescent="0.25">
      <c r="A1064">
        <v>1063</v>
      </c>
      <c r="B1064" s="2">
        <v>1</v>
      </c>
      <c r="E1064" s="3">
        <v>4</v>
      </c>
    </row>
    <row r="1065" spans="1:5" x14ac:dyDescent="0.25">
      <c r="A1065">
        <v>1064</v>
      </c>
      <c r="B1065" s="2">
        <v>1</v>
      </c>
      <c r="E1065" s="3">
        <v>4</v>
      </c>
    </row>
    <row r="1066" spans="1:5" x14ac:dyDescent="0.25">
      <c r="A1066">
        <v>1065</v>
      </c>
      <c r="B1066" s="2">
        <v>1</v>
      </c>
      <c r="E1066" s="3">
        <v>4</v>
      </c>
    </row>
    <row r="1067" spans="1:5" x14ac:dyDescent="0.25">
      <c r="A1067">
        <v>1066</v>
      </c>
      <c r="B1067" s="2">
        <v>1</v>
      </c>
      <c r="E1067" s="3">
        <v>4</v>
      </c>
    </row>
    <row r="1068" spans="1:5" x14ac:dyDescent="0.25">
      <c r="A1068">
        <v>1067</v>
      </c>
      <c r="B1068" s="2">
        <v>1</v>
      </c>
      <c r="E1068" s="3">
        <v>4</v>
      </c>
    </row>
    <row r="1069" spans="1:5" x14ac:dyDescent="0.25">
      <c r="A1069">
        <v>1068</v>
      </c>
      <c r="B1069" s="2">
        <v>1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E1071" s="3">
        <v>4</v>
      </c>
    </row>
    <row r="1072" spans="1:5" x14ac:dyDescent="0.25">
      <c r="A1072">
        <v>1071</v>
      </c>
      <c r="D1072" s="5">
        <v>3</v>
      </c>
      <c r="E1072" s="3">
        <v>4</v>
      </c>
    </row>
    <row r="1073" spans="1:5" x14ac:dyDescent="0.25">
      <c r="A1073">
        <v>1072</v>
      </c>
      <c r="C1073" s="4">
        <v>2</v>
      </c>
      <c r="D1073" s="5">
        <v>3</v>
      </c>
      <c r="E1073" s="3">
        <v>4</v>
      </c>
    </row>
    <row r="1074" spans="1:5" x14ac:dyDescent="0.25">
      <c r="A1074">
        <v>1073</v>
      </c>
      <c r="C1074" s="4">
        <v>2</v>
      </c>
      <c r="D1074" s="5">
        <v>3</v>
      </c>
    </row>
    <row r="1075" spans="1:5" x14ac:dyDescent="0.25">
      <c r="A1075">
        <v>1074</v>
      </c>
      <c r="C1075" s="4">
        <v>2</v>
      </c>
      <c r="D1075" s="5">
        <v>3</v>
      </c>
    </row>
    <row r="1076" spans="1:5" x14ac:dyDescent="0.25">
      <c r="A1076">
        <v>1075</v>
      </c>
      <c r="C1076" s="4">
        <v>2</v>
      </c>
      <c r="D1076" s="5">
        <v>3</v>
      </c>
    </row>
    <row r="1077" spans="1:5" x14ac:dyDescent="0.25">
      <c r="A1077">
        <v>1076</v>
      </c>
      <c r="C1077" s="4">
        <v>2</v>
      </c>
      <c r="D1077" s="5">
        <v>3</v>
      </c>
    </row>
    <row r="1078" spans="1:5" x14ac:dyDescent="0.25">
      <c r="A1078">
        <v>1077</v>
      </c>
      <c r="C1078" s="4">
        <v>2</v>
      </c>
      <c r="D1078" s="5">
        <v>3</v>
      </c>
    </row>
    <row r="1079" spans="1:5" x14ac:dyDescent="0.25">
      <c r="A1079">
        <v>1078</v>
      </c>
      <c r="C1079" s="4">
        <v>2</v>
      </c>
      <c r="D1079" s="5">
        <v>3</v>
      </c>
    </row>
    <row r="1080" spans="1:5" x14ac:dyDescent="0.25">
      <c r="A1080">
        <v>1079</v>
      </c>
      <c r="C1080" s="4">
        <v>2</v>
      </c>
      <c r="D1080" s="5">
        <v>3</v>
      </c>
    </row>
    <row r="1081" spans="1:5" x14ac:dyDescent="0.25">
      <c r="A1081">
        <v>1080</v>
      </c>
      <c r="C1081" s="4">
        <v>2</v>
      </c>
      <c r="D1081" s="5">
        <v>3</v>
      </c>
    </row>
    <row r="1082" spans="1:5" x14ac:dyDescent="0.25">
      <c r="A1082">
        <v>1081</v>
      </c>
      <c r="C1082" s="4">
        <v>2</v>
      </c>
    </row>
    <row r="1083" spans="1:5" x14ac:dyDescent="0.25">
      <c r="A1083">
        <v>1082</v>
      </c>
      <c r="C1083" s="4">
        <v>2</v>
      </c>
    </row>
    <row r="1084" spans="1:5" x14ac:dyDescent="0.25">
      <c r="A1084">
        <v>1083</v>
      </c>
      <c r="B1084" s="2">
        <v>1</v>
      </c>
      <c r="C1084" s="4">
        <v>2</v>
      </c>
    </row>
    <row r="1085" spans="1:5" x14ac:dyDescent="0.25">
      <c r="A1085">
        <v>1084</v>
      </c>
      <c r="B1085" s="2">
        <v>1</v>
      </c>
      <c r="C1085" s="4">
        <v>2</v>
      </c>
    </row>
    <row r="1086" spans="1:5" x14ac:dyDescent="0.25">
      <c r="A1086">
        <v>1085</v>
      </c>
      <c r="B1086" s="2">
        <v>1</v>
      </c>
      <c r="E1086" s="3">
        <v>4</v>
      </c>
    </row>
    <row r="1087" spans="1:5" x14ac:dyDescent="0.25">
      <c r="A1087">
        <v>1086</v>
      </c>
      <c r="B1087" s="2">
        <v>1</v>
      </c>
      <c r="E1087" s="3">
        <v>4</v>
      </c>
    </row>
    <row r="1088" spans="1:5" x14ac:dyDescent="0.25">
      <c r="A1088">
        <v>1087</v>
      </c>
      <c r="B1088" s="2">
        <v>1</v>
      </c>
      <c r="E1088" s="3">
        <v>4</v>
      </c>
    </row>
    <row r="1089" spans="1:5" x14ac:dyDescent="0.25">
      <c r="A1089">
        <v>1088</v>
      </c>
      <c r="B1089" s="2">
        <v>1</v>
      </c>
      <c r="E1089" s="3">
        <v>4</v>
      </c>
    </row>
    <row r="1090" spans="1:5" x14ac:dyDescent="0.25">
      <c r="A1090">
        <v>1089</v>
      </c>
      <c r="B1090" s="2">
        <v>1</v>
      </c>
      <c r="E1090" s="3">
        <v>4</v>
      </c>
    </row>
    <row r="1091" spans="1:5" x14ac:dyDescent="0.25">
      <c r="A1091">
        <v>1090</v>
      </c>
      <c r="B1091" s="2">
        <v>1</v>
      </c>
      <c r="E1091" s="3">
        <v>4</v>
      </c>
    </row>
    <row r="1092" spans="1:5" x14ac:dyDescent="0.25">
      <c r="A1092">
        <v>1091</v>
      </c>
      <c r="B1092" s="2">
        <v>1</v>
      </c>
      <c r="E1092" s="3">
        <v>4</v>
      </c>
    </row>
    <row r="1093" spans="1:5" x14ac:dyDescent="0.25">
      <c r="A1093">
        <v>1092</v>
      </c>
      <c r="B1093" s="2">
        <v>1</v>
      </c>
      <c r="E1093" s="3">
        <v>4</v>
      </c>
    </row>
    <row r="1094" spans="1:5" x14ac:dyDescent="0.25">
      <c r="A1094">
        <v>1093</v>
      </c>
      <c r="B1094" s="2">
        <v>1</v>
      </c>
      <c r="D1094" s="5">
        <v>3</v>
      </c>
      <c r="E1094" s="3">
        <v>4</v>
      </c>
    </row>
    <row r="1095" spans="1:5" x14ac:dyDescent="0.25">
      <c r="A1095">
        <v>1094</v>
      </c>
      <c r="D1095" s="5">
        <v>3</v>
      </c>
      <c r="E1095" s="3">
        <v>4</v>
      </c>
    </row>
    <row r="1096" spans="1:5" x14ac:dyDescent="0.25">
      <c r="A1096">
        <v>1095</v>
      </c>
      <c r="D1096" s="5">
        <v>3</v>
      </c>
      <c r="E1096" s="3">
        <v>4</v>
      </c>
    </row>
    <row r="1097" spans="1:5" x14ac:dyDescent="0.25">
      <c r="A1097">
        <v>1096</v>
      </c>
      <c r="D1097" s="5">
        <v>3</v>
      </c>
      <c r="E1097" s="3">
        <v>4</v>
      </c>
    </row>
    <row r="1098" spans="1:5" x14ac:dyDescent="0.25">
      <c r="A1098">
        <v>1097</v>
      </c>
      <c r="C1098" s="4">
        <v>2</v>
      </c>
      <c r="D1098" s="5">
        <v>3</v>
      </c>
    </row>
    <row r="1099" spans="1:5" x14ac:dyDescent="0.25">
      <c r="A1099">
        <v>1098</v>
      </c>
      <c r="C1099" s="4">
        <v>2</v>
      </c>
      <c r="D1099" s="5">
        <v>3</v>
      </c>
    </row>
    <row r="1100" spans="1:5" x14ac:dyDescent="0.25">
      <c r="A1100">
        <v>1099</v>
      </c>
      <c r="C1100" s="4">
        <v>2</v>
      </c>
      <c r="D1100" s="5">
        <v>3</v>
      </c>
    </row>
    <row r="1101" spans="1:5" x14ac:dyDescent="0.25">
      <c r="A1101">
        <v>1100</v>
      </c>
      <c r="C1101" s="4">
        <v>2</v>
      </c>
      <c r="D1101" s="5">
        <v>3</v>
      </c>
    </row>
    <row r="1102" spans="1:5" x14ac:dyDescent="0.25">
      <c r="A1102">
        <v>1101</v>
      </c>
      <c r="C1102" s="4">
        <v>2</v>
      </c>
      <c r="D1102" s="5">
        <v>3</v>
      </c>
    </row>
    <row r="1103" spans="1:5" x14ac:dyDescent="0.25">
      <c r="A1103">
        <v>1102</v>
      </c>
      <c r="C1103" s="4">
        <v>2</v>
      </c>
      <c r="D1103" s="5">
        <v>3</v>
      </c>
    </row>
    <row r="1104" spans="1:5" x14ac:dyDescent="0.25">
      <c r="A1104">
        <v>1103</v>
      </c>
      <c r="C1104" s="4">
        <v>2</v>
      </c>
    </row>
    <row r="1105" spans="1:5" x14ac:dyDescent="0.25">
      <c r="A1105">
        <v>1104</v>
      </c>
      <c r="C1105" s="4">
        <v>2</v>
      </c>
    </row>
    <row r="1106" spans="1:5" x14ac:dyDescent="0.25">
      <c r="A1106">
        <v>1105</v>
      </c>
      <c r="C1106" s="4">
        <v>2</v>
      </c>
    </row>
    <row r="1107" spans="1:5" x14ac:dyDescent="0.25">
      <c r="A1107">
        <v>1106</v>
      </c>
      <c r="B1107" s="2">
        <v>1</v>
      </c>
      <c r="C1107" s="4">
        <v>2</v>
      </c>
    </row>
    <row r="1108" spans="1:5" x14ac:dyDescent="0.25">
      <c r="A1108">
        <v>1107</v>
      </c>
      <c r="B1108" s="2">
        <v>1</v>
      </c>
      <c r="C1108" s="4">
        <v>2</v>
      </c>
    </row>
    <row r="1109" spans="1:5" x14ac:dyDescent="0.25">
      <c r="A1109">
        <v>1108</v>
      </c>
      <c r="B1109" s="2">
        <v>1</v>
      </c>
      <c r="C1109" s="4">
        <v>2</v>
      </c>
    </row>
    <row r="1110" spans="1:5" x14ac:dyDescent="0.25">
      <c r="A1110">
        <v>1109</v>
      </c>
      <c r="B1110" s="2">
        <v>1</v>
      </c>
    </row>
    <row r="1111" spans="1:5" x14ac:dyDescent="0.25">
      <c r="A1111">
        <v>1110</v>
      </c>
      <c r="B1111" s="2">
        <v>1</v>
      </c>
      <c r="E1111" s="3">
        <v>4</v>
      </c>
    </row>
    <row r="1112" spans="1:5" x14ac:dyDescent="0.25">
      <c r="A1112">
        <v>1111</v>
      </c>
      <c r="B1112" s="2">
        <v>1</v>
      </c>
      <c r="E1112" s="3">
        <v>4</v>
      </c>
    </row>
    <row r="1113" spans="1:5" x14ac:dyDescent="0.25">
      <c r="A1113">
        <v>1112</v>
      </c>
      <c r="B1113" s="2">
        <v>1</v>
      </c>
      <c r="E1113" s="3">
        <v>4</v>
      </c>
    </row>
    <row r="1114" spans="1:5" x14ac:dyDescent="0.25">
      <c r="A1114">
        <v>1113</v>
      </c>
      <c r="B1114" s="2">
        <v>1</v>
      </c>
      <c r="E1114" s="3">
        <v>4</v>
      </c>
    </row>
    <row r="1115" spans="1:5" x14ac:dyDescent="0.25">
      <c r="A1115">
        <v>1114</v>
      </c>
      <c r="B1115" s="2">
        <v>1</v>
      </c>
      <c r="E1115" s="3">
        <v>4</v>
      </c>
    </row>
    <row r="1116" spans="1:5" x14ac:dyDescent="0.25">
      <c r="A1116">
        <v>1115</v>
      </c>
      <c r="D1116" s="5">
        <v>3</v>
      </c>
      <c r="E1116" s="3">
        <v>4</v>
      </c>
    </row>
    <row r="1117" spans="1:5" x14ac:dyDescent="0.25">
      <c r="A1117">
        <v>1116</v>
      </c>
      <c r="D1117" s="5">
        <v>3</v>
      </c>
      <c r="E1117" s="3">
        <v>4</v>
      </c>
    </row>
    <row r="1118" spans="1:5" x14ac:dyDescent="0.25">
      <c r="A1118">
        <v>1117</v>
      </c>
      <c r="D1118" s="5">
        <v>3</v>
      </c>
      <c r="E1118" s="3">
        <v>4</v>
      </c>
    </row>
    <row r="1119" spans="1:5" x14ac:dyDescent="0.25">
      <c r="A1119">
        <v>1118</v>
      </c>
      <c r="D1119" s="5">
        <v>3</v>
      </c>
      <c r="E1119" s="3">
        <v>4</v>
      </c>
    </row>
    <row r="1120" spans="1:5" x14ac:dyDescent="0.25">
      <c r="A1120">
        <v>1119</v>
      </c>
      <c r="C1120" s="4">
        <v>2</v>
      </c>
      <c r="D1120" s="5">
        <v>3</v>
      </c>
      <c r="E1120" s="3">
        <v>4</v>
      </c>
    </row>
    <row r="1121" spans="1:5" x14ac:dyDescent="0.25">
      <c r="A1121">
        <v>1120</v>
      </c>
      <c r="C1121" s="4">
        <v>2</v>
      </c>
      <c r="D1121" s="5">
        <v>3</v>
      </c>
    </row>
    <row r="1122" spans="1:5" x14ac:dyDescent="0.25">
      <c r="A1122">
        <v>1121</v>
      </c>
      <c r="C1122" s="4">
        <v>2</v>
      </c>
      <c r="D1122" s="5">
        <v>3</v>
      </c>
    </row>
    <row r="1123" spans="1:5" x14ac:dyDescent="0.25">
      <c r="A1123">
        <v>1122</v>
      </c>
      <c r="C1123" s="4">
        <v>2</v>
      </c>
      <c r="D1123" s="5">
        <v>3</v>
      </c>
    </row>
    <row r="1124" spans="1:5" x14ac:dyDescent="0.25">
      <c r="A1124">
        <v>1123</v>
      </c>
      <c r="C1124" s="4">
        <v>2</v>
      </c>
      <c r="D1124" s="5">
        <v>3</v>
      </c>
    </row>
    <row r="1125" spans="1:5" x14ac:dyDescent="0.25">
      <c r="A1125">
        <v>1124</v>
      </c>
      <c r="C1125" s="4">
        <v>2</v>
      </c>
    </row>
    <row r="1126" spans="1:5" x14ac:dyDescent="0.25">
      <c r="A1126">
        <v>1125</v>
      </c>
      <c r="C1126" s="4">
        <v>2</v>
      </c>
    </row>
    <row r="1127" spans="1:5" x14ac:dyDescent="0.25">
      <c r="A1127">
        <v>1126</v>
      </c>
      <c r="B1127" s="2">
        <v>1</v>
      </c>
      <c r="C1127" s="4">
        <v>2</v>
      </c>
    </row>
    <row r="1128" spans="1:5" x14ac:dyDescent="0.25">
      <c r="A1128">
        <v>1127</v>
      </c>
      <c r="B1128" s="2">
        <v>1</v>
      </c>
      <c r="C1128" s="4">
        <v>2</v>
      </c>
    </row>
    <row r="1129" spans="1:5" x14ac:dyDescent="0.25">
      <c r="A1129">
        <v>1128</v>
      </c>
      <c r="B1129" s="2">
        <v>1</v>
      </c>
      <c r="C1129" s="4">
        <v>2</v>
      </c>
    </row>
    <row r="1130" spans="1:5" x14ac:dyDescent="0.25">
      <c r="A1130">
        <v>1129</v>
      </c>
      <c r="B1130" s="2">
        <v>1</v>
      </c>
      <c r="C1130" s="4">
        <v>2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  <c r="E1134" s="3">
        <v>4</v>
      </c>
    </row>
    <row r="1135" spans="1:5" x14ac:dyDescent="0.25">
      <c r="A1135">
        <v>1134</v>
      </c>
      <c r="B1135" s="2">
        <v>1</v>
      </c>
      <c r="E1135" s="3">
        <v>4</v>
      </c>
    </row>
    <row r="1136" spans="1:5" x14ac:dyDescent="0.25">
      <c r="A1136">
        <v>1135</v>
      </c>
      <c r="B1136" s="2">
        <v>1</v>
      </c>
      <c r="E1136" s="3">
        <v>4</v>
      </c>
    </row>
    <row r="1137" spans="1:5" x14ac:dyDescent="0.25">
      <c r="A1137">
        <v>1136</v>
      </c>
      <c r="B1137" s="2">
        <v>1</v>
      </c>
      <c r="E1137" s="3">
        <v>4</v>
      </c>
    </row>
    <row r="1138" spans="1:5" x14ac:dyDescent="0.25">
      <c r="A1138">
        <v>1137</v>
      </c>
      <c r="D1138" s="5">
        <v>3</v>
      </c>
      <c r="E1138" s="3">
        <v>4</v>
      </c>
    </row>
    <row r="1139" spans="1:5" x14ac:dyDescent="0.25">
      <c r="A1139">
        <v>1138</v>
      </c>
      <c r="D1139" s="5">
        <v>3</v>
      </c>
      <c r="E1139" s="3">
        <v>4</v>
      </c>
    </row>
    <row r="1140" spans="1:5" x14ac:dyDescent="0.25">
      <c r="A1140">
        <v>1139</v>
      </c>
      <c r="D1140" s="5">
        <v>3</v>
      </c>
      <c r="E1140" s="3">
        <v>4</v>
      </c>
    </row>
    <row r="1141" spans="1:5" x14ac:dyDescent="0.25">
      <c r="A1141">
        <v>1140</v>
      </c>
      <c r="D1141" s="5">
        <v>3</v>
      </c>
      <c r="E1141" s="3">
        <v>4</v>
      </c>
    </row>
    <row r="1142" spans="1:5" x14ac:dyDescent="0.25">
      <c r="A1142">
        <v>1141</v>
      </c>
      <c r="C1142" s="4">
        <v>2</v>
      </c>
      <c r="D1142" s="5">
        <v>3</v>
      </c>
      <c r="E1142" s="3">
        <v>4</v>
      </c>
    </row>
    <row r="1143" spans="1:5" x14ac:dyDescent="0.25">
      <c r="A1143">
        <v>1142</v>
      </c>
      <c r="C1143" s="4">
        <v>2</v>
      </c>
      <c r="D1143" s="5">
        <v>3</v>
      </c>
      <c r="E1143" s="3">
        <v>4</v>
      </c>
    </row>
    <row r="1144" spans="1:5" x14ac:dyDescent="0.25">
      <c r="A1144">
        <v>1143</v>
      </c>
      <c r="C1144" s="4">
        <v>2</v>
      </c>
      <c r="D1144" s="5">
        <v>3</v>
      </c>
    </row>
    <row r="1145" spans="1:5" x14ac:dyDescent="0.25">
      <c r="A1145">
        <v>1144</v>
      </c>
      <c r="C1145" s="4">
        <v>2</v>
      </c>
      <c r="D1145" s="5">
        <v>3</v>
      </c>
    </row>
    <row r="1146" spans="1:5" x14ac:dyDescent="0.25">
      <c r="A1146">
        <v>1145</v>
      </c>
      <c r="C1146" s="4">
        <v>2</v>
      </c>
      <c r="D1146" s="5">
        <v>3</v>
      </c>
    </row>
    <row r="1147" spans="1:5" x14ac:dyDescent="0.25">
      <c r="A1147">
        <v>1146</v>
      </c>
      <c r="C1147" s="4">
        <v>2</v>
      </c>
      <c r="D1147" s="5">
        <v>3</v>
      </c>
    </row>
    <row r="1148" spans="1:5" x14ac:dyDescent="0.25">
      <c r="A1148">
        <v>1147</v>
      </c>
      <c r="C1148" s="4">
        <v>2</v>
      </c>
    </row>
    <row r="1149" spans="1:5" x14ac:dyDescent="0.25">
      <c r="A1149">
        <v>1148</v>
      </c>
      <c r="C1149" s="4">
        <v>2</v>
      </c>
    </row>
    <row r="1150" spans="1:5" x14ac:dyDescent="0.25">
      <c r="A1150">
        <v>1149</v>
      </c>
      <c r="B1150" s="2">
        <v>1</v>
      </c>
      <c r="C1150" s="4">
        <v>2</v>
      </c>
    </row>
    <row r="1151" spans="1:5" x14ac:dyDescent="0.25">
      <c r="A1151">
        <v>1150</v>
      </c>
      <c r="B1151" s="2">
        <v>1</v>
      </c>
      <c r="C1151" s="4">
        <v>2</v>
      </c>
    </row>
    <row r="1152" spans="1:5" x14ac:dyDescent="0.25">
      <c r="A1152">
        <v>1151</v>
      </c>
      <c r="B1152" s="2">
        <v>1</v>
      </c>
      <c r="C1152" s="4">
        <v>2</v>
      </c>
    </row>
    <row r="1153" spans="1:5" x14ac:dyDescent="0.25">
      <c r="A1153">
        <v>1152</v>
      </c>
      <c r="B1153" s="2">
        <v>1</v>
      </c>
    </row>
    <row r="1154" spans="1:5" x14ac:dyDescent="0.25">
      <c r="A1154">
        <v>1153</v>
      </c>
      <c r="B1154" s="2">
        <v>1</v>
      </c>
    </row>
    <row r="1155" spans="1:5" x14ac:dyDescent="0.25">
      <c r="A1155">
        <v>1154</v>
      </c>
      <c r="B1155" s="2">
        <v>1</v>
      </c>
    </row>
    <row r="1156" spans="1:5" x14ac:dyDescent="0.25">
      <c r="A1156">
        <v>1155</v>
      </c>
      <c r="B1156" s="2">
        <v>1</v>
      </c>
    </row>
    <row r="1157" spans="1:5" x14ac:dyDescent="0.25">
      <c r="A1157">
        <v>1156</v>
      </c>
      <c r="B1157" s="2">
        <v>1</v>
      </c>
    </row>
    <row r="1158" spans="1:5" x14ac:dyDescent="0.25">
      <c r="A1158">
        <v>1157</v>
      </c>
      <c r="B1158" s="2">
        <v>1</v>
      </c>
      <c r="D1158" s="5">
        <v>3</v>
      </c>
      <c r="E1158" s="3">
        <v>4</v>
      </c>
    </row>
    <row r="1159" spans="1:5" x14ac:dyDescent="0.25">
      <c r="A1159">
        <v>1158</v>
      </c>
      <c r="D1159" s="5">
        <v>3</v>
      </c>
      <c r="E1159" s="3">
        <v>4</v>
      </c>
    </row>
    <row r="1160" spans="1:5" x14ac:dyDescent="0.25">
      <c r="A1160">
        <v>1159</v>
      </c>
      <c r="D1160" s="5">
        <v>3</v>
      </c>
      <c r="E1160" s="3">
        <v>4</v>
      </c>
    </row>
    <row r="1161" spans="1:5" x14ac:dyDescent="0.25">
      <c r="A1161">
        <v>1160</v>
      </c>
      <c r="D1161" s="5">
        <v>3</v>
      </c>
      <c r="E1161" s="3">
        <v>4</v>
      </c>
    </row>
    <row r="1162" spans="1:5" x14ac:dyDescent="0.25">
      <c r="A1162">
        <v>1161</v>
      </c>
      <c r="D1162" s="5">
        <v>3</v>
      </c>
      <c r="E1162" s="3">
        <v>4</v>
      </c>
    </row>
    <row r="1163" spans="1:5" x14ac:dyDescent="0.25">
      <c r="A1163">
        <v>1162</v>
      </c>
      <c r="D1163" s="5">
        <v>3</v>
      </c>
      <c r="E1163" s="3">
        <v>4</v>
      </c>
    </row>
    <row r="1164" spans="1:5" x14ac:dyDescent="0.25">
      <c r="A1164">
        <v>1163</v>
      </c>
      <c r="C1164" s="4">
        <v>2</v>
      </c>
      <c r="D1164" s="5">
        <v>3</v>
      </c>
      <c r="E1164" s="3">
        <v>4</v>
      </c>
    </row>
    <row r="1165" spans="1:5" x14ac:dyDescent="0.25">
      <c r="A1165">
        <v>1164</v>
      </c>
      <c r="C1165" s="4">
        <v>2</v>
      </c>
      <c r="D1165" s="5">
        <v>3</v>
      </c>
      <c r="E1165" s="3">
        <v>4</v>
      </c>
    </row>
    <row r="1166" spans="1:5" x14ac:dyDescent="0.25">
      <c r="A1166">
        <v>1165</v>
      </c>
      <c r="C1166" s="4">
        <v>2</v>
      </c>
      <c r="D1166" s="5">
        <v>3</v>
      </c>
    </row>
    <row r="1167" spans="1:5" x14ac:dyDescent="0.25">
      <c r="A1167">
        <v>1166</v>
      </c>
      <c r="C1167" s="4">
        <v>2</v>
      </c>
      <c r="D1167" s="5">
        <v>3</v>
      </c>
    </row>
    <row r="1168" spans="1:5" x14ac:dyDescent="0.25">
      <c r="A1168">
        <v>1167</v>
      </c>
      <c r="C1168" s="4">
        <v>2</v>
      </c>
    </row>
    <row r="1169" spans="1:5" x14ac:dyDescent="0.25">
      <c r="A1169">
        <v>1168</v>
      </c>
      <c r="C1169" s="4">
        <v>2</v>
      </c>
    </row>
    <row r="1170" spans="1:5" x14ac:dyDescent="0.25">
      <c r="A1170">
        <v>1169</v>
      </c>
      <c r="C1170" s="4">
        <v>2</v>
      </c>
    </row>
    <row r="1171" spans="1:5" x14ac:dyDescent="0.25">
      <c r="A1171">
        <v>1170</v>
      </c>
      <c r="C1171" s="4">
        <v>2</v>
      </c>
    </row>
    <row r="1172" spans="1:5" x14ac:dyDescent="0.25">
      <c r="A1172">
        <v>1171</v>
      </c>
      <c r="B1172" s="2">
        <v>1</v>
      </c>
      <c r="C1172" s="4">
        <v>2</v>
      </c>
    </row>
    <row r="1173" spans="1:5" x14ac:dyDescent="0.25">
      <c r="A1173">
        <v>1172</v>
      </c>
      <c r="B1173" s="2">
        <v>1</v>
      </c>
      <c r="C1173" s="4">
        <v>2</v>
      </c>
    </row>
    <row r="1174" spans="1:5" x14ac:dyDescent="0.25">
      <c r="A1174">
        <v>1173</v>
      </c>
      <c r="B1174" s="2">
        <v>1</v>
      </c>
      <c r="C1174" s="4">
        <v>2</v>
      </c>
    </row>
    <row r="1175" spans="1:5" x14ac:dyDescent="0.25">
      <c r="A1175">
        <v>1174</v>
      </c>
      <c r="B1175" s="2">
        <v>1</v>
      </c>
    </row>
    <row r="1176" spans="1:5" x14ac:dyDescent="0.25">
      <c r="A1176">
        <v>1175</v>
      </c>
      <c r="B1176" s="2">
        <v>1</v>
      </c>
    </row>
    <row r="1177" spans="1:5" x14ac:dyDescent="0.25">
      <c r="A1177">
        <v>1176</v>
      </c>
      <c r="B1177" s="2">
        <v>1</v>
      </c>
    </row>
    <row r="1178" spans="1:5" x14ac:dyDescent="0.25">
      <c r="A1178">
        <v>1177</v>
      </c>
      <c r="B1178" s="2">
        <v>1</v>
      </c>
    </row>
    <row r="1179" spans="1:5" x14ac:dyDescent="0.25">
      <c r="A1179">
        <v>1178</v>
      </c>
      <c r="B1179" s="2">
        <v>1</v>
      </c>
      <c r="E1179" s="3">
        <v>4</v>
      </c>
    </row>
    <row r="1180" spans="1:5" x14ac:dyDescent="0.25">
      <c r="A1180">
        <v>1179</v>
      </c>
      <c r="B1180" s="2">
        <v>1</v>
      </c>
      <c r="E1180" s="3">
        <v>4</v>
      </c>
    </row>
    <row r="1181" spans="1:5" x14ac:dyDescent="0.25">
      <c r="A1181">
        <v>1180</v>
      </c>
      <c r="D1181" s="5">
        <v>3</v>
      </c>
      <c r="E1181" s="3">
        <v>4</v>
      </c>
    </row>
    <row r="1182" spans="1:5" x14ac:dyDescent="0.25">
      <c r="A1182">
        <v>1181</v>
      </c>
      <c r="D1182" s="5">
        <v>3</v>
      </c>
      <c r="E1182" s="3">
        <v>4</v>
      </c>
    </row>
    <row r="1183" spans="1:5" x14ac:dyDescent="0.25">
      <c r="A1183">
        <v>1182</v>
      </c>
      <c r="D1183" s="5">
        <v>3</v>
      </c>
      <c r="E1183" s="3">
        <v>4</v>
      </c>
    </row>
    <row r="1184" spans="1:5" x14ac:dyDescent="0.25">
      <c r="A1184">
        <v>1183</v>
      </c>
      <c r="D1184" s="5">
        <v>3</v>
      </c>
      <c r="E1184" s="3">
        <v>4</v>
      </c>
    </row>
    <row r="1185" spans="1:5" x14ac:dyDescent="0.25">
      <c r="A1185">
        <v>1184</v>
      </c>
      <c r="D1185" s="5">
        <v>3</v>
      </c>
      <c r="E1185" s="3">
        <v>4</v>
      </c>
    </row>
    <row r="1186" spans="1:5" x14ac:dyDescent="0.25">
      <c r="A1186">
        <v>1185</v>
      </c>
      <c r="C1186" s="4">
        <v>2</v>
      </c>
      <c r="D1186" s="5">
        <v>3</v>
      </c>
      <c r="E1186" s="3">
        <v>4</v>
      </c>
    </row>
    <row r="1187" spans="1:5" x14ac:dyDescent="0.25">
      <c r="A1187">
        <v>1186</v>
      </c>
      <c r="C1187" s="4">
        <v>2</v>
      </c>
      <c r="D1187" s="5">
        <v>3</v>
      </c>
      <c r="E1187" s="3">
        <v>4</v>
      </c>
    </row>
    <row r="1188" spans="1:5" x14ac:dyDescent="0.25">
      <c r="A1188">
        <v>1187</v>
      </c>
      <c r="C1188" s="4">
        <v>2</v>
      </c>
      <c r="D1188" s="5">
        <v>3</v>
      </c>
    </row>
    <row r="1189" spans="1:5" x14ac:dyDescent="0.25">
      <c r="A1189">
        <v>1188</v>
      </c>
      <c r="C1189" s="4">
        <v>2</v>
      </c>
      <c r="D1189" s="5">
        <v>3</v>
      </c>
    </row>
    <row r="1190" spans="1:5" x14ac:dyDescent="0.25">
      <c r="A1190">
        <v>1189</v>
      </c>
      <c r="C1190" s="4">
        <v>2</v>
      </c>
      <c r="D1190" s="5">
        <v>3</v>
      </c>
    </row>
    <row r="1191" spans="1:5" x14ac:dyDescent="0.25">
      <c r="A1191">
        <v>1190</v>
      </c>
      <c r="C1191" s="4">
        <v>2</v>
      </c>
    </row>
    <row r="1192" spans="1:5" x14ac:dyDescent="0.25">
      <c r="A1192">
        <v>1191</v>
      </c>
      <c r="C1192" s="4">
        <v>2</v>
      </c>
    </row>
    <row r="1193" spans="1:5" x14ac:dyDescent="0.25">
      <c r="A1193">
        <v>1192</v>
      </c>
      <c r="C1193" s="4">
        <v>2</v>
      </c>
    </row>
    <row r="1194" spans="1:5" x14ac:dyDescent="0.25">
      <c r="A1194">
        <v>1193</v>
      </c>
      <c r="B1194" s="2">
        <v>1</v>
      </c>
      <c r="C1194" s="4">
        <v>2</v>
      </c>
    </row>
    <row r="1195" spans="1:5" x14ac:dyDescent="0.25">
      <c r="A1195">
        <v>1194</v>
      </c>
      <c r="B1195" s="2">
        <v>1</v>
      </c>
      <c r="C1195" s="4">
        <v>2</v>
      </c>
    </row>
    <row r="1196" spans="1:5" x14ac:dyDescent="0.25">
      <c r="A1196">
        <v>1195</v>
      </c>
      <c r="B1196" s="2">
        <v>1</v>
      </c>
      <c r="C1196" s="4">
        <v>2</v>
      </c>
    </row>
    <row r="1197" spans="1:5" x14ac:dyDescent="0.25">
      <c r="A1197">
        <v>1196</v>
      </c>
      <c r="B1197" s="2">
        <v>1</v>
      </c>
    </row>
    <row r="1198" spans="1:5" x14ac:dyDescent="0.25">
      <c r="A1198">
        <v>1197</v>
      </c>
      <c r="B1198" s="2">
        <v>1</v>
      </c>
    </row>
    <row r="1199" spans="1:5" x14ac:dyDescent="0.25">
      <c r="A1199">
        <v>1198</v>
      </c>
      <c r="B1199" s="2">
        <v>1</v>
      </c>
    </row>
    <row r="1200" spans="1:5" x14ac:dyDescent="0.25">
      <c r="A1200">
        <v>1199</v>
      </c>
      <c r="B1200" s="2">
        <v>1</v>
      </c>
    </row>
    <row r="1201" spans="1:5" x14ac:dyDescent="0.25">
      <c r="A1201">
        <v>1200</v>
      </c>
      <c r="B1201" s="2">
        <v>1</v>
      </c>
      <c r="E1201" s="3">
        <v>4</v>
      </c>
    </row>
    <row r="1202" spans="1:5" x14ac:dyDescent="0.25">
      <c r="A1202">
        <v>1201</v>
      </c>
      <c r="B1202" s="2">
        <v>1</v>
      </c>
      <c r="D1202" s="5">
        <v>3</v>
      </c>
      <c r="E1202" s="3">
        <v>4</v>
      </c>
    </row>
    <row r="1203" spans="1:5" x14ac:dyDescent="0.25">
      <c r="A1203">
        <v>1202</v>
      </c>
      <c r="D1203" s="5">
        <v>3</v>
      </c>
      <c r="E1203" s="3">
        <v>4</v>
      </c>
    </row>
    <row r="1204" spans="1:5" x14ac:dyDescent="0.25">
      <c r="A1204">
        <v>1203</v>
      </c>
      <c r="D1204" s="5">
        <v>3</v>
      </c>
      <c r="E1204" s="3">
        <v>4</v>
      </c>
    </row>
    <row r="1205" spans="1:5" x14ac:dyDescent="0.25">
      <c r="A1205">
        <v>1204</v>
      </c>
      <c r="D1205" s="5">
        <v>3</v>
      </c>
      <c r="E1205" s="3">
        <v>4</v>
      </c>
    </row>
    <row r="1206" spans="1:5" x14ac:dyDescent="0.25">
      <c r="A1206">
        <v>1205</v>
      </c>
      <c r="D1206" s="5">
        <v>3</v>
      </c>
      <c r="E1206" s="3">
        <v>4</v>
      </c>
    </row>
    <row r="1207" spans="1:5" x14ac:dyDescent="0.25">
      <c r="A1207">
        <v>1206</v>
      </c>
      <c r="C1207" s="4">
        <v>2</v>
      </c>
      <c r="D1207" s="5">
        <v>3</v>
      </c>
      <c r="E1207" s="3">
        <v>4</v>
      </c>
    </row>
    <row r="1208" spans="1:5" x14ac:dyDescent="0.25">
      <c r="A1208">
        <v>1207</v>
      </c>
      <c r="C1208" s="4">
        <v>2</v>
      </c>
      <c r="D1208" s="5">
        <v>3</v>
      </c>
      <c r="E1208" s="3">
        <v>4</v>
      </c>
    </row>
    <row r="1209" spans="1:5" x14ac:dyDescent="0.25">
      <c r="A1209">
        <v>1208</v>
      </c>
      <c r="C1209" s="4">
        <v>2</v>
      </c>
      <c r="D1209" s="5">
        <v>3</v>
      </c>
      <c r="E1209" s="3">
        <v>4</v>
      </c>
    </row>
    <row r="1210" spans="1:5" x14ac:dyDescent="0.25">
      <c r="A1210">
        <v>1209</v>
      </c>
      <c r="C1210" s="4">
        <v>2</v>
      </c>
      <c r="D1210" s="5">
        <v>3</v>
      </c>
    </row>
    <row r="1211" spans="1:5" x14ac:dyDescent="0.25">
      <c r="A1211">
        <v>1210</v>
      </c>
      <c r="C1211" s="4">
        <v>2</v>
      </c>
      <c r="D1211" s="5">
        <v>3</v>
      </c>
    </row>
    <row r="1212" spans="1:5" x14ac:dyDescent="0.25">
      <c r="A1212">
        <v>1211</v>
      </c>
      <c r="C1212" s="4">
        <v>2</v>
      </c>
    </row>
    <row r="1213" spans="1:5" x14ac:dyDescent="0.25">
      <c r="A1213">
        <v>1212</v>
      </c>
      <c r="C1213" s="4">
        <v>2</v>
      </c>
    </row>
    <row r="1214" spans="1:5" x14ac:dyDescent="0.25">
      <c r="A1214">
        <v>1213</v>
      </c>
      <c r="C1214" s="4">
        <v>2</v>
      </c>
    </row>
    <row r="1215" spans="1:5" x14ac:dyDescent="0.25">
      <c r="A1215">
        <v>1214</v>
      </c>
      <c r="B1215" s="2">
        <v>1</v>
      </c>
      <c r="C1215" s="4">
        <v>2</v>
      </c>
    </row>
    <row r="1216" spans="1:5" x14ac:dyDescent="0.25">
      <c r="A1216">
        <v>1215</v>
      </c>
      <c r="B1216" s="2">
        <v>1</v>
      </c>
      <c r="C1216" s="4">
        <v>2</v>
      </c>
    </row>
    <row r="1217" spans="1:5" x14ac:dyDescent="0.25">
      <c r="A1217">
        <v>1216</v>
      </c>
      <c r="B1217" s="2">
        <v>1</v>
      </c>
      <c r="C1217" s="4">
        <v>2</v>
      </c>
    </row>
    <row r="1218" spans="1:5" x14ac:dyDescent="0.25">
      <c r="A1218">
        <v>1217</v>
      </c>
      <c r="B1218" s="2">
        <v>1</v>
      </c>
    </row>
    <row r="1219" spans="1:5" x14ac:dyDescent="0.25">
      <c r="A1219">
        <v>1218</v>
      </c>
      <c r="B1219" s="2">
        <v>1</v>
      </c>
    </row>
    <row r="1220" spans="1:5" x14ac:dyDescent="0.25">
      <c r="A1220">
        <v>1219</v>
      </c>
      <c r="B1220" s="2">
        <v>1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  <c r="D1223" s="5">
        <v>3</v>
      </c>
      <c r="E1223" s="3">
        <v>4</v>
      </c>
    </row>
    <row r="1224" spans="1:5" x14ac:dyDescent="0.25">
      <c r="A1224">
        <v>1223</v>
      </c>
      <c r="D1224" s="5">
        <v>3</v>
      </c>
      <c r="E1224" s="3">
        <v>4</v>
      </c>
    </row>
    <row r="1225" spans="1:5" x14ac:dyDescent="0.25">
      <c r="A1225">
        <v>1224</v>
      </c>
      <c r="D1225" s="5">
        <v>3</v>
      </c>
      <c r="E1225" s="3">
        <v>4</v>
      </c>
    </row>
    <row r="1226" spans="1:5" x14ac:dyDescent="0.25">
      <c r="A1226">
        <v>1225</v>
      </c>
      <c r="D1226" s="5">
        <v>3</v>
      </c>
      <c r="E1226" s="3">
        <v>4</v>
      </c>
    </row>
    <row r="1227" spans="1:5" x14ac:dyDescent="0.25">
      <c r="A1227">
        <v>1226</v>
      </c>
      <c r="D1227" s="5">
        <v>3</v>
      </c>
      <c r="E1227" s="3">
        <v>4</v>
      </c>
    </row>
    <row r="1228" spans="1:5" x14ac:dyDescent="0.25">
      <c r="A1228">
        <v>1227</v>
      </c>
      <c r="D1228" s="5">
        <v>3</v>
      </c>
      <c r="E1228" s="3">
        <v>4</v>
      </c>
    </row>
    <row r="1229" spans="1:5" x14ac:dyDescent="0.25">
      <c r="A1229">
        <v>1228</v>
      </c>
      <c r="C1229" s="4">
        <v>2</v>
      </c>
      <c r="D1229" s="5">
        <v>3</v>
      </c>
      <c r="E1229" s="3">
        <v>4</v>
      </c>
    </row>
    <row r="1230" spans="1:5" x14ac:dyDescent="0.25">
      <c r="A1230">
        <v>1229</v>
      </c>
      <c r="C1230" s="4">
        <v>2</v>
      </c>
      <c r="D1230" s="5">
        <v>3</v>
      </c>
      <c r="E1230" s="3">
        <v>4</v>
      </c>
    </row>
    <row r="1231" spans="1:5" x14ac:dyDescent="0.25">
      <c r="A1231">
        <v>1230</v>
      </c>
      <c r="C1231" s="4">
        <v>2</v>
      </c>
      <c r="D1231" s="5">
        <v>3</v>
      </c>
      <c r="E1231" s="3">
        <v>4</v>
      </c>
    </row>
    <row r="1232" spans="1:5" x14ac:dyDescent="0.25">
      <c r="A1232">
        <v>1231</v>
      </c>
      <c r="C1232" s="4">
        <v>2</v>
      </c>
      <c r="D1232" s="5">
        <v>3</v>
      </c>
    </row>
    <row r="1233" spans="1:5" x14ac:dyDescent="0.25">
      <c r="A1233">
        <v>1232</v>
      </c>
      <c r="C1233" s="4">
        <v>2</v>
      </c>
      <c r="D1233" s="5">
        <v>3</v>
      </c>
    </row>
    <row r="1234" spans="1:5" x14ac:dyDescent="0.25">
      <c r="A1234">
        <v>1233</v>
      </c>
      <c r="C1234" s="4">
        <v>2</v>
      </c>
    </row>
    <row r="1235" spans="1:5" x14ac:dyDescent="0.25">
      <c r="A1235">
        <v>1234</v>
      </c>
      <c r="C1235" s="4">
        <v>2</v>
      </c>
    </row>
    <row r="1236" spans="1:5" x14ac:dyDescent="0.25">
      <c r="A1236">
        <v>1235</v>
      </c>
      <c r="B1236" s="2">
        <v>1</v>
      </c>
      <c r="C1236" s="4">
        <v>2</v>
      </c>
    </row>
    <row r="1237" spans="1:5" x14ac:dyDescent="0.25">
      <c r="A1237">
        <v>1236</v>
      </c>
      <c r="B1237" s="2">
        <v>1</v>
      </c>
      <c r="C1237" s="4">
        <v>2</v>
      </c>
    </row>
    <row r="1238" spans="1:5" x14ac:dyDescent="0.25">
      <c r="A1238">
        <v>1237</v>
      </c>
      <c r="B1238" s="2">
        <v>1</v>
      </c>
      <c r="C1238" s="4">
        <v>2</v>
      </c>
    </row>
    <row r="1239" spans="1:5" x14ac:dyDescent="0.25">
      <c r="A1239">
        <v>1238</v>
      </c>
      <c r="B1239" s="2">
        <v>1</v>
      </c>
      <c r="C1239" s="4">
        <v>2</v>
      </c>
    </row>
    <row r="1240" spans="1:5" x14ac:dyDescent="0.25">
      <c r="A1240">
        <v>1239</v>
      </c>
      <c r="B1240" s="2">
        <v>1</v>
      </c>
      <c r="C1240" s="4">
        <v>2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D1246" s="5">
        <v>3</v>
      </c>
      <c r="E1246" s="3">
        <v>4</v>
      </c>
    </row>
    <row r="1247" spans="1:5" x14ac:dyDescent="0.25">
      <c r="A1247">
        <v>1246</v>
      </c>
      <c r="D1247" s="5">
        <v>3</v>
      </c>
      <c r="E1247" s="3">
        <v>4</v>
      </c>
    </row>
    <row r="1248" spans="1:5" x14ac:dyDescent="0.25">
      <c r="A1248">
        <v>1247</v>
      </c>
      <c r="D1248" s="5">
        <v>3</v>
      </c>
      <c r="E1248" s="3">
        <v>4</v>
      </c>
    </row>
    <row r="1249" spans="1:5" x14ac:dyDescent="0.25">
      <c r="A1249">
        <v>1248</v>
      </c>
      <c r="D1249" s="5">
        <v>3</v>
      </c>
      <c r="E1249" s="3">
        <v>4</v>
      </c>
    </row>
    <row r="1250" spans="1:5" x14ac:dyDescent="0.25">
      <c r="A1250">
        <v>1249</v>
      </c>
      <c r="D1250" s="5">
        <v>3</v>
      </c>
      <c r="E1250" s="3">
        <v>4</v>
      </c>
    </row>
    <row r="1251" spans="1:5" x14ac:dyDescent="0.25">
      <c r="A1251">
        <v>1250</v>
      </c>
      <c r="C1251" s="4">
        <v>2</v>
      </c>
      <c r="D1251" s="5">
        <v>3</v>
      </c>
      <c r="E1251" s="3">
        <v>4</v>
      </c>
    </row>
    <row r="1252" spans="1:5" x14ac:dyDescent="0.25">
      <c r="A1252">
        <v>1251</v>
      </c>
      <c r="C1252" s="4">
        <v>2</v>
      </c>
      <c r="D1252" s="5">
        <v>3</v>
      </c>
      <c r="E1252" s="3">
        <v>4</v>
      </c>
    </row>
    <row r="1253" spans="1:5" x14ac:dyDescent="0.25">
      <c r="A1253">
        <v>1252</v>
      </c>
      <c r="C1253" s="4">
        <v>2</v>
      </c>
      <c r="D1253" s="5">
        <v>3</v>
      </c>
      <c r="E1253" s="3">
        <v>4</v>
      </c>
    </row>
    <row r="1254" spans="1:5" x14ac:dyDescent="0.25">
      <c r="A1254">
        <v>1253</v>
      </c>
      <c r="C1254" s="4">
        <v>2</v>
      </c>
      <c r="D1254" s="5">
        <v>3</v>
      </c>
      <c r="E1254" s="3">
        <v>4</v>
      </c>
    </row>
    <row r="1255" spans="1:5" x14ac:dyDescent="0.25">
      <c r="A1255">
        <v>1254</v>
      </c>
      <c r="C1255" s="4">
        <v>2</v>
      </c>
      <c r="D1255" s="5">
        <v>3</v>
      </c>
    </row>
    <row r="1256" spans="1:5" x14ac:dyDescent="0.25">
      <c r="A1256">
        <v>1255</v>
      </c>
      <c r="C1256" s="4">
        <v>2</v>
      </c>
      <c r="D1256" s="5">
        <v>3</v>
      </c>
    </row>
    <row r="1257" spans="1:5" x14ac:dyDescent="0.25">
      <c r="A1257">
        <v>1256</v>
      </c>
      <c r="C1257" s="4">
        <v>2</v>
      </c>
      <c r="D1257" s="5">
        <v>3</v>
      </c>
    </row>
    <row r="1258" spans="1:5" x14ac:dyDescent="0.25">
      <c r="A1258">
        <v>1257</v>
      </c>
      <c r="C1258" s="4">
        <v>2</v>
      </c>
    </row>
    <row r="1259" spans="1:5" x14ac:dyDescent="0.25">
      <c r="A1259">
        <v>1258</v>
      </c>
      <c r="C1259" s="4">
        <v>2</v>
      </c>
    </row>
    <row r="1260" spans="1:5" x14ac:dyDescent="0.25">
      <c r="A1260">
        <v>1259</v>
      </c>
      <c r="B1260" s="2">
        <v>1</v>
      </c>
      <c r="C1260" s="4">
        <v>2</v>
      </c>
    </row>
    <row r="1261" spans="1:5" x14ac:dyDescent="0.25">
      <c r="A1261">
        <v>1260</v>
      </c>
      <c r="B1261" s="2">
        <v>1</v>
      </c>
      <c r="C1261" s="4">
        <v>2</v>
      </c>
    </row>
    <row r="1262" spans="1:5" x14ac:dyDescent="0.25">
      <c r="A1262">
        <v>1261</v>
      </c>
      <c r="B1262" s="2">
        <v>1</v>
      </c>
      <c r="C1262" s="4">
        <v>2</v>
      </c>
    </row>
    <row r="1263" spans="1:5" x14ac:dyDescent="0.25">
      <c r="A1263">
        <v>1262</v>
      </c>
      <c r="B1263" s="2">
        <v>1</v>
      </c>
      <c r="C1263" s="4">
        <v>2</v>
      </c>
    </row>
    <row r="1264" spans="1:5" x14ac:dyDescent="0.25">
      <c r="A1264">
        <v>1263</v>
      </c>
      <c r="B1264" s="2">
        <v>1</v>
      </c>
    </row>
    <row r="1265" spans="1:6" x14ac:dyDescent="0.25">
      <c r="A1265">
        <v>1264</v>
      </c>
      <c r="B1265" s="2">
        <v>1</v>
      </c>
    </row>
    <row r="1266" spans="1:6" x14ac:dyDescent="0.25">
      <c r="A1266">
        <v>1265</v>
      </c>
      <c r="B1266" s="2">
        <v>1</v>
      </c>
      <c r="E1266" s="3">
        <v>4</v>
      </c>
    </row>
    <row r="1267" spans="1:6" x14ac:dyDescent="0.25">
      <c r="A1267">
        <v>1266</v>
      </c>
      <c r="B1267" s="2">
        <v>1</v>
      </c>
      <c r="E1267" s="3">
        <v>4</v>
      </c>
    </row>
    <row r="1268" spans="1:6" x14ac:dyDescent="0.25">
      <c r="A1268">
        <v>1267</v>
      </c>
      <c r="B1268" s="2">
        <v>1</v>
      </c>
      <c r="E1268" s="3">
        <v>4</v>
      </c>
    </row>
    <row r="1269" spans="1:6" x14ac:dyDescent="0.25">
      <c r="A1269">
        <v>1268</v>
      </c>
      <c r="B1269" s="2">
        <v>1</v>
      </c>
      <c r="E1269" s="3">
        <v>4</v>
      </c>
    </row>
    <row r="1270" spans="1:6" x14ac:dyDescent="0.25">
      <c r="A1270">
        <v>1269</v>
      </c>
      <c r="B1270" s="2">
        <v>1</v>
      </c>
      <c r="E1270" s="3">
        <v>4</v>
      </c>
    </row>
    <row r="1271" spans="1:6" x14ac:dyDescent="0.25">
      <c r="A1271">
        <v>1270</v>
      </c>
      <c r="B1271" s="2">
        <v>1</v>
      </c>
      <c r="D1271" s="5">
        <v>3</v>
      </c>
      <c r="E1271" s="3">
        <v>4</v>
      </c>
    </row>
    <row r="1272" spans="1:6" x14ac:dyDescent="0.25">
      <c r="A1272">
        <v>1271</v>
      </c>
      <c r="B1272" s="2">
        <v>1</v>
      </c>
      <c r="D1272" s="5">
        <v>3</v>
      </c>
      <c r="E1272" s="3">
        <v>4</v>
      </c>
    </row>
    <row r="1273" spans="1:6" x14ac:dyDescent="0.25">
      <c r="A1273">
        <v>1272</v>
      </c>
      <c r="C1273" s="4">
        <v>2</v>
      </c>
      <c r="D1273" s="5">
        <v>3</v>
      </c>
      <c r="E1273" s="3">
        <v>4</v>
      </c>
    </row>
    <row r="1274" spans="1:6" x14ac:dyDescent="0.25">
      <c r="A1274">
        <v>1273</v>
      </c>
      <c r="C1274" s="4">
        <v>2</v>
      </c>
      <c r="D1274" s="5">
        <v>3</v>
      </c>
      <c r="E1274" s="3">
        <v>4</v>
      </c>
      <c r="F1274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2025-07-08T19:05:18Z</dcterms:created>
  <dcterms:modified xsi:type="dcterms:W3CDTF">2025-07-24T16:06:36Z</dcterms:modified>
</cp:coreProperties>
</file>